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7050" windowHeight="7560" tabRatio="868" activeTab="22"/>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_10" sheetId="13" r:id="rId13"/>
    <sheet name="C_11" sheetId="14" r:id="rId14"/>
    <sheet name="C_11a" sheetId="15" r:id="rId15"/>
    <sheet name="C_11b" sheetId="16" r:id="rId16"/>
    <sheet name="C_11c" sheetId="17" r:id="rId17"/>
    <sheet name="C_11d" sheetId="18" r:id="rId18"/>
    <sheet name="C_12" sheetId="19" r:id="rId19"/>
    <sheet name="C_12a" sheetId="20" r:id="rId20"/>
    <sheet name="C_12b" sheetId="21" r:id="rId21"/>
    <sheet name="C_12c" sheetId="22" r:id="rId22"/>
    <sheet name="C_12d" sheetId="23" r:id="rId23"/>
    <sheet name="PII" sheetId="24" state="hidden" r:id="rId24"/>
    <sheet name="serie_tasas" sheetId="25" state="hidden" r:id="rId25"/>
    <sheet name="serie_supuestos" sheetId="26" state="hidden" r:id="rId26"/>
    <sheet name="boletin23.03.06" sheetId="27" state="hidden" r:id="rId27"/>
  </sheets>
  <externalReferences>
    <externalReference r:id="rId30"/>
    <externalReference r:id="rId31"/>
    <externalReference r:id="rId32"/>
    <externalReference r:id="rId33"/>
    <externalReference r:id="rId34"/>
  </externalReferences>
  <definedNames>
    <definedName name="a" localSheetId="13">'[5]serie_BP_bruta'!$A$1:$G$75</definedName>
    <definedName name="a" localSheetId="14">'[5]serie_BP_bruta'!$A$1:$G$75</definedName>
    <definedName name="a" localSheetId="18">'[5]serie_BP_bruta'!$A$1:$G$75</definedName>
    <definedName name="a" localSheetId="19">'[5]serie_BP_bruta'!$A$1:$G$75</definedName>
    <definedName name="a" localSheetId="20">'[5]serie_BP_bruta'!$A$1:$G$75</definedName>
    <definedName name="a" localSheetId="21">'[5]serie_BP_bruta'!$A$1:$G$75</definedName>
    <definedName name="a" localSheetId="22">'[5]serie_BP_bruta'!$A$1:$G$75</definedName>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5">'serie_supuestos'!#REF!</definedName>
    <definedName name="año89" localSheetId="24">'serie_tasas'!#REF!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5">'serie_supuestos'!#REF!</definedName>
    <definedName name="año90" localSheetId="24">'serie_tasas'!#REF!</definedName>
    <definedName name="año90">'[1]serie_BP_bruta'!#REF!</definedName>
    <definedName name="año90_91">#REF!</definedName>
    <definedName name="año91" localSheetId="3">'[4]serie_BP_bruta'!#REF!</definedName>
    <definedName name="año91" localSheetId="25">'serie_supuestos'!#REF!</definedName>
    <definedName name="año91" localSheetId="24">'serie_tasas'!#REF!</definedName>
    <definedName name="año91">'[1]serie_BP_bruta'!#REF!</definedName>
    <definedName name="año92" localSheetId="3">'[4]serie_BP_bruta'!#REF!</definedName>
    <definedName name="año92" localSheetId="25">'serie_supuestos'!#REF!</definedName>
    <definedName name="año92" localSheetId="24">'serie_tasas'!#REF!</definedName>
    <definedName name="año92">'[1]serie_BP_bruta'!#REF!</definedName>
    <definedName name="año92_93">#REF!</definedName>
    <definedName name="año93" localSheetId="3">'[4]serie_BP_bruta'!#REF!</definedName>
    <definedName name="año93" localSheetId="25">'serie_supuestos'!#REF!</definedName>
    <definedName name="año93" localSheetId="24">'serie_tasas'!#REF!</definedName>
    <definedName name="año93">'[1]serie_BP_bruta'!#REF!</definedName>
    <definedName name="año93_94">#REF!</definedName>
    <definedName name="año94" localSheetId="3">'[4]serie_BP_bruta'!#REF!</definedName>
    <definedName name="año94" localSheetId="25">'serie_supuestos'!#REF!</definedName>
    <definedName name="año94" localSheetId="24">'serie_tasas'!#REF!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6">'boletin23.03.06'!$A$1:$Q$86</definedName>
    <definedName name="_xlnm.Print_Area" localSheetId="1">'c_1'!$A$1:$I$89</definedName>
    <definedName name="_xlnm.Print_Area" localSheetId="13">'C_11'!$A$12:$T$184</definedName>
    <definedName name="_xlnm.Print_Area" localSheetId="14">'C_11a'!$A$12:$U$184</definedName>
    <definedName name="_xlnm.Print_Area" localSheetId="15">'C_11b'!$A$12:$T$184</definedName>
    <definedName name="_xlnm.Print_Area" localSheetId="16">'C_11c'!$A$12:$T$184</definedName>
    <definedName name="_xlnm.Print_Area" localSheetId="17">'C_11d'!$A$12:$T$184</definedName>
    <definedName name="_xlnm.Print_Area" localSheetId="18">'C_12'!$A$11:$U$134</definedName>
    <definedName name="_xlnm.Print_Area" localSheetId="19">'C_12a'!$A$11:$U$134</definedName>
    <definedName name="_xlnm.Print_Area" localSheetId="20">'C_12b'!$A$11:$U$134</definedName>
    <definedName name="_xlnm.Print_Area" localSheetId="21">'C_12c'!$A$11:$U$134</definedName>
    <definedName name="_xlnm.Print_Area" localSheetId="22">'C_12d'!$A$11:$U$134</definedName>
    <definedName name="_xlnm.Print_Area" localSheetId="2">'c_2'!$B$2:$AA$91</definedName>
    <definedName name="_xlnm.Print_Area" localSheetId="3">'c_3'!$A$1:$N$85</definedName>
    <definedName name="_xlnm.Print_Area" localSheetId="5">'c_4'!$A$1:$M$57</definedName>
    <definedName name="_xlnm.Print_Area" localSheetId="8">'c_5'!$A$1:$AA$43</definedName>
    <definedName name="_xlnm.Print_Area" localSheetId="9">'c_6'!$A$1:$AA$75</definedName>
    <definedName name="_xlnm.Print_Area" localSheetId="10">'c_7'!$D$1:$V$23</definedName>
    <definedName name="_xlnm.Print_Area" localSheetId="11">'c_8'!$A$1:$AB$224</definedName>
    <definedName name="_xlnm.Print_Area" localSheetId="12">'c_9_10'!$A$1:$I$53</definedName>
    <definedName name="_xlnm.Print_Area" localSheetId="23">'PII'!$A$1:$U$186</definedName>
    <definedName name="_xlnm.Print_Area" localSheetId="4">'serie_cobre'!$A$1:$O$37</definedName>
    <definedName name="_xlnm.Print_Area" localSheetId="6">'serie_petr'!$A$1:$O$28</definedName>
    <definedName name="_xlnm.Print_Area" localSheetId="25">'serie_supuestos'!$A$1:$R$68</definedName>
    <definedName name="_xlnm.Print_Area" localSheetId="24">'serie_tasas'!$A$1:$R$23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5">'serie_supuestos'!$C$1:$L$48</definedName>
    <definedName name="cuadro300" localSheetId="24">'serie_tasas'!$C$1:$M$23</definedName>
    <definedName name="cuadro395" localSheetId="3">'[4]serie_BP_bruta'!#REF!</definedName>
    <definedName name="cuadro395" localSheetId="25">'serie_supuestos'!#REF!</definedName>
    <definedName name="cuadro395" localSheetId="24">'serie_tasas'!#REF!</definedName>
    <definedName name="cuadro395">'[1]serie_BP_bruta'!#REF!</definedName>
    <definedName name="cuadro396" localSheetId="3">'[4]serie_BP_bruta'!#REF!</definedName>
    <definedName name="cuadro396" localSheetId="25">'serie_supuestos'!#REF!</definedName>
    <definedName name="cuadro396" localSheetId="24">'serie_tasas'!#REF!</definedName>
    <definedName name="cuadro396">'[1]serie_BP_bruta'!#REF!</definedName>
    <definedName name="cuadro397" localSheetId="3">'[4]serie_BP_bruta'!#REF!</definedName>
    <definedName name="cuadro397" localSheetId="25">'serie_supuestos'!#REF!</definedName>
    <definedName name="cuadro397" localSheetId="24">'serie_tasas'!#REF!</definedName>
    <definedName name="cuadro397">'[1]serie_BP_bruta'!#REF!</definedName>
    <definedName name="cuadro398" localSheetId="3">'[4]serie_BP_bruta'!#REF!</definedName>
    <definedName name="cuadro398" localSheetId="25">'serie_supuestos'!#REF!</definedName>
    <definedName name="cuadro398" localSheetId="24">'serie_tasas'!#REF!</definedName>
    <definedName name="cuadro398">'[1]serie_BP_bruta'!#REF!</definedName>
    <definedName name="cuadro399" localSheetId="3">'[4]serie_BP_bruta'!#REF!</definedName>
    <definedName name="cuadro399" localSheetId="25">'serie_supuestos'!#REF!</definedName>
    <definedName name="cuadro399" localSheetId="24">'serie_tasas'!#REF!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5">'[4]serie_BP_bruta'!$A$1:$G$75</definedName>
    <definedName name="Hoja1" localSheetId="24">'[4]serie_BP_bruta'!$A$1:$G$77</definedName>
    <definedName name="Hoja1">'[1]serie_BP_bruta'!$A$1:$W$77</definedName>
    <definedName name="Hoja2" localSheetId="3">#REF!</definedName>
    <definedName name="Hoja2" localSheetId="25">'[4]serie_BP_bruta'!$A$76:$G$144</definedName>
    <definedName name="Hoja2" localSheetId="24">'[4]serie_BP_bruta'!$A$78:$G$146</definedName>
    <definedName name="Hoja2">'[1]serie_BP_bruta'!$A$78:$W$146</definedName>
    <definedName name="Hoja3" localSheetId="3">#REF!</definedName>
    <definedName name="Hoja3" localSheetId="25">'[4]serie_BP_bruta'!$A$146:$G$184</definedName>
    <definedName name="Hoja3" localSheetId="24">'[4]serie_BP_bruta'!$A$148:$G$186</definedName>
    <definedName name="Hoja3">'[1]serie_BP_bruta'!$A$148:$V$186</definedName>
    <definedName name="Hoja4" localSheetId="3">#REF!</definedName>
    <definedName name="Hoja4" localSheetId="25">'[4]serie_BP_bruta'!$A$187:$G$234</definedName>
    <definedName name="Hoja4" localSheetId="24">'[4]serie_BP_bruta'!$A$189:$G$236</definedName>
    <definedName name="Hoja4">'[1]serie_BP_bruta'!$A$189:$V$236</definedName>
    <definedName name="Hoja5" localSheetId="3">#REF!</definedName>
    <definedName name="Hoja5" localSheetId="25">'[4]serie_BP_bruta'!$A$238:$G$303</definedName>
    <definedName name="Hoja5" localSheetId="24">'[4]serie_BP_bruta'!$A$240:$G$305</definedName>
    <definedName name="Hoja5">'[1]serie_BP_bruta'!$A$240:$W$305</definedName>
    <definedName name="Hoja6" localSheetId="3">#REF!</definedName>
    <definedName name="Hoja6" localSheetId="25">'[4]serie_BP_bruta'!$A$304:$G$356</definedName>
    <definedName name="Hoja6" localSheetId="24">'[4]serie_BP_bruta'!$A$306:$G$358</definedName>
    <definedName name="Hoja6">'[1]serie_BP_bruta'!$A$306:$W$358</definedName>
    <definedName name="Hoja7" localSheetId="3">#REF!</definedName>
    <definedName name="Hoja7" localSheetId="25">'[4]serie_BP_bruta'!$A$358:$G$411</definedName>
    <definedName name="Hoja7" localSheetId="24">'[4]serie_BP_bruta'!$A$360:$G$413</definedName>
    <definedName name="Hoja7">'[1]serie_BP_bruta'!$A$360:$W$413</definedName>
    <definedName name="Hoja8" localSheetId="3">#REF!</definedName>
    <definedName name="Hoja8" localSheetId="25">'[4]serie_BP_bruta'!$A$413:$G$465</definedName>
    <definedName name="Hoja8" localSheetId="24">'[4]serie_BP_bruta'!$A$415:$G$467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6"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localSheetId="20" hidden="1">{"'Inversi?n Extranjera'!$A$1:$AG$74","'Inversi?n Extranjera'!$G$7:$AF$61"}</definedName>
    <definedName name="HTML_Control" localSheetId="21" hidden="1">{"'Inversi?n Extranjera'!$A$1:$AG$74","'Inversi?n Extranjera'!$G$7:$AF$61"}</definedName>
    <definedName name="HTML_Control" localSheetId="22"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 localSheetId="13">'[5]serie_BP_bruta'!$A$146:$G$184</definedName>
    <definedName name="jjjjj" localSheetId="14">'[5]serie_BP_bruta'!$A$146:$G$184</definedName>
    <definedName name="jjjjj" localSheetId="18">'[5]serie_BP_bruta'!$A$146:$G$184</definedName>
    <definedName name="jjjjj" localSheetId="19">'[5]serie_BP_bruta'!$A$146:$G$184</definedName>
    <definedName name="jjjjj" localSheetId="20">'[5]serie_BP_bruta'!$A$146:$G$184</definedName>
    <definedName name="jjjjj" localSheetId="21">'[5]serie_BP_bruta'!$A$146:$G$184</definedName>
    <definedName name="jjjjj" localSheetId="22">'[5]serie_BP_bruta'!$A$146:$G$184</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 localSheetId="13">'[5]serie_BP_bruta'!$A$187:$G$234</definedName>
    <definedName name="ro" localSheetId="14">'[5]serie_BP_bruta'!$A$187:$G$234</definedName>
    <definedName name="ro" localSheetId="18">'[5]serie_BP_bruta'!$A$187:$G$234</definedName>
    <definedName name="ro" localSheetId="19">'[5]serie_BP_bruta'!$A$187:$G$234</definedName>
    <definedName name="ro" localSheetId="20">'[5]serie_BP_bruta'!$A$187:$G$234</definedName>
    <definedName name="ro" localSheetId="21">'[5]serie_BP_bruta'!$A$187:$G$234</definedName>
    <definedName name="ro" localSheetId="22">'[5]serie_BP_bruta'!$A$187:$G$234</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3">'C_11'!$2:$8</definedName>
    <definedName name="_xlnm.Print_Titles" localSheetId="14">'C_11a'!$2:$8</definedName>
    <definedName name="_xlnm.Print_Titles" localSheetId="15">'C_11b'!$2:$8</definedName>
    <definedName name="_xlnm.Print_Titles" localSheetId="16">'C_11c'!$2:$8</definedName>
    <definedName name="_xlnm.Print_Titles" localSheetId="17">'C_11d'!$2:$8</definedName>
    <definedName name="_xlnm.Print_Titles" localSheetId="18">'C_12'!$2:$8</definedName>
    <definedName name="_xlnm.Print_Titles" localSheetId="19">'C_12a'!$2:$8</definedName>
    <definedName name="_xlnm.Print_Titles" localSheetId="20">'C_12b'!$2:$8</definedName>
    <definedName name="_xlnm.Print_Titles" localSheetId="21">'C_12c'!$2:$8</definedName>
    <definedName name="_xlnm.Print_Titles" localSheetId="22">'C_12d'!$2:$8</definedName>
    <definedName name="_xlnm.Print_Titles" localSheetId="2">'c_2'!$A:$F</definedName>
    <definedName name="_xlnm.Print_Titles" localSheetId="5">'c_4'!$A:$H</definedName>
    <definedName name="_xlnm.Print_Titles" localSheetId="8">'c_5'!$A:$F</definedName>
    <definedName name="_xlnm.Print_Titles" localSheetId="9">'c_6'!$A:$F</definedName>
    <definedName name="_xlnm.Print_Titles" localSheetId="10">'c_7'!$A:$B</definedName>
    <definedName name="_xlnm.Print_Titles" localSheetId="11">'c_8'!$C:$H</definedName>
    <definedName name="_xlnm.Print_Titles" localSheetId="23">'PII'!$3:$3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5">'[1]serie_BP_bruta'!$A$1:$W$75,'[1]serie_BP_bruta'!$A$76:$W$144,'[1]serie_BP_bruta'!$A$146:$V$184,'[1]serie_BP_bruta'!$A$187:$V$234,'[1]serie_BP_bruta'!$A$238:$W$303,'[1]serie_BP_bruta'!$A$304:$W$356,'[1]serie_BP_bruta'!$A$358:$W$411,'[1]serie_BP_bruta'!$A$413:$V$465</definedName>
    <definedName name="TODO" localSheetId="24">'[1]serie_BP_bruta'!$A$1:$W$77,'[1]serie_BP_bruta'!$A$78:$W$146,'[1]serie_BP_bruta'!$A$148:$V$186,'[1]serie_BP_bruta'!$A$189:$V$236,'[1]serie_BP_bruta'!$A$240:$W$305,'[1]serie_BP_bruta'!$A$306:$W$358,'[1]serie_BP_bruta'!$A$360:$W$413,'[1]serie_BP_bruta'!$A$415:$V$467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2" hidden="1">'c_2'!$A$1:$AB$91</definedName>
    <definedName name="Z_3CB0F025_9EE0_11D6_BF67_005004870502_.wvu.PrintArea" localSheetId="12" hidden="1">'c_9_10'!$B$2:$O$24</definedName>
    <definedName name="Z_3CB0F025_9EE0_11D6_BF67_005004870502_.wvu.PrintArea" localSheetId="23"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'c_2'!$A:$F</definedName>
    <definedName name="Z_3CB0F025_9EE0_11D6_BF67_005004870502_.wvu.PrintTitles" localSheetId="8" hidden="1">'c_5'!$A:$F</definedName>
    <definedName name="Z_3CB0F025_9EE0_11D6_BF67_005004870502_.wvu.PrintTitles" localSheetId="9" hidden="1">'c_6'!$A:$F</definedName>
    <definedName name="Z_3CB0F025_9EE0_11D6_BF67_005004870502_.wvu.PrintTitles" localSheetId="11" hidden="1">'c_8'!$C:$H</definedName>
    <definedName name="Z_3CB0F025_9EE0_11D6_BF67_005004870502_.wvu.PrintTitles" localSheetId="23"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<sst xmlns="http://schemas.openxmlformats.org/spreadsheetml/2006/main" count="3687" uniqueCount="781">
  <si>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</si>
  <si>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</si>
  <si>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</si>
  <si>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</si>
  <si>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</si>
  <si>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</si>
  <si>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</si>
  <si>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</si>
  <si>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</si>
  <si>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</si>
  <si>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</si>
  <si>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</si>
  <si>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</si>
  <si>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</si>
  <si>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</si>
  <si>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</si>
  <si>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</si>
  <si>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</si>
  <si>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</si>
  <si>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</si>
  <si>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</si>
  <si>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</si>
  <si>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</si>
  <si>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</si>
  <si>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</si>
  <si>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</si>
  <si>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</si>
  <si>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</si>
  <si>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</si>
  <si>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</si>
  <si>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</si>
  <si>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</si>
  <si>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Salitre y Yodo</t>
  </si>
  <si>
    <t>Plata Metálica</t>
  </si>
  <si>
    <t>Oxido y Ferromolibdeno</t>
  </si>
  <si>
    <t>Carbonato de Litio</t>
  </si>
  <si>
    <t>Otros Mineros</t>
  </si>
  <si>
    <t>Sector Frutícola</t>
  </si>
  <si>
    <t xml:space="preserve"> (Uva)</t>
  </si>
  <si>
    <t>Otros Agropecuarios</t>
  </si>
  <si>
    <t>Sector Silvícola</t>
  </si>
  <si>
    <t>(Rollizos de pino)</t>
  </si>
  <si>
    <t>(Rollizos para pulpa)</t>
  </si>
  <si>
    <t>Pesca extractiva</t>
  </si>
  <si>
    <t>Alimentos</t>
  </si>
  <si>
    <t>(Harina de pescado)</t>
  </si>
  <si>
    <t>Bebidas y Tabaco</t>
  </si>
  <si>
    <t>Forest. y muebl de madera</t>
  </si>
  <si>
    <t>(Chips de madera)</t>
  </si>
  <si>
    <t>Celul.,papel y otros</t>
  </si>
  <si>
    <t>(Celulosa cruda)</t>
  </si>
  <si>
    <t>(Celulosa blanqueada)</t>
  </si>
  <si>
    <t>Productos Químicos</t>
  </si>
  <si>
    <t>(Metanol)</t>
  </si>
  <si>
    <t>Otros productos industr.</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</si>
  <si>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</si>
  <si>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</si>
  <si>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</si>
  <si>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</si>
  <si>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</si>
  <si>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</si>
  <si>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</si>
  <si>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</si>
  <si>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</si>
  <si>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</si>
  <si>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</si>
  <si>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</si>
  <si>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</si>
  <si>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</si>
  <si>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</si>
  <si>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</si>
  <si>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</si>
  <si>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</si>
  <si>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</si>
  <si>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</si>
  <si>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</si>
  <si>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</si>
  <si>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</si>
  <si>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</si>
  <si>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B. Cuenta financiera</t>
  </si>
  <si>
    <t>Público</t>
  </si>
  <si>
    <t>Privado</t>
  </si>
  <si>
    <t>4. Otra inversión</t>
  </si>
  <si>
    <t xml:space="preserve">    y préstamos del FMI</t>
  </si>
  <si>
    <t>5.</t>
  </si>
  <si>
    <t>Activos de reservas</t>
  </si>
  <si>
    <t>Oro monetario</t>
  </si>
  <si>
    <t>DEG</t>
  </si>
  <si>
    <t>Posición de reserva en el FMI</t>
  </si>
  <si>
    <t>Divisas</t>
  </si>
  <si>
    <t>Monedas y depósitos</t>
  </si>
  <si>
    <t>Valores</t>
  </si>
  <si>
    <t>Otros activos (CCR)</t>
  </si>
  <si>
    <t>Renta de la Inversión</t>
  </si>
  <si>
    <t>Inversión Directa</t>
  </si>
  <si>
    <t>Renta procedente de Participaciones</t>
  </si>
  <si>
    <t>de capital .</t>
  </si>
  <si>
    <t>Inversión de cartera</t>
  </si>
  <si>
    <t>de capital ( dividendos)</t>
  </si>
  <si>
    <t>Renta procedente de la deuda</t>
  </si>
  <si>
    <t>Bonos y Pagarés2/</t>
  </si>
  <si>
    <t>Otra inversión</t>
  </si>
  <si>
    <t>Sector Público</t>
  </si>
  <si>
    <t>Banco Central</t>
  </si>
  <si>
    <t>Sector Público no Financiero</t>
  </si>
  <si>
    <t>Tesorería</t>
  </si>
  <si>
    <t>Sector Financiero</t>
  </si>
  <si>
    <t>Banco del Estado de Chile</t>
  </si>
  <si>
    <t>Sector Privado no Financiero</t>
  </si>
  <si>
    <t>1/</t>
  </si>
  <si>
    <t>Incluye las utilidades en términos brutos. La parte correspondiente a  impuesto  es la siguiente:</t>
  </si>
  <si>
    <t>Impuesto</t>
  </si>
  <si>
    <t>Por Inversión Directa</t>
  </si>
  <si>
    <t>Por Inversión de Cartera</t>
  </si>
  <si>
    <t>2/</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</si>
  <si>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</si>
  <si>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</si>
  <si>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</si>
  <si>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</si>
  <si>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</si>
  <si>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</si>
  <si>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</si>
  <si>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</si>
  <si>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</si>
  <si>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</si>
  <si>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</si>
  <si>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</si>
  <si>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</si>
  <si>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</si>
  <si>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</si>
  <si>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</si>
  <si>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</si>
  <si>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</si>
  <si>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</si>
  <si>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</si>
  <si>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</si>
  <si>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</si>
  <si>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</si>
  <si>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</si>
  <si>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</si>
  <si>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</si>
  <si>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</si>
  <si>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</si>
  <si>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</si>
  <si>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</si>
  <si>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</si>
  <si>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</si>
  <si>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</si>
  <si>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</si>
  <si>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</si>
  <si>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</si>
  <si>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Bonos y pagarés</t>
  </si>
  <si>
    <t xml:space="preserve"> Bancos</t>
  </si>
  <si>
    <t xml:space="preserve"> Créditos comerciales</t>
  </si>
  <si>
    <t xml:space="preserve"> Gobierno general</t>
  </si>
  <si>
    <t xml:space="preserve"> A largo plazo</t>
  </si>
  <si>
    <t xml:space="preserve">  Gobierno   general</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</si>
  <si>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</si>
  <si>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</si>
  <si>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</si>
  <si>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</si>
  <si>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</si>
  <si>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</si>
  <si>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</si>
  <si>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</si>
  <si>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</si>
  <si>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</si>
  <si>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Instrumentos del mercado monetario</t>
  </si>
  <si>
    <t xml:space="preserve"> Otros sectores</t>
  </si>
  <si>
    <t xml:space="preserve"> A corto plazo</t>
  </si>
  <si>
    <t xml:space="preserve"> Préstamos</t>
  </si>
  <si>
    <t xml:space="preserve"> Gobierno   general</t>
  </si>
  <si>
    <t xml:space="preserve"> Moneda y depósitos</t>
  </si>
  <si>
    <t xml:space="preserve">  Bancos</t>
  </si>
  <si>
    <t xml:space="preserve">   Otro capital</t>
  </si>
  <si>
    <t xml:space="preserve">   Moneda y depósitos</t>
  </si>
  <si>
    <t xml:space="preserve"> Otros pasivos</t>
  </si>
  <si>
    <t xml:space="preserve">  Otros sectores</t>
  </si>
  <si>
    <t xml:space="preserve"> Otros activos</t>
  </si>
  <si>
    <t xml:space="preserve"> En el extranjero</t>
  </si>
  <si>
    <t xml:space="preserve">  En Chile</t>
  </si>
  <si>
    <t>MEMORANDUM:</t>
  </si>
  <si>
    <t>Créditos asociados al DL 600 mediano y largo plazo</t>
  </si>
  <si>
    <t>(excluido créditos con empresas relacionadas)</t>
  </si>
  <si>
    <t>Amortizaciones por pre-pagos</t>
  </si>
  <si>
    <t>Gobierno general</t>
  </si>
  <si>
    <t>Bancos</t>
  </si>
  <si>
    <t>Otros sectores</t>
  </si>
  <si>
    <t>En el extranjero</t>
  </si>
  <si>
    <t>En Chile</t>
  </si>
  <si>
    <t>Créditos</t>
  </si>
  <si>
    <t>Débitos</t>
  </si>
  <si>
    <t>Saldo</t>
  </si>
  <si>
    <t>Régimen general</t>
  </si>
  <si>
    <t>Inversión directa</t>
  </si>
  <si>
    <t>4. Otra inversión (1)</t>
  </si>
  <si>
    <t>CUENTA FINANCIERA EXCLUYENDO ACTIVOS DE RESERVA</t>
  </si>
  <si>
    <t>CREDITO</t>
  </si>
  <si>
    <t>DEBITO</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</si>
  <si>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</si>
  <si>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</si>
  <si>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</si>
  <si>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</si>
  <si>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</si>
  <si>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</si>
  <si>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</si>
  <si>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</si>
  <si>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</si>
  <si>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</si>
  <si>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</si>
  <si>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</si>
  <si>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</si>
  <si>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</si>
  <si>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</si>
  <si>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</si>
  <si>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</si>
  <si>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</si>
  <si>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</si>
  <si>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</si>
  <si>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</si>
  <si>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</si>
  <si>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</si>
  <si>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</si>
  <si>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</si>
  <si>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utilidades en el Exterior</t>
  </si>
  <si>
    <t>Reinversión de utilidades en Chile</t>
  </si>
  <si>
    <t>1.  TRANSPORTES</t>
  </si>
  <si>
    <t>Dividendos y utilidades recibidos</t>
  </si>
  <si>
    <t>Inversión directa en el extranjero</t>
  </si>
  <si>
    <t>Dividendos y utilidades pagados /1</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</si>
  <si>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</si>
  <si>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</si>
  <si>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</si>
  <si>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</si>
  <si>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</si>
  <si>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</si>
  <si>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</si>
  <si>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</si>
  <si>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</si>
  <si>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</si>
  <si>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</si>
  <si>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</si>
  <si>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</si>
  <si>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</si>
  <si>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</si>
  <si>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</si>
  <si>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</si>
  <si>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</si>
  <si>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</si>
  <si>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</si>
  <si>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</si>
  <si>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</si>
  <si>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</si>
  <si>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</si>
  <si>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</si>
  <si>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</si>
  <si>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</si>
  <si>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</si>
  <si>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</si>
  <si>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</si>
  <si>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</si>
  <si>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</si>
  <si>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</si>
  <si>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</si>
  <si>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</si>
  <si>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</si>
  <si>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</si>
  <si>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</si>
  <si>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</si>
  <si>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</si>
  <si>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</si>
  <si>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</si>
  <si>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</si>
  <si>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</si>
  <si>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</si>
  <si>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</si>
  <si>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</si>
  <si>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</si>
  <si>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</si>
  <si>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</si>
  <si>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</si>
  <si>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</si>
  <si>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</si>
  <si>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</si>
  <si>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</si>
  <si>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</si>
  <si>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</si>
  <si>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</si>
  <si>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</si>
  <si>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</si>
  <si>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</si>
  <si>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</si>
  <si>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</si>
  <si>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</si>
  <si>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</si>
  <si>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</si>
  <si>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</si>
  <si>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</si>
  <si>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</si>
  <si>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</si>
  <si>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</si>
  <si>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</si>
  <si>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</si>
  <si>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</si>
  <si>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</si>
  <si>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</si>
  <si>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</si>
  <si>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</si>
  <si>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</si>
  <si>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</si>
  <si>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</si>
  <si>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</si>
  <si>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</si>
  <si>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</si>
  <si>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</si>
  <si>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</si>
  <si>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</si>
  <si>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</si>
  <si>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</si>
  <si>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</si>
  <si>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</si>
  <si>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</si>
  <si>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</si>
  <si>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</si>
  <si>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</si>
  <si>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</si>
  <si>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</si>
  <si>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</si>
  <si>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</si>
  <si>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</si>
  <si>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</si>
  <si>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</si>
  <si>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</si>
  <si>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</si>
  <si>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</si>
  <si>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</si>
  <si>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</si>
  <si>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</si>
  <si>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</si>
  <si>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</si>
  <si>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</si>
  <si>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</si>
  <si>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</si>
  <si>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</si>
  <si>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</si>
  <si>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</si>
  <si>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CTA. CTE.</t>
  </si>
  <si>
    <t>CTA. CAPITAL Y FINANCIERA</t>
  </si>
  <si>
    <t>Bienes</t>
  </si>
  <si>
    <t>Servicios</t>
  </si>
  <si>
    <t>Renta</t>
  </si>
  <si>
    <t>Transferencias</t>
  </si>
  <si>
    <t>Inversión de Cartera</t>
  </si>
  <si>
    <t>Instrumentos Financieros Derivados</t>
  </si>
  <si>
    <t>CONTROLES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</si>
  <si>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</si>
  <si>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</si>
  <si>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</si>
  <si>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</si>
  <si>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</si>
  <si>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</si>
  <si>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</si>
  <si>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</si>
  <si>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</si>
  <si>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</si>
  <si>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</si>
  <si>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</si>
  <si>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</si>
  <si>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</si>
  <si>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</si>
  <si>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</si>
  <si>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</si>
  <si>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</si>
  <si>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</si>
  <si>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</si>
  <si>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</si>
  <si>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</si>
  <si>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</si>
  <si>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</si>
  <si>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</si>
  <si>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</si>
  <si>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</si>
  <si>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</si>
  <si>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</si>
  <si>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</si>
  <si>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</si>
  <si>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</si>
  <si>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</si>
  <si>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</si>
  <si>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</si>
  <si>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</si>
  <si>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</si>
  <si>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</si>
  <si>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</si>
  <si>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</si>
  <si>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</si>
  <si>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</si>
  <si>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</si>
  <si>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</si>
  <si>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</si>
  <si>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</si>
  <si>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</si>
  <si>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</si>
  <si>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</si>
  <si>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</si>
  <si>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</si>
  <si>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</si>
  <si>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</si>
  <si>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</si>
  <si>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</si>
  <si>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</si>
  <si>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</si>
  <si>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</si>
  <si>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</si>
  <si>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</si>
  <si>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</si>
  <si>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</si>
  <si>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</si>
  <si>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xml:space="preserve"> Régimen General (Fob).</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</si>
  <si>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</si>
  <si>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</si>
  <si>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</si>
  <si>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</si>
  <si>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</si>
  <si>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</si>
  <si>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</si>
  <si>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</si>
  <si>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</si>
  <si>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</si>
  <si>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</si>
  <si>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</si>
  <si>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</si>
  <si>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</si>
  <si>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</si>
  <si>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</si>
  <si>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</si>
  <si>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</si>
  <si>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</si>
  <si>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</si>
  <si>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</si>
  <si>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</si>
  <si>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</si>
  <si>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</si>
  <si>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</si>
  <si>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</si>
  <si>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</si>
  <si>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</si>
  <si>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</si>
  <si>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</si>
  <si>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</si>
  <si>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</si>
  <si>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</si>
  <si>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</si>
  <si>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</si>
  <si>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</si>
  <si>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No Petroléo</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</si>
  <si>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</si>
  <si>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</si>
  <si>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</si>
  <si>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</si>
  <si>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</si>
  <si>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</si>
  <si>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</si>
  <si>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</si>
  <si>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</si>
  <si>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</si>
  <si>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</si>
  <si>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</si>
  <si>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</si>
  <si>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</si>
  <si>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</si>
  <si>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</si>
  <si>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</si>
  <si>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</si>
  <si>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</si>
  <si>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</si>
  <si>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</si>
  <si>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</si>
  <si>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</si>
  <si>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</si>
  <si>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</si>
  <si>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</si>
  <si>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</si>
  <si>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</si>
  <si>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</si>
  <si>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</si>
  <si>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</si>
  <si>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</si>
  <si>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</si>
  <si>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</si>
  <si>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</si>
  <si>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</si>
  <si>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(Maíz semilla)</t>
  </si>
  <si>
    <t>(Semilla de hortalizas)</t>
  </si>
  <si>
    <t>(Algas)</t>
  </si>
  <si>
    <t>(Salmón  y truchas)</t>
  </si>
  <si>
    <t>(Moluscos y crustáceos)</t>
  </si>
  <si>
    <t>(Conservas de pescado)</t>
  </si>
  <si>
    <t>(Fruta deshidratada)</t>
  </si>
  <si>
    <t xml:space="preserve">      (Pasas)</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</si>
  <si>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</si>
  <si>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</si>
  <si>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</si>
  <si>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</si>
  <si>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</si>
  <si>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</si>
  <si>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</si>
  <si>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</si>
  <si>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</si>
  <si>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</si>
  <si>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</si>
  <si>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</si>
  <si>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(Pellets de madera)</t>
  </si>
  <si>
    <t>(Papel para periódico)</t>
  </si>
  <si>
    <t>(Diarios y publicaciones)</t>
  </si>
  <si>
    <t>(Cartulina)</t>
  </si>
  <si>
    <t>(Nitrato de potasio)</t>
  </si>
  <si>
    <t>(Perfumes, cosméticos, y artículos de tocador)</t>
  </si>
  <si>
    <t>(Neumáticos, cámaras y cubrecámaras)</t>
  </si>
  <si>
    <t xml:space="preserve">Ind. Metálicas básicas </t>
  </si>
  <si>
    <t>(Alambre de cobre)</t>
  </si>
  <si>
    <t>Prod. met., maquinaria y equipo</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</si>
  <si>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</si>
  <si>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</si>
  <si>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</si>
  <si>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</si>
  <si>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</si>
  <si>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</si>
  <si>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</si>
  <si>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</si>
  <si>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</si>
  <si>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</si>
  <si>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</si>
  <si>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</si>
  <si>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</si>
  <si>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</si>
  <si>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</si>
  <si>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</si>
  <si>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</si>
  <si>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</si>
  <si>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</si>
  <si>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</si>
  <si>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</si>
  <si>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</si>
  <si>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</si>
  <si>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</si>
  <si>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</si>
  <si>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</si>
  <si>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</si>
  <si>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</si>
  <si>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</si>
  <si>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</si>
  <si>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</si>
  <si>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</si>
  <si>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</si>
  <si>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</si>
  <si>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</si>
  <si>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</si>
  <si>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</si>
  <si>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</si>
  <si>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</si>
  <si>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</si>
  <si>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</si>
  <si>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</si>
  <si>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</si>
  <si>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1. MINEROS</t>
  </si>
  <si>
    <t>2. AGROP, SILVIC. Y PESQ.</t>
  </si>
  <si>
    <t>3. INDUSTRIALES</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</si>
  <si>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</si>
  <si>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</si>
  <si>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</si>
  <si>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</si>
  <si>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</si>
  <si>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</si>
  <si>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</si>
  <si>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</si>
  <si>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</si>
  <si>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</si>
  <si>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1. Bienes de consumo</t>
  </si>
  <si>
    <t>2. Bienes intermedios</t>
  </si>
  <si>
    <t>3. Bienes de capital</t>
  </si>
  <si>
    <t>II. BIENES PARA TRANSFORMACIÓN</t>
  </si>
  <si>
    <t>III. REPARACIONES DE BIENES</t>
  </si>
  <si>
    <t>IV. BIENES ADQUIRIDOS EN PUERTO POR MEDIOS DE TRANSPORTE</t>
  </si>
  <si>
    <t>V. ORO NO MONETARIO</t>
  </si>
  <si>
    <t>TOTAL DE IMPORTACIONES DE BIENES (CIF) (Suma I a V)</t>
  </si>
  <si>
    <t>TOTAL DE IMPORTACIONES DE BIENES (FOB) (*)</t>
  </si>
  <si>
    <t>(*)</t>
  </si>
  <si>
    <t>Los valores fob de las distintas categorías están registrados en el cuadro resumen de la Balanza de Pagos.</t>
  </si>
  <si>
    <t>A. Inversión Directa</t>
  </si>
  <si>
    <t>B. Inversión de cartera</t>
  </si>
  <si>
    <t>C.Otra inversión</t>
  </si>
  <si>
    <t>1. Renta procedente de Participaciones</t>
  </si>
  <si>
    <t xml:space="preserve">2. Renta Procedente de la deuda ( intereses) </t>
  </si>
  <si>
    <t>1. Mediano Plazo 2/</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</si>
  <si>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</si>
  <si>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</si>
  <si>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</si>
  <si>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</si>
  <si>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</si>
  <si>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</si>
  <si>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</si>
  <si>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</si>
  <si>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</si>
  <si>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</si>
  <si>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</si>
  <si>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</si>
  <si>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</si>
  <si>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</si>
  <si>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</si>
  <si>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</si>
  <si>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</si>
  <si>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</si>
  <si>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</si>
  <si>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</si>
  <si>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</si>
  <si>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</si>
  <si>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</si>
  <si>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</si>
  <si>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</si>
  <si>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</si>
  <si>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</si>
  <si>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</si>
  <si>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</si>
  <si>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</si>
  <si>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</si>
  <si>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</si>
  <si>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</si>
  <si>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</si>
  <si>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</si>
  <si>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</si>
  <si>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</si>
  <si>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</si>
  <si>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</si>
  <si>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</si>
  <si>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</si>
  <si>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</si>
  <si>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</si>
  <si>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</si>
  <si>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</si>
  <si>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</si>
  <si>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</si>
  <si>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</si>
  <si>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</si>
  <si>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</si>
  <si>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</si>
  <si>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</si>
  <si>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</si>
  <si>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</si>
  <si>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</si>
  <si>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</si>
  <si>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</si>
  <si>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</si>
  <si>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</si>
  <si>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</si>
  <si>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</si>
  <si>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</si>
  <si>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</si>
  <si>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</si>
  <si>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</si>
  <si>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</si>
  <si>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</si>
  <si>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</si>
  <si>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</si>
  <si>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</si>
  <si>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</si>
  <si>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</si>
  <si>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</si>
  <si>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</si>
  <si>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</si>
  <si>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</si>
  <si>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</si>
  <si>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</si>
  <si>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</si>
  <si>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</si>
  <si>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</si>
  <si>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</si>
  <si>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r>
      <t>establecidos en la quinta edición del Manual de Balanza de Pagos</t>
    </r>
    <r>
      <rPr>
        <sz val="6"/>
        <rFont val="Frutiger LT 47 LightCn"/>
        <family val="2"/>
      </rPr>
      <t xml:space="preserve"> del Fondo Monetario Internacional (FMI). Las cifras se actualizan semestralmente y tienen carácter provisional.</t>
    </r>
  </si>
  <si>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</si>
  <si>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</si>
  <si>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</si>
  <si>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</si>
  <si>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</si>
  <si>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</si>
  <si>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</si>
  <si>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</si>
  <si>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</si>
  <si>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</si>
  <si>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</si>
  <si>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</si>
  <si>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</si>
  <si>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</si>
  <si>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</si>
  <si>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</si>
  <si>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</si>
  <si>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</si>
  <si>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</si>
  <si>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</si>
  <si>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</si>
  <si>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</si>
  <si>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</si>
  <si>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</si>
  <si>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</si>
  <si>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</si>
  <si>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</si>
  <si>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</si>
  <si>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</si>
  <si>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</si>
  <si>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</si>
  <si>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</si>
  <si>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</si>
  <si>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</si>
  <si>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 xml:space="preserve">de la Posición de Inversión Internacional y corresponden al sector deudor en el caso de los pasivos, y al acreedor en el de los activos.Las cifras se actualizan semestralmente y  tienen </t>
  </si>
  <si>
    <t>(Sericios de compraventa y otros servicios relacionados con el comercio)</t>
  </si>
  <si>
    <t>(Servicios de arrendamiento de explotación)</t>
  </si>
  <si>
    <t>(Servicios empresariales, profesionales y técnicos varios)</t>
  </si>
  <si>
    <t>VARIACIÓN DE LA POSICIÓN EN EL AÑO DEBIDO A:</t>
  </si>
  <si>
    <t>1. Balanza de pagos, 2008</t>
  </si>
  <si>
    <t>2. Balanza de pagos (créditos - débitos) por trimestre, 2008</t>
  </si>
  <si>
    <t>3. Exportaciones de bienes por trimestre, 2008</t>
  </si>
  <si>
    <t>4. Importaciones de bienes por trimestre, 2008</t>
  </si>
  <si>
    <t>5. Servicios por trimestre, 2008</t>
  </si>
  <si>
    <t>6. Renta de la inversión por trimestre, 2008</t>
  </si>
  <si>
    <t>7. Transferencias corrientes por trimestre, 2008</t>
  </si>
  <si>
    <t>8. Cuenta financiera por trimestre, 2008</t>
  </si>
  <si>
    <t>10. Flujos trimestrales de activos de reserva por instrumento, 2008 (*)</t>
  </si>
  <si>
    <t>9. Activos de reserva por instrumento, 2008</t>
  </si>
  <si>
    <t>VARIACIÓN DE LA POSICIÓN EN EL TRIMESTRE DEBIDO A:</t>
  </si>
  <si>
    <t>&lt;&lt; Volver a portada</t>
  </si>
  <si>
    <t>III. Balanza de Pagos 2008</t>
  </si>
  <si>
    <t>III.1. Balanza de pagos, 2008</t>
  </si>
  <si>
    <t>III.2. Balanza de pagos por trimestre, 2008</t>
  </si>
  <si>
    <t>III.3. Exportación de bienes por trimestre, 2008</t>
  </si>
  <si>
    <t>III.4. Importación de bienes por trimestre, 2008</t>
  </si>
  <si>
    <t>III.5. Servicios por trimestre, 2008</t>
  </si>
  <si>
    <t>III.6. Renta de la inversión por trimestre, 2008</t>
  </si>
  <si>
    <t>III.7. Transferencias corrientes por trimestre, 2008</t>
  </si>
  <si>
    <t>III.8. Cuenta financiera por trimestre, 2008</t>
  </si>
  <si>
    <t>III.9. Activos de reserva por instrumento, 2008. Saldos a fines de cada trimestre</t>
  </si>
  <si>
    <t>III.10. Flujos trimestrales de activos de reserva por instrumento, 2008</t>
  </si>
  <si>
    <t>III.11 D. Posición de inversión internacional, 2008</t>
  </si>
  <si>
    <t>III.12 D. Posición de inversión internacional, por sector institucional, 2008</t>
  </si>
  <si>
    <t>Asignaciones DEG</t>
  </si>
  <si>
    <t>1.  Gobierno general</t>
  </si>
  <si>
    <t>2.  Sociedades financieras</t>
  </si>
  <si>
    <t>2.1.   Banco Central</t>
  </si>
  <si>
    <t>2.2.   Bancos</t>
  </si>
  <si>
    <t xml:space="preserve">   Largo plazo</t>
  </si>
  <si>
    <t>2.3.  Fondos de pensiones</t>
  </si>
  <si>
    <t>2.4.  Fondos mutuos y cías. de seguros</t>
  </si>
  <si>
    <t>3.  Otros sectores (**)</t>
  </si>
  <si>
    <t>(**) Incluye otras sociedades financieras, sociedades no financieras y hogares</t>
  </si>
  <si>
    <t xml:space="preserve"> Banco Central </t>
  </si>
  <si>
    <t xml:space="preserve">Banco Central </t>
  </si>
  <si>
    <t xml:space="preserve">  Banco Central </t>
  </si>
  <si>
    <t>2 0 0 8</t>
  </si>
  <si>
    <t>AÑO 2008</t>
  </si>
  <si>
    <t xml:space="preserve"> Títulos de participación en el capital</t>
  </si>
  <si>
    <t xml:space="preserve"> Titulos de deuda</t>
  </si>
  <si>
    <t>primer trimestre 2008</t>
  </si>
  <si>
    <r>
      <t xml:space="preserve">11.Posición de inversión internacional </t>
    </r>
    <r>
      <rPr>
        <b/>
        <sz val="8"/>
        <rFont val="Frutiger LT 47 LightCn"/>
        <family val="0"/>
      </rPr>
      <t xml:space="preserve">(*) , </t>
    </r>
  </si>
  <si>
    <t>11a.Posición de inversión internacional (*), segundo trimestre 2008</t>
  </si>
  <si>
    <t>segundo trimestre 2008</t>
  </si>
  <si>
    <r>
      <t xml:space="preserve">11b.Posición de inversión internacional </t>
    </r>
    <r>
      <rPr>
        <b/>
        <sz val="8"/>
        <rFont val="Frutiger LT 47 LightCn"/>
        <family val="0"/>
      </rPr>
      <t>(*) , tercer trimestre 2008</t>
    </r>
  </si>
  <si>
    <r>
      <t xml:space="preserve">11c.Posición de inversión internacional </t>
    </r>
    <r>
      <rPr>
        <b/>
        <sz val="8"/>
        <rFont val="Frutiger LT 47 LightCn"/>
        <family val="0"/>
      </rPr>
      <t>(*) , cuarto trimestre 2008</t>
    </r>
  </si>
  <si>
    <r>
      <t>12.Posición de inversión internacional, por sector institucional</t>
    </r>
    <r>
      <rPr>
        <b/>
        <sz val="8"/>
        <rFont val="Frutiger LT 47 LightCn"/>
        <family val="0"/>
      </rPr>
      <t xml:space="preserve"> (*) , primer trimestre 2008</t>
    </r>
  </si>
  <si>
    <r>
      <t>12.Posición de inversión internacional, por sector institucional</t>
    </r>
    <r>
      <rPr>
        <b/>
        <sz val="8"/>
        <rFont val="Frutiger LT 47 LightCn"/>
        <family val="0"/>
      </rPr>
      <t xml:space="preserve"> (*) , segundo trimestre 2008</t>
    </r>
  </si>
  <si>
    <r>
      <t>12.Posición de inversión internacional, por sector institucional</t>
    </r>
    <r>
      <rPr>
        <b/>
        <sz val="8"/>
        <rFont val="Frutiger LT 47 LightCn"/>
        <family val="0"/>
      </rPr>
      <t xml:space="preserve"> (*) , tercer trimestre 2008</t>
    </r>
  </si>
  <si>
    <r>
      <t>12.Posición de inversión internacional, por sector institucional</t>
    </r>
    <r>
      <rPr>
        <b/>
        <sz val="8"/>
        <rFont val="Frutiger LT 47 LightCn"/>
        <family val="0"/>
      </rPr>
      <t xml:space="preserve"> (*) , cuarto trimestre 2008</t>
    </r>
  </si>
  <si>
    <t>III.11. Posición de inversión internacional, primer trimestre 2008</t>
  </si>
  <si>
    <t>III.11.A. Posición de inversión internacional, segundo trimestre 2008</t>
  </si>
  <si>
    <t>III.11.B. Posición de inversión internacional, tercer trimestre 2008</t>
  </si>
  <si>
    <t>III.11.C. Posición de inversión internacional, cuarto trimestre 2008</t>
  </si>
  <si>
    <t>III.12. Posición de inversión internacional, por sector institucional, primer trimestre 2008</t>
  </si>
  <si>
    <t>III.12 A. Posición de inversión internacional, por sector institucional, segundo trimestre 2008</t>
  </si>
  <si>
    <t>III.12 B. Posición de inversión internacional, por sector institucional, tercer trimestre 2008</t>
  </si>
  <si>
    <t>III.12 C. Posición de inversión internacional, por sector institucional, cuarto trimestre 2008</t>
  </si>
  <si>
    <r>
      <t>12.Posición de inversión internacional, por sector institucional</t>
    </r>
    <r>
      <rPr>
        <b/>
        <sz val="8"/>
        <rFont val="Arial"/>
        <family val="2"/>
      </rPr>
      <t xml:space="preserve"> (*) ,  2008</t>
    </r>
  </si>
  <si>
    <r>
      <t xml:space="preserve">11d.Posición de inversión internacional </t>
    </r>
    <r>
      <rPr>
        <b/>
        <sz val="8"/>
        <rFont val="Arial"/>
        <family val="2"/>
      </rPr>
      <t>(*) ,2008</t>
    </r>
  </si>
  <si>
    <r>
      <t>establecidos en la quinta edición del Manual de Balanza de Pagos</t>
    </r>
    <r>
      <rPr>
        <sz val="9"/>
        <rFont val="Arial"/>
        <family val="2"/>
      </rPr>
      <t xml:space="preserve"> del Fondo Monetario Internacional (FMI). Las cifras se actualizan semestralmente y tienen carácter provisional.</t>
    </r>
  </si>
  <si>
    <r>
      <t>establecidos en la quinta edición del Manual de Balanza de Pagos</t>
    </r>
    <r>
      <rPr>
        <sz val="9"/>
        <rFont val="Frutiger LT 47 LightCn"/>
        <family val="2"/>
      </rPr>
      <t xml:space="preserve"> del Fondo Monetario Internacional (FMI). Las cifras se actualizan semestralmente y tienen carácter provisional.</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</si>
</sst>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0.0\)"/>
    <numFmt numFmtId="181" formatCode="0.0"/>
    <numFmt numFmtId="182" formatCode="\(0\)"/>
    <numFmt numFmtId="183" formatCode="0.000000000"/>
    <numFmt numFmtId="184" formatCode="#,##0.0;[Red]\-#,##0.0"/>
    <numFmt numFmtId="185" formatCode="#,##0\ &quot;pta&quot;;\-#,##0\ &quot;pta&quot;"/>
    <numFmt numFmtId="186" formatCode="#,##0\ &quot;pta&quot;;[Red]\-#,##0\ &quot;pta&quot;"/>
    <numFmt numFmtId="187" formatCode="#,##0.00\ &quot;pta&quot;;\-#,##0.00\ &quot;pta&quot;"/>
    <numFmt numFmtId="188" formatCode="#,##0.00\ &quot;pta&quot;;[Red]\-#,##0.00\ &quot;pta&quot;"/>
    <numFmt numFmtId="189" formatCode="_-* #,##0\ &quot;pta&quot;_-;\-* #,##0\ &quot;pta&quot;_-;_-* &quot;-&quot;\ &quot;pta&quot;_-;_-@_-"/>
    <numFmt numFmtId="190" formatCode="_-* #,##0\ _p_t_a_-;\-* #,##0\ _p_t_a_-;_-* &quot;-&quot;\ _p_t_a_-;_-@_-"/>
    <numFmt numFmtId="191" formatCode="_-* #,##0.00\ &quot;pta&quot;_-;\-* #,##0.00\ &quot;pta&quot;_-;_-* &quot;-&quot;??\ &quot;pta&quot;_-;_-@_-"/>
    <numFmt numFmtId="192" formatCode="_-* #,##0.00\ _p_t_a_-;\-* #,##0.00\ _p_t_a_-;_-* &quot;-&quot;??\ _p_t_a_-;_-@_-"/>
    <numFmt numFmtId="193" formatCode="#,##0.000"/>
    <numFmt numFmtId="194" formatCode="#,##0.0000"/>
    <numFmt numFmtId="195" formatCode="#,##0.00000"/>
    <numFmt numFmtId="196" formatCode="#,##0.000000"/>
    <numFmt numFmtId="197" formatCode="#,##0.0000000"/>
    <numFmt numFmtId="198" formatCode="#,##0.000000000000"/>
    <numFmt numFmtId="199" formatCode="#,##0.00000000000000"/>
    <numFmt numFmtId="200" formatCode="[$-80A]dddd\,\ dd&quot; de &quot;mmmm&quot; de &quot;yyyy"/>
    <numFmt numFmtId="201" formatCode="_(* #,##0.000_);_(* \(#,##0.000\);_(* &quot;-&quot;??_);_(@_)"/>
    <numFmt numFmtId="202" formatCode="_(* #,##0.0000_);_(* \(#,##0.0000\);_(* &quot;-&quot;??_);_(@_)"/>
    <numFmt numFmtId="203" formatCode="_(* #,##0.00000_);_(* \(#,##0.00000\);_(* &quot;-&quot;??_);_(@_)"/>
    <numFmt numFmtId="204" formatCode="_(* #,##0.000000_);_(* \(#,##0.000000\);_(* &quot;-&quot;??_);_(@_)"/>
    <numFmt numFmtId="205" formatCode="_(* #,##0.0000000_);_(* \(#,##0.0000000\);_(* &quot;-&quot;??_);_(@_)"/>
    <numFmt numFmtId="206" formatCode="_(* #,##0.00000000_);_(* \(#,##0.00000000\);_(* &quot;-&quot;??_);_(@_)"/>
    <numFmt numFmtId="207" formatCode="_(* #,##0.000000000_);_(* \(#,##0.000000000\);_(* &quot;-&quot;??_);_(@_)"/>
    <numFmt numFmtId="208" formatCode="_(* #,##0.0000000000_);_(* \(#,##0.0000000000\);_(* &quot;-&quot;??_);_(@_)"/>
    <numFmt numFmtId="209" formatCode="_(* #,##0.00000000000_);_(* \(#,##0.00000000000\);_(* &quot;-&quot;??_);_(@_)"/>
    <numFmt numFmtId="210" formatCode="_(* #,##0.0_);_(* \(#,##0.0\);_(* &quot;-&quot;??_);_(@_)"/>
    <numFmt numFmtId="211" formatCode="_(* #,##0_);_(* \(#,##0\);_(* &quot;-&quot;??_);_(@_)"/>
    <numFmt numFmtId="212" formatCode="0.0000"/>
    <numFmt numFmtId="213" formatCode="0.000"/>
  </numFmts>
  <fonts count="65">
    <font>
      <sz val="10"/>
      <name val="Arial"/>
      <family val="0"/>
    </font>
    <font>
      <b/>
      <sz val="10"/>
      <name val="Arial"/>
      <family val="2"/>
    </font>
    <font>
      <sz val="10"/>
      <name val="MS Sans Serif"/>
      <family val="2"/>
    </font>
    <font>
      <sz val="9"/>
      <name val="Geneva"/>
      <family val="0"/>
    </font>
    <font>
      <sz val="10"/>
      <name val="Times New Roman"/>
      <family val="1"/>
    </font>
    <font>
      <b/>
      <sz val="10"/>
      <name val="Times New Roman"/>
      <family val="1"/>
    </font>
    <font>
      <b/>
      <sz val="9"/>
      <name val="Geneva"/>
      <family val="0"/>
    </font>
    <font>
      <sz val="9"/>
      <name val="Arial"/>
      <family val="2"/>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b/>
      <sz val="9"/>
      <name val="Times New Roman"/>
      <family val="1"/>
    </font>
    <font>
      <u val="single"/>
      <sz val="10"/>
      <color indexed="12"/>
      <name val="Arial"/>
      <family val="2"/>
    </font>
    <font>
      <u val="single"/>
      <sz val="10"/>
      <color indexed="36"/>
      <name val="Arial"/>
      <family val="2"/>
    </font>
    <font>
      <sz val="8"/>
      <name val="Arial"/>
      <family val="2"/>
    </font>
    <font>
      <sz val="12"/>
      <name val="Times New Roman"/>
      <family val="1"/>
    </font>
    <font>
      <sz val="6"/>
      <name val="Frutiger LT 47 LightCn"/>
      <family val="2"/>
    </font>
    <font>
      <b/>
      <sz val="8"/>
      <name val="Frutiger LT 47 LightCn"/>
      <family val="0"/>
    </font>
    <font>
      <sz val="8"/>
      <name val="Times New Roman"/>
      <family val="1"/>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
      <b/>
      <sz val="6"/>
      <name val="Arial"/>
      <family val="2"/>
    </font>
    <font>
      <sz val="7"/>
      <name val="Arial"/>
      <family val="2"/>
    </font>
    <font>
      <sz val="6"/>
      <name val="Arial"/>
      <family val="2"/>
    </font>
    <font>
      <sz val="9"/>
      <name val="Frutiger LT 47 LightC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3"/>
      </top>
      <bottom style="medium"/>
    </border>
    <border>
      <left>
        <color indexed="63"/>
      </left>
      <right>
        <color indexed="63"/>
      </right>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515">
    <xf numFmtId="0" fontId="0" fillId="0" borderId="0" xfId="0" applyAlignment="1">
      <alignment/>
    </xf>
    <xf numFmtId="178" fontId="0" fillId="0" borderId="0" xfId="0" applyNumberFormat="1" applyAlignment="1">
      <alignment/>
    </xf>
    <xf numFmtId="0" fontId="0" fillId="0" borderId="10" xfId="0" applyBorder="1" applyAlignment="1">
      <alignment/>
    </xf>
    <xf numFmtId="0" fontId="0" fillId="0" borderId="0" xfId="0" applyBorder="1" applyAlignment="1">
      <alignment/>
    </xf>
    <xf numFmtId="178" fontId="0" fillId="0" borderId="0" xfId="0" applyNumberFormat="1" applyBorder="1" applyAlignment="1">
      <alignment/>
    </xf>
    <xf numFmtId="178"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3" fillId="0" borderId="0" xfId="54">
      <alignment/>
      <protection/>
    </xf>
    <xf numFmtId="181" fontId="3" fillId="0" borderId="0" xfId="54" applyNumberFormat="1" applyAlignment="1">
      <alignment horizontal="right"/>
      <protection/>
    </xf>
    <xf numFmtId="181" fontId="3" fillId="0" borderId="0" xfId="54" applyNumberFormat="1">
      <alignment/>
      <protection/>
    </xf>
    <xf numFmtId="0" fontId="3" fillId="0" borderId="0" xfId="54" applyAlignment="1">
      <alignment/>
      <protection/>
    </xf>
    <xf numFmtId="181" fontId="3" fillId="0" borderId="0" xfId="54" applyNumberFormat="1" applyAlignment="1">
      <alignment horizontal="centerContinuous"/>
      <protection/>
    </xf>
    <xf numFmtId="181" fontId="3" fillId="0" borderId="11" xfId="54" applyNumberFormat="1" applyBorder="1" applyAlignment="1">
      <alignment horizontal="centerContinuous"/>
      <protection/>
    </xf>
    <xf numFmtId="1" fontId="3" fillId="0" borderId="10" xfId="54" applyNumberFormat="1" applyBorder="1" applyAlignment="1">
      <alignment/>
      <protection/>
    </xf>
    <xf numFmtId="1" fontId="3" fillId="0" borderId="0" xfId="54" applyNumberFormat="1">
      <alignment/>
      <protection/>
    </xf>
    <xf numFmtId="1" fontId="3" fillId="0" borderId="11" xfId="54" applyNumberFormat="1" applyBorder="1" applyAlignment="1">
      <alignment/>
      <protection/>
    </xf>
    <xf numFmtId="181" fontId="3" fillId="0" borderId="0" xfId="54" applyNumberFormat="1" applyFont="1" applyAlignment="1">
      <alignment horizontal="right"/>
      <protection/>
    </xf>
    <xf numFmtId="0" fontId="3" fillId="0" borderId="11" xfId="54" applyBorder="1">
      <alignment/>
      <protection/>
    </xf>
    <xf numFmtId="181" fontId="3" fillId="0" borderId="11" xfId="54" applyNumberFormat="1" applyBorder="1" applyAlignment="1">
      <alignment horizontal="right"/>
      <protection/>
    </xf>
    <xf numFmtId="181" fontId="3" fillId="0" borderId="11" xfId="54" applyNumberFormat="1" applyBorder="1">
      <alignment/>
      <protection/>
    </xf>
    <xf numFmtId="182" fontId="3" fillId="0" borderId="0" xfId="54" applyNumberFormat="1" applyAlignment="1">
      <alignment horizontal="left"/>
      <protection/>
    </xf>
    <xf numFmtId="182" fontId="3" fillId="0" borderId="0" xfId="54" applyNumberFormat="1" applyAlignment="1">
      <alignment horizontal="right"/>
      <protection/>
    </xf>
    <xf numFmtId="0" fontId="3" fillId="0" borderId="0" xfId="54" applyAlignment="1">
      <alignment horizontal="right"/>
      <protection/>
    </xf>
    <xf numFmtId="0" fontId="7" fillId="0" borderId="0" xfId="57">
      <alignment/>
      <protection/>
    </xf>
    <xf numFmtId="0" fontId="4" fillId="0" borderId="0" xfId="0" applyFont="1" applyAlignment="1">
      <alignment/>
    </xf>
    <xf numFmtId="178" fontId="7" fillId="0" borderId="10"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81"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81" fontId="11" fillId="0" borderId="0" xfId="54" applyNumberFormat="1" applyFont="1" applyAlignment="1">
      <alignment horizontal="centerContinuous"/>
      <protection/>
    </xf>
    <xf numFmtId="0" fontId="11" fillId="0" borderId="0" xfId="54" applyFont="1">
      <alignment/>
      <protection/>
    </xf>
    <xf numFmtId="0" fontId="11" fillId="0" borderId="0" xfId="54" applyFont="1" applyAlignment="1">
      <alignment/>
      <protection/>
    </xf>
    <xf numFmtId="0" fontId="1" fillId="0" borderId="0" xfId="53" applyFont="1">
      <alignment/>
      <protection/>
    </xf>
    <xf numFmtId="0" fontId="1" fillId="0" borderId="0" xfId="53" applyFont="1" applyAlignment="1">
      <alignment horizontal="center"/>
      <protection/>
    </xf>
    <xf numFmtId="0" fontId="0" fillId="0" borderId="0" xfId="53" applyFont="1">
      <alignment/>
      <protection/>
    </xf>
    <xf numFmtId="0" fontId="0" fillId="0" borderId="12" xfId="53" applyFont="1" applyBorder="1">
      <alignment/>
      <protection/>
    </xf>
    <xf numFmtId="0" fontId="0" fillId="0" borderId="0" xfId="53" applyFont="1" applyBorder="1">
      <alignment/>
      <protection/>
    </xf>
    <xf numFmtId="0" fontId="0" fillId="0" borderId="0" xfId="53" applyFont="1" applyBorder="1" applyAlignment="1">
      <alignment horizontal="center"/>
      <protection/>
    </xf>
    <xf numFmtId="0" fontId="0" fillId="0" borderId="13" xfId="53" applyFont="1" applyBorder="1">
      <alignment/>
      <protection/>
    </xf>
    <xf numFmtId="0" fontId="0" fillId="0" borderId="13" xfId="53" applyFont="1" applyBorder="1" applyAlignment="1">
      <alignment horizontal="center"/>
      <protection/>
    </xf>
    <xf numFmtId="178" fontId="0" fillId="0" borderId="0" xfId="53" applyNumberFormat="1" applyFont="1">
      <alignment/>
      <protection/>
    </xf>
    <xf numFmtId="179" fontId="0" fillId="0" borderId="0" xfId="53" applyNumberFormat="1" applyFont="1">
      <alignment/>
      <protection/>
    </xf>
    <xf numFmtId="181" fontId="0" fillId="0" borderId="0" xfId="53" applyNumberFormat="1" applyFont="1">
      <alignment/>
      <protection/>
    </xf>
    <xf numFmtId="0" fontId="1" fillId="0" borderId="0" xfId="53" applyFont="1" applyBorder="1">
      <alignment/>
      <protection/>
    </xf>
    <xf numFmtId="0" fontId="7" fillId="0" borderId="0" xfId="61" applyFill="1">
      <alignment/>
      <protection/>
    </xf>
    <xf numFmtId="0" fontId="8" fillId="0" borderId="0" xfId="61" applyFont="1" applyFill="1" applyAlignment="1">
      <alignment horizontal="center" vertical="center"/>
      <protection/>
    </xf>
    <xf numFmtId="178" fontId="7" fillId="0" borderId="0" xfId="61" applyNumberFormat="1" applyFill="1">
      <alignment/>
      <protection/>
    </xf>
    <xf numFmtId="0" fontId="7" fillId="0" borderId="10" xfId="61" applyFill="1" applyBorder="1">
      <alignment/>
      <protection/>
    </xf>
    <xf numFmtId="178" fontId="7" fillId="0" borderId="10" xfId="61" applyNumberFormat="1" applyFill="1" applyBorder="1">
      <alignment/>
      <protection/>
    </xf>
    <xf numFmtId="178" fontId="7" fillId="0" borderId="0" xfId="61" applyNumberFormat="1" applyFill="1" applyBorder="1">
      <alignment/>
      <protection/>
    </xf>
    <xf numFmtId="0" fontId="7" fillId="0" borderId="11" xfId="61" applyFill="1" applyBorder="1">
      <alignment/>
      <protection/>
    </xf>
    <xf numFmtId="178" fontId="7" fillId="0" borderId="11" xfId="61" applyNumberFormat="1" applyFill="1" applyBorder="1">
      <alignment/>
      <protection/>
    </xf>
    <xf numFmtId="0" fontId="8" fillId="0" borderId="0" xfId="61" applyFont="1" applyFill="1">
      <alignment/>
      <protection/>
    </xf>
    <xf numFmtId="178" fontId="8" fillId="0" borderId="0" xfId="61" applyNumberFormat="1" applyFont="1" applyFill="1">
      <alignment/>
      <protection/>
    </xf>
    <xf numFmtId="178" fontId="9" fillId="0" borderId="0" xfId="61" applyNumberFormat="1" applyFont="1" applyFill="1">
      <alignment/>
      <protection/>
    </xf>
    <xf numFmtId="178" fontId="13" fillId="0" borderId="0" xfId="61" applyNumberFormat="1" applyFont="1" applyFill="1">
      <alignment/>
      <protection/>
    </xf>
    <xf numFmtId="178" fontId="7" fillId="0" borderId="0" xfId="61" applyNumberFormat="1" applyFont="1" applyFill="1">
      <alignment/>
      <protection/>
    </xf>
    <xf numFmtId="178" fontId="14" fillId="0" borderId="0" xfId="61" applyNumberFormat="1" applyFont="1" applyFill="1">
      <alignment/>
      <protection/>
    </xf>
    <xf numFmtId="0" fontId="7" fillId="0" borderId="0" xfId="61" applyFont="1" applyFill="1">
      <alignment/>
      <protection/>
    </xf>
    <xf numFmtId="0" fontId="0" fillId="0" borderId="0" xfId="61" applyFont="1" applyFill="1" applyBorder="1">
      <alignment/>
      <protection/>
    </xf>
    <xf numFmtId="0" fontId="12" fillId="0" borderId="0" xfId="0" applyFont="1" applyFill="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54" applyFont="1">
      <alignment/>
      <protection/>
    </xf>
    <xf numFmtId="0" fontId="5" fillId="0" borderId="0" xfId="0" applyFont="1" applyBorder="1" applyAlignment="1">
      <alignment/>
    </xf>
    <xf numFmtId="0" fontId="4" fillId="0" borderId="0" xfId="0" applyFont="1" applyBorder="1" applyAlignment="1">
      <alignment/>
    </xf>
    <xf numFmtId="181" fontId="3" fillId="0" borderId="0" xfId="54" applyNumberFormat="1" applyBorder="1" applyAlignment="1">
      <alignment horizontal="centerContinuous"/>
      <protection/>
    </xf>
    <xf numFmtId="1" fontId="3" fillId="0" borderId="0" xfId="54" applyNumberFormat="1" applyFont="1" applyBorder="1" applyAlignment="1">
      <alignment/>
      <protection/>
    </xf>
    <xf numFmtId="1" fontId="3" fillId="0" borderId="0" xfId="54" applyNumberFormat="1" applyBorder="1" applyAlignment="1">
      <alignment/>
      <protection/>
    </xf>
    <xf numFmtId="181" fontId="6" fillId="0" borderId="0" xfId="0" applyNumberFormat="1" applyFont="1" applyAlignment="1" applyProtection="1">
      <alignment/>
      <protection/>
    </xf>
    <xf numFmtId="9" fontId="0" fillId="0" borderId="0" xfId="64" applyFont="1" applyAlignment="1">
      <alignment/>
    </xf>
    <xf numFmtId="181" fontId="0" fillId="0" borderId="0" xfId="0" applyNumberFormat="1" applyAlignment="1" applyProtection="1">
      <alignment/>
      <protection/>
    </xf>
    <xf numFmtId="49" fontId="8" fillId="0" borderId="1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11" xfId="0" applyFont="1" applyFill="1" applyBorder="1" applyAlignment="1">
      <alignment horizontal="center"/>
    </xf>
    <xf numFmtId="181" fontId="5" fillId="0" borderId="0" xfId="0" applyNumberFormat="1" applyFont="1" applyFill="1" applyBorder="1" applyAlignment="1">
      <alignment/>
    </xf>
    <xf numFmtId="181" fontId="4" fillId="0" borderId="0" xfId="0" applyNumberFormat="1" applyFont="1" applyFill="1" applyBorder="1" applyAlignment="1">
      <alignment/>
    </xf>
    <xf numFmtId="181" fontId="5" fillId="0" borderId="11" xfId="0" applyNumberFormat="1" applyFont="1" applyFill="1" applyBorder="1" applyAlignment="1">
      <alignment/>
    </xf>
    <xf numFmtId="181" fontId="4" fillId="0" borderId="11"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53" applyFont="1" applyAlignment="1">
      <alignment/>
      <protection/>
    </xf>
    <xf numFmtId="10" fontId="0" fillId="0" borderId="0" xfId="64" applyNumberFormat="1" applyFont="1" applyAlignment="1">
      <alignment/>
    </xf>
    <xf numFmtId="0" fontId="0" fillId="0" borderId="14" xfId="53" applyFont="1" applyBorder="1" applyAlignment="1">
      <alignment horizontal="center"/>
      <protection/>
    </xf>
    <xf numFmtId="0" fontId="0" fillId="0" borderId="15" xfId="53" applyFont="1" applyBorder="1" applyAlignment="1">
      <alignment horizontal="center"/>
      <protection/>
    </xf>
    <xf numFmtId="0" fontId="0" fillId="0" borderId="14" xfId="53" applyFont="1" applyBorder="1">
      <alignment/>
      <protection/>
    </xf>
    <xf numFmtId="178" fontId="0" fillId="0" borderId="0" xfId="53" applyNumberFormat="1" applyFont="1" applyBorder="1">
      <alignment/>
      <protection/>
    </xf>
    <xf numFmtId="178" fontId="0" fillId="0" borderId="14" xfId="53" applyNumberFormat="1" applyFont="1" applyBorder="1">
      <alignment/>
      <protection/>
    </xf>
    <xf numFmtId="179" fontId="0" fillId="0" borderId="0" xfId="53" applyNumberFormat="1" applyFont="1" applyBorder="1">
      <alignment/>
      <protection/>
    </xf>
    <xf numFmtId="179" fontId="0" fillId="0" borderId="14" xfId="53" applyNumberFormat="1" applyFont="1" applyBorder="1">
      <alignment/>
      <protection/>
    </xf>
    <xf numFmtId="181" fontId="0" fillId="0" borderId="0" xfId="53" applyNumberFormat="1" applyFont="1" applyBorder="1">
      <alignment/>
      <protection/>
    </xf>
    <xf numFmtId="181" fontId="0" fillId="0" borderId="14" xfId="53" applyNumberFormat="1" applyFont="1" applyBorder="1">
      <alignment/>
      <protection/>
    </xf>
    <xf numFmtId="0" fontId="0" fillId="0" borderId="16" xfId="0" applyBorder="1" applyAlignment="1">
      <alignment/>
    </xf>
    <xf numFmtId="0" fontId="0" fillId="0" borderId="16" xfId="0" applyBorder="1" applyAlignment="1">
      <alignment horizontal="right"/>
    </xf>
    <xf numFmtId="178" fontId="0" fillId="0" borderId="10" xfId="0" applyNumberFormat="1" applyBorder="1" applyAlignment="1">
      <alignment/>
    </xf>
    <xf numFmtId="0" fontId="0" fillId="0" borderId="0" xfId="0" applyBorder="1" applyAlignment="1" quotePrefix="1">
      <alignment/>
    </xf>
    <xf numFmtId="179" fontId="0" fillId="0" borderId="0" xfId="0" applyNumberFormat="1" applyAlignment="1">
      <alignment/>
    </xf>
    <xf numFmtId="181" fontId="0" fillId="0" borderId="0" xfId="0" applyNumberFormat="1" applyBorder="1" applyAlignment="1">
      <alignment/>
    </xf>
    <xf numFmtId="0" fontId="0" fillId="0" borderId="17" xfId="53" applyFont="1" applyBorder="1" applyAlignment="1">
      <alignment horizontal="center"/>
      <protection/>
    </xf>
    <xf numFmtId="0" fontId="0" fillId="0" borderId="18" xfId="53" applyFont="1" applyBorder="1" applyAlignment="1">
      <alignment horizontal="center"/>
      <protection/>
    </xf>
    <xf numFmtId="0" fontId="5" fillId="0" borderId="11" xfId="0" applyFont="1" applyBorder="1" applyAlignment="1">
      <alignment/>
    </xf>
    <xf numFmtId="181" fontId="4" fillId="0" borderId="11" xfId="0" applyNumberFormat="1" applyFont="1" applyFill="1" applyBorder="1" applyAlignment="1">
      <alignment/>
    </xf>
    <xf numFmtId="0" fontId="0" fillId="0" borderId="19" xfId="0" applyBorder="1" applyAlignment="1">
      <alignment/>
    </xf>
    <xf numFmtId="178" fontId="7" fillId="0" borderId="19" xfId="0" applyNumberFormat="1" applyFont="1" applyBorder="1" applyAlignment="1">
      <alignment/>
    </xf>
    <xf numFmtId="0" fontId="4" fillId="0" borderId="20" xfId="0" applyFont="1" applyFill="1" applyBorder="1" applyAlignment="1">
      <alignment horizontal="center"/>
    </xf>
    <xf numFmtId="0" fontId="4" fillId="0" borderId="17" xfId="0" applyFont="1" applyFill="1" applyBorder="1" applyAlignment="1">
      <alignment horizontal="center"/>
    </xf>
    <xf numFmtId="0" fontId="0" fillId="0" borderId="20" xfId="0" applyBorder="1" applyAlignment="1">
      <alignment/>
    </xf>
    <xf numFmtId="181" fontId="5" fillId="0" borderId="10" xfId="0" applyNumberFormat="1" applyFont="1" applyFill="1" applyBorder="1" applyAlignment="1">
      <alignment/>
    </xf>
    <xf numFmtId="0" fontId="0" fillId="0" borderId="21" xfId="0" applyBorder="1" applyAlignment="1">
      <alignment/>
    </xf>
    <xf numFmtId="0" fontId="0" fillId="0" borderId="17" xfId="53" applyFont="1" applyBorder="1">
      <alignment/>
      <protection/>
    </xf>
    <xf numFmtId="0" fontId="1" fillId="0" borderId="0" xfId="53" applyFont="1" applyAlignment="1">
      <alignment horizontal="centerContinuous"/>
      <protection/>
    </xf>
    <xf numFmtId="0" fontId="1" fillId="0" borderId="12" xfId="53" applyFont="1" applyBorder="1" applyAlignment="1">
      <alignment horizontal="centerContinuous"/>
      <protection/>
    </xf>
    <xf numFmtId="0" fontId="1" fillId="0" borderId="22" xfId="53" applyFont="1" applyBorder="1" applyAlignment="1">
      <alignment horizontal="centerContinuous"/>
      <protection/>
    </xf>
    <xf numFmtId="0" fontId="1" fillId="0" borderId="23" xfId="53" applyFont="1" applyBorder="1" applyAlignment="1">
      <alignment horizontal="centerContinuous"/>
      <protection/>
    </xf>
    <xf numFmtId="0" fontId="1" fillId="0" borderId="14" xfId="53" applyFont="1" applyBorder="1">
      <alignment/>
      <protection/>
    </xf>
    <xf numFmtId="9" fontId="0" fillId="0" borderId="0" xfId="64" applyFont="1" applyBorder="1" applyAlignment="1">
      <alignment/>
    </xf>
    <xf numFmtId="9" fontId="0" fillId="0" borderId="17" xfId="64" applyFont="1" applyBorder="1" applyAlignment="1">
      <alignment/>
    </xf>
    <xf numFmtId="10" fontId="0" fillId="0" borderId="0" xfId="64" applyNumberFormat="1" applyFont="1" applyBorder="1" applyAlignment="1">
      <alignment/>
    </xf>
    <xf numFmtId="10" fontId="0" fillId="0" borderId="17" xfId="64" applyNumberFormat="1" applyFont="1" applyBorder="1" applyAlignment="1">
      <alignment/>
    </xf>
    <xf numFmtId="181" fontId="4" fillId="0" borderId="0" xfId="0" applyNumberFormat="1" applyFont="1" applyBorder="1" applyAlignment="1">
      <alignment/>
    </xf>
    <xf numFmtId="49" fontId="8" fillId="0" borderId="24" xfId="0" applyNumberFormat="1" applyFont="1" applyBorder="1" applyAlignment="1">
      <alignment horizontal="center"/>
    </xf>
    <xf numFmtId="0" fontId="4" fillId="0" borderId="17" xfId="0" applyFont="1" applyBorder="1" applyAlignment="1">
      <alignment horizontal="center"/>
    </xf>
    <xf numFmtId="178" fontId="16" fillId="0" borderId="0" xfId="0" applyNumberFormat="1" applyFont="1" applyAlignment="1">
      <alignment/>
    </xf>
    <xf numFmtId="3" fontId="0" fillId="0" borderId="0" xfId="53" applyNumberFormat="1" applyFont="1" applyBorder="1">
      <alignment/>
      <protection/>
    </xf>
    <xf numFmtId="3" fontId="0" fillId="0" borderId="14" xfId="53" applyNumberFormat="1" applyFont="1" applyBorder="1">
      <alignment/>
      <protection/>
    </xf>
    <xf numFmtId="178" fontId="3" fillId="0" borderId="0" xfId="54" applyNumberFormat="1" applyAlignment="1">
      <alignment horizontal="right"/>
      <protection/>
    </xf>
    <xf numFmtId="178" fontId="3" fillId="0" borderId="0" xfId="54" applyNumberFormat="1" applyFont="1" applyAlignment="1">
      <alignment horizontal="right"/>
      <protection/>
    </xf>
    <xf numFmtId="181" fontId="4" fillId="0" borderId="0" xfId="0" applyNumberFormat="1" applyFont="1" applyFill="1" applyBorder="1" applyAlignment="1">
      <alignment/>
    </xf>
    <xf numFmtId="0" fontId="0" fillId="0" borderId="24" xfId="0" applyBorder="1" applyAlignment="1">
      <alignment/>
    </xf>
    <xf numFmtId="181" fontId="0" fillId="0" borderId="0" xfId="0" applyNumberFormat="1" applyAlignment="1">
      <alignment/>
    </xf>
    <xf numFmtId="178" fontId="3" fillId="0" borderId="0" xfId="54" applyNumberFormat="1" applyFill="1" applyAlignment="1">
      <alignment horizontal="right"/>
      <protection/>
    </xf>
    <xf numFmtId="179" fontId="16" fillId="0" borderId="0" xfId="0" applyNumberFormat="1" applyFont="1" applyAlignment="1">
      <alignment/>
    </xf>
    <xf numFmtId="178" fontId="16" fillId="0" borderId="0" xfId="0" applyNumberFormat="1" applyFont="1" applyFill="1" applyAlignment="1">
      <alignment/>
    </xf>
    <xf numFmtId="183" fontId="0" fillId="0" borderId="0" xfId="0" applyNumberFormat="1" applyBorder="1" applyAlignment="1">
      <alignment/>
    </xf>
    <xf numFmtId="181" fontId="4" fillId="0" borderId="19" xfId="0" applyNumberFormat="1" applyFont="1" applyFill="1" applyBorder="1" applyAlignment="1">
      <alignment/>
    </xf>
    <xf numFmtId="181" fontId="4" fillId="0" borderId="10" xfId="0" applyNumberFormat="1" applyFont="1" applyFill="1" applyBorder="1" applyAlignment="1">
      <alignment/>
    </xf>
    <xf numFmtId="181" fontId="4" fillId="0" borderId="24" xfId="0" applyNumberFormat="1" applyFont="1" applyFill="1" applyBorder="1" applyAlignment="1">
      <alignment/>
    </xf>
    <xf numFmtId="181" fontId="4" fillId="0" borderId="20" xfId="0" applyNumberFormat="1" applyFont="1" applyFill="1" applyBorder="1" applyAlignment="1">
      <alignment/>
    </xf>
    <xf numFmtId="181" fontId="4" fillId="0" borderId="17" xfId="0" applyNumberFormat="1" applyFont="1" applyFill="1" applyBorder="1" applyAlignment="1">
      <alignment/>
    </xf>
    <xf numFmtId="181" fontId="4" fillId="0" borderId="21" xfId="0" applyNumberFormat="1" applyFont="1" applyFill="1" applyBorder="1" applyAlignment="1">
      <alignment/>
    </xf>
    <xf numFmtId="0" fontId="4" fillId="0" borderId="19"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xf numFmtId="181" fontId="4" fillId="0" borderId="25" xfId="0" applyNumberFormat="1" applyFont="1" applyFill="1" applyBorder="1" applyAlignment="1">
      <alignment/>
    </xf>
    <xf numFmtId="0" fontId="4" fillId="0" borderId="20" xfId="0" applyFont="1" applyBorder="1" applyAlignment="1">
      <alignment horizontal="center"/>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left"/>
    </xf>
    <xf numFmtId="0" fontId="0" fillId="33" borderId="0" xfId="0" applyFill="1" applyAlignment="1">
      <alignment/>
    </xf>
    <xf numFmtId="0" fontId="16" fillId="33" borderId="0" xfId="0" applyFont="1" applyFill="1" applyAlignment="1">
      <alignment/>
    </xf>
    <xf numFmtId="0" fontId="17" fillId="33" borderId="0" xfId="0" applyFont="1" applyFill="1" applyAlignment="1">
      <alignment/>
    </xf>
    <xf numFmtId="2" fontId="20" fillId="33" borderId="0" xfId="48" applyNumberFormat="1" applyFont="1" applyFill="1" applyAlignment="1">
      <alignment/>
    </xf>
    <xf numFmtId="178" fontId="16" fillId="33" borderId="0" xfId="0" applyNumberFormat="1" applyFont="1" applyFill="1" applyAlignment="1">
      <alignment/>
    </xf>
    <xf numFmtId="178" fontId="16" fillId="33" borderId="0" xfId="0" applyNumberFormat="1" applyFont="1" applyFill="1" applyBorder="1" applyAlignment="1">
      <alignment/>
    </xf>
    <xf numFmtId="177" fontId="4" fillId="33" borderId="0" xfId="48" applyFont="1" applyFill="1" applyAlignment="1">
      <alignment/>
    </xf>
    <xf numFmtId="0" fontId="4" fillId="33" borderId="0" xfId="0" applyFont="1" applyFill="1" applyBorder="1" applyAlignment="1">
      <alignment/>
    </xf>
    <xf numFmtId="0" fontId="4" fillId="33" borderId="11" xfId="0" applyFont="1" applyFill="1" applyBorder="1" applyAlignment="1">
      <alignment/>
    </xf>
    <xf numFmtId="3" fontId="5" fillId="33" borderId="0" xfId="0" applyNumberFormat="1" applyFont="1" applyFill="1" applyAlignment="1">
      <alignment/>
    </xf>
    <xf numFmtId="3" fontId="4" fillId="33" borderId="0" xfId="0" applyNumberFormat="1" applyFont="1" applyFill="1" applyBorder="1" applyAlignment="1">
      <alignment/>
    </xf>
    <xf numFmtId="3" fontId="4" fillId="33" borderId="0" xfId="48" applyNumberFormat="1" applyFont="1" applyFill="1" applyAlignment="1">
      <alignment/>
    </xf>
    <xf numFmtId="3" fontId="4" fillId="33" borderId="0" xfId="0" applyNumberFormat="1" applyFont="1" applyFill="1" applyAlignment="1">
      <alignment/>
    </xf>
    <xf numFmtId="3" fontId="4" fillId="33" borderId="11" xfId="0" applyNumberFormat="1" applyFont="1" applyFill="1" applyBorder="1" applyAlignment="1">
      <alignment/>
    </xf>
    <xf numFmtId="3" fontId="5" fillId="33" borderId="0" xfId="0" applyNumberFormat="1" applyFont="1" applyFill="1" applyBorder="1" applyAlignment="1">
      <alignment/>
    </xf>
    <xf numFmtId="0" fontId="24" fillId="33" borderId="0" xfId="0" applyFont="1" applyFill="1" applyAlignment="1">
      <alignment horizontal="right"/>
    </xf>
    <xf numFmtId="178" fontId="4" fillId="33" borderId="0" xfId="0" applyNumberFormat="1" applyFont="1" applyFill="1" applyAlignment="1">
      <alignment/>
    </xf>
    <xf numFmtId="0" fontId="5" fillId="33" borderId="0" xfId="0" applyFont="1" applyFill="1" applyAlignment="1">
      <alignment horizontal="centerContinuous"/>
    </xf>
    <xf numFmtId="177" fontId="5" fillId="33" borderId="0" xfId="48" applyFont="1" applyFill="1" applyAlignment="1">
      <alignment/>
    </xf>
    <xf numFmtId="0" fontId="10" fillId="33" borderId="0" xfId="53" applyFont="1" applyFill="1" applyAlignment="1" quotePrefix="1">
      <alignment horizontal="left"/>
      <protection/>
    </xf>
    <xf numFmtId="0" fontId="21" fillId="33" borderId="0" xfId="53" applyFont="1" applyFill="1" applyAlignment="1">
      <alignment horizontal="left"/>
      <protection/>
    </xf>
    <xf numFmtId="0" fontId="5" fillId="33" borderId="0" xfId="0" applyFont="1" applyFill="1" applyAlignment="1">
      <alignment horizontal="center"/>
    </xf>
    <xf numFmtId="0" fontId="4" fillId="33" borderId="13" xfId="0" applyFont="1" applyFill="1" applyBorder="1" applyAlignment="1">
      <alignment/>
    </xf>
    <xf numFmtId="0" fontId="4" fillId="33" borderId="12" xfId="53" applyFont="1" applyFill="1" applyBorder="1">
      <alignment/>
      <protection/>
    </xf>
    <xf numFmtId="178" fontId="16" fillId="33" borderId="0" xfId="0" applyNumberFormat="1" applyFont="1" applyFill="1" applyBorder="1" applyAlignment="1">
      <alignment horizontal="centerContinuous" vertical="center"/>
    </xf>
    <xf numFmtId="178" fontId="16" fillId="33" borderId="0" xfId="0" applyNumberFormat="1" applyFont="1" applyFill="1" applyBorder="1" applyAlignment="1">
      <alignment horizontal="centerContinuous"/>
    </xf>
    <xf numFmtId="178" fontId="16" fillId="33" borderId="12" xfId="0" applyNumberFormat="1" applyFont="1" applyFill="1" applyBorder="1" applyAlignment="1">
      <alignment horizontal="center" vertical="center"/>
    </xf>
    <xf numFmtId="0" fontId="4" fillId="33" borderId="0" xfId="53" applyFont="1" applyFill="1">
      <alignment/>
      <protection/>
    </xf>
    <xf numFmtId="0" fontId="4" fillId="33" borderId="0" xfId="53" applyFont="1" applyFill="1" applyBorder="1">
      <alignment/>
      <protection/>
    </xf>
    <xf numFmtId="178" fontId="17" fillId="33" borderId="10" xfId="0" applyNumberFormat="1" applyFont="1" applyFill="1" applyBorder="1" applyAlignment="1">
      <alignment horizontal="center" vertical="center"/>
    </xf>
    <xf numFmtId="178" fontId="16" fillId="33" borderId="0" xfId="0" applyNumberFormat="1" applyFont="1" applyFill="1" applyBorder="1" applyAlignment="1">
      <alignment horizontal="center" vertical="center"/>
    </xf>
    <xf numFmtId="0" fontId="4" fillId="33" borderId="13" xfId="53" applyFont="1" applyFill="1" applyBorder="1">
      <alignment/>
      <protection/>
    </xf>
    <xf numFmtId="0" fontId="4" fillId="33" borderId="13" xfId="53" applyFont="1" applyFill="1" applyBorder="1" applyAlignment="1">
      <alignment horizontal="center"/>
      <protection/>
    </xf>
    <xf numFmtId="3" fontId="1" fillId="33" borderId="0" xfId="0" applyNumberFormat="1" applyFont="1" applyFill="1" applyBorder="1" applyAlignment="1">
      <alignment/>
    </xf>
    <xf numFmtId="178" fontId="1" fillId="33" borderId="0" xfId="0" applyNumberFormat="1" applyFont="1" applyFill="1" applyBorder="1" applyAlignment="1">
      <alignment/>
    </xf>
    <xf numFmtId="178" fontId="0" fillId="33" borderId="0" xfId="0" applyNumberFormat="1" applyFill="1" applyBorder="1" applyAlignment="1">
      <alignment/>
    </xf>
    <xf numFmtId="178" fontId="0" fillId="33" borderId="0" xfId="0" applyNumberFormat="1" applyFont="1" applyFill="1" applyBorder="1" applyAlignment="1">
      <alignment/>
    </xf>
    <xf numFmtId="3" fontId="5" fillId="33" borderId="0" xfId="0" applyNumberFormat="1" applyFont="1" applyFill="1" applyBorder="1" applyAlignment="1">
      <alignment horizontal="right"/>
    </xf>
    <xf numFmtId="178" fontId="16" fillId="33" borderId="0" xfId="0" applyNumberFormat="1" applyFont="1" applyFill="1" applyBorder="1" applyAlignment="1" applyProtection="1">
      <alignment/>
      <protection locked="0"/>
    </xf>
    <xf numFmtId="178" fontId="17" fillId="33" borderId="0" xfId="0" applyNumberFormat="1" applyFont="1" applyFill="1" applyAlignment="1" applyProtection="1">
      <alignment/>
      <protection locked="0"/>
    </xf>
    <xf numFmtId="3" fontId="4" fillId="33" borderId="0" xfId="0" applyNumberFormat="1" applyFont="1" applyFill="1" applyBorder="1" applyAlignment="1">
      <alignment horizontal="right"/>
    </xf>
    <xf numFmtId="0" fontId="16" fillId="33" borderId="0" xfId="0" applyFont="1" applyFill="1" applyAlignment="1" applyProtection="1">
      <alignment/>
      <protection locked="0"/>
    </xf>
    <xf numFmtId="178" fontId="16" fillId="33" borderId="0" xfId="0" applyNumberFormat="1" applyFont="1" applyFill="1" applyAlignment="1" applyProtection="1">
      <alignment/>
      <protection locked="0"/>
    </xf>
    <xf numFmtId="177" fontId="24" fillId="33" borderId="0" xfId="48" applyFont="1" applyFill="1" applyAlignment="1">
      <alignment horizontal="right"/>
    </xf>
    <xf numFmtId="0" fontId="18" fillId="33" borderId="0" xfId="45" applyFill="1" applyAlignment="1" applyProtection="1">
      <alignment/>
      <protection/>
    </xf>
    <xf numFmtId="0" fontId="18" fillId="33" borderId="0" xfId="45" applyFill="1" applyAlignment="1" applyProtection="1" quotePrefix="1">
      <alignment horizontal="left"/>
      <protection/>
    </xf>
    <xf numFmtId="0" fontId="1" fillId="33" borderId="0" xfId="0" applyFont="1" applyFill="1" applyAlignment="1">
      <alignment horizontal="left"/>
    </xf>
    <xf numFmtId="0" fontId="0" fillId="33" borderId="0" xfId="0" applyFont="1" applyFill="1" applyAlignment="1">
      <alignment/>
    </xf>
    <xf numFmtId="177" fontId="7" fillId="33" borderId="0" xfId="48" applyFont="1" applyFill="1" applyAlignment="1">
      <alignment/>
    </xf>
    <xf numFmtId="0" fontId="0" fillId="33" borderId="0" xfId="0" applyFont="1" applyFill="1" applyAlignment="1">
      <alignment horizontal="left"/>
    </xf>
    <xf numFmtId="0" fontId="7" fillId="33" borderId="0" xfId="0" applyFont="1" applyFill="1" applyAlignment="1">
      <alignment/>
    </xf>
    <xf numFmtId="0" fontId="7" fillId="33" borderId="1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horizontal="right" vertical="center"/>
    </xf>
    <xf numFmtId="0" fontId="7" fillId="33" borderId="11" xfId="0" applyFont="1" applyFill="1" applyBorder="1" applyAlignment="1">
      <alignment/>
    </xf>
    <xf numFmtId="0" fontId="7" fillId="33" borderId="11" xfId="0" applyFont="1" applyFill="1" applyBorder="1" applyAlignment="1">
      <alignment horizontal="right"/>
    </xf>
    <xf numFmtId="0" fontId="7" fillId="33" borderId="0" xfId="0" applyFont="1" applyFill="1" applyBorder="1" applyAlignment="1">
      <alignment horizontal="right"/>
    </xf>
    <xf numFmtId="0" fontId="8" fillId="33" borderId="0" xfId="0" applyFont="1" applyFill="1" applyAlignment="1">
      <alignment horizontal="right"/>
    </xf>
    <xf numFmtId="0" fontId="8" fillId="33" borderId="0" xfId="0" applyFont="1" applyFill="1" applyAlignment="1">
      <alignment/>
    </xf>
    <xf numFmtId="3" fontId="8" fillId="33" borderId="0" xfId="0" applyNumberFormat="1" applyFont="1" applyFill="1" applyAlignment="1">
      <alignment/>
    </xf>
    <xf numFmtId="178" fontId="8" fillId="33" borderId="0" xfId="0" applyNumberFormat="1" applyFont="1" applyFill="1" applyAlignment="1">
      <alignment/>
    </xf>
    <xf numFmtId="211" fontId="0" fillId="33" borderId="0" xfId="48" applyNumberFormat="1" applyFont="1" applyFill="1" applyAlignment="1">
      <alignment/>
    </xf>
    <xf numFmtId="178" fontId="0" fillId="33" borderId="0" xfId="0" applyNumberFormat="1" applyFont="1" applyFill="1" applyAlignment="1">
      <alignment/>
    </xf>
    <xf numFmtId="0" fontId="7" fillId="33" borderId="0" xfId="0" applyFont="1" applyFill="1" applyAlignment="1">
      <alignment horizontal="right"/>
    </xf>
    <xf numFmtId="3" fontId="7" fillId="33" borderId="0" xfId="0" applyNumberFormat="1" applyFont="1" applyFill="1" applyAlignment="1">
      <alignment/>
    </xf>
    <xf numFmtId="178" fontId="7" fillId="33" borderId="0" xfId="0" applyNumberFormat="1" applyFont="1" applyFill="1" applyAlignment="1">
      <alignment/>
    </xf>
    <xf numFmtId="210" fontId="0" fillId="33" borderId="0" xfId="48" applyNumberFormat="1" applyFont="1" applyFill="1" applyAlignment="1">
      <alignment/>
    </xf>
    <xf numFmtId="0" fontId="8" fillId="33" borderId="11" xfId="0" applyFont="1" applyFill="1" applyBorder="1" applyAlignment="1">
      <alignment horizontal="right"/>
    </xf>
    <xf numFmtId="0" fontId="8" fillId="33" borderId="11" xfId="0" applyFont="1" applyFill="1" applyBorder="1" applyAlignment="1">
      <alignment/>
    </xf>
    <xf numFmtId="3" fontId="8" fillId="33" borderId="11" xfId="0" applyNumberFormat="1" applyFont="1" applyFill="1" applyBorder="1" applyAlignment="1">
      <alignment/>
    </xf>
    <xf numFmtId="178" fontId="8" fillId="33" borderId="0" xfId="0" applyNumberFormat="1" applyFont="1" applyFill="1" applyBorder="1" applyAlignment="1">
      <alignment/>
    </xf>
    <xf numFmtId="3" fontId="7" fillId="33" borderId="0" xfId="0" applyNumberFormat="1" applyFont="1" applyFill="1" applyBorder="1" applyAlignment="1">
      <alignment/>
    </xf>
    <xf numFmtId="178" fontId="7" fillId="33" borderId="0" xfId="0" applyNumberFormat="1" applyFont="1" applyFill="1" applyBorder="1" applyAlignment="1">
      <alignment/>
    </xf>
    <xf numFmtId="3" fontId="7" fillId="33" borderId="0" xfId="0" applyNumberFormat="1" applyFont="1" applyFill="1" applyAlignment="1">
      <alignment horizontal="right"/>
    </xf>
    <xf numFmtId="178" fontId="7" fillId="33" borderId="0" xfId="0" applyNumberFormat="1" applyFont="1" applyFill="1" applyAlignment="1">
      <alignment horizontal="right"/>
    </xf>
    <xf numFmtId="0" fontId="7" fillId="33" borderId="0" xfId="0" applyFont="1" applyFill="1" applyAlignment="1" quotePrefix="1">
      <alignment/>
    </xf>
    <xf numFmtId="3" fontId="7" fillId="33" borderId="11" xfId="0" applyNumberFormat="1" applyFont="1" applyFill="1" applyBorder="1" applyAlignment="1">
      <alignment/>
    </xf>
    <xf numFmtId="178" fontId="1" fillId="33" borderId="0" xfId="0" applyNumberFormat="1" applyFont="1" applyFill="1" applyAlignment="1">
      <alignment horizontal="center"/>
    </xf>
    <xf numFmtId="178" fontId="1" fillId="33" borderId="0" xfId="0" applyNumberFormat="1" applyFont="1" applyFill="1" applyAlignment="1">
      <alignment horizontal="left"/>
    </xf>
    <xf numFmtId="0" fontId="0" fillId="33" borderId="0" xfId="0" applyFont="1" applyFill="1" applyAlignment="1">
      <alignment/>
    </xf>
    <xf numFmtId="177" fontId="0" fillId="33" borderId="0" xfId="48" applyFont="1" applyFill="1" applyAlignment="1">
      <alignment/>
    </xf>
    <xf numFmtId="178" fontId="0" fillId="33" borderId="0" xfId="0" applyNumberFormat="1" applyFont="1" applyFill="1" applyAlignment="1">
      <alignment horizontal="center"/>
    </xf>
    <xf numFmtId="178" fontId="0" fillId="33" borderId="0" xfId="0" applyNumberFormat="1" applyFont="1" applyFill="1" applyAlignment="1">
      <alignment/>
    </xf>
    <xf numFmtId="178" fontId="0" fillId="33" borderId="10" xfId="0" applyNumberFormat="1" applyFont="1" applyFill="1" applyBorder="1" applyAlignment="1">
      <alignment horizontal="center"/>
    </xf>
    <xf numFmtId="178" fontId="0" fillId="33" borderId="10" xfId="0" applyNumberFormat="1" applyFont="1" applyFill="1" applyBorder="1" applyAlignment="1">
      <alignment/>
    </xf>
    <xf numFmtId="178" fontId="0" fillId="33" borderId="11" xfId="0" applyNumberFormat="1" applyFont="1" applyFill="1" applyBorder="1" applyAlignment="1">
      <alignment horizontal="center"/>
    </xf>
    <xf numFmtId="178" fontId="0" fillId="33" borderId="11" xfId="0" applyNumberFormat="1" applyFont="1" applyFill="1" applyBorder="1" applyAlignment="1">
      <alignment/>
    </xf>
    <xf numFmtId="177" fontId="0" fillId="33" borderId="0" xfId="48" applyFont="1" applyFill="1" applyAlignment="1">
      <alignment/>
    </xf>
    <xf numFmtId="3" fontId="0" fillId="33" borderId="0" xfId="0" applyNumberFormat="1" applyFont="1" applyFill="1" applyAlignment="1">
      <alignment/>
    </xf>
    <xf numFmtId="3" fontId="0" fillId="33" borderId="0" xfId="48" applyNumberFormat="1" applyFont="1" applyFill="1" applyAlignment="1">
      <alignment/>
    </xf>
    <xf numFmtId="178" fontId="1" fillId="33" borderId="0" xfId="0" applyNumberFormat="1" applyFont="1" applyFill="1" applyAlignment="1">
      <alignment/>
    </xf>
    <xf numFmtId="3" fontId="1" fillId="33" borderId="0" xfId="0" applyNumberFormat="1" applyFont="1" applyFill="1" applyAlignment="1">
      <alignment/>
    </xf>
    <xf numFmtId="0" fontId="1" fillId="33" borderId="0" xfId="0" applyFont="1" applyFill="1" applyAlignment="1">
      <alignment/>
    </xf>
    <xf numFmtId="3" fontId="0" fillId="33" borderId="0" xfId="0" applyNumberFormat="1" applyFont="1" applyFill="1" applyBorder="1" applyAlignment="1">
      <alignment/>
    </xf>
    <xf numFmtId="178" fontId="1" fillId="33" borderId="11" xfId="0" applyNumberFormat="1" applyFont="1" applyFill="1" applyBorder="1" applyAlignment="1">
      <alignment/>
    </xf>
    <xf numFmtId="3" fontId="1" fillId="33" borderId="11" xfId="0" applyNumberFormat="1"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178" fontId="0" fillId="33" borderId="0" xfId="0" applyNumberFormat="1" applyFont="1" applyFill="1" applyAlignment="1" quotePrefix="1">
      <alignment/>
    </xf>
    <xf numFmtId="178" fontId="25" fillId="33" borderId="0" xfId="0" applyNumberFormat="1" applyFont="1" applyFill="1" applyAlignment="1">
      <alignment/>
    </xf>
    <xf numFmtId="3" fontId="25" fillId="33" borderId="0" xfId="0" applyNumberFormat="1" applyFont="1" applyFill="1" applyAlignment="1">
      <alignment/>
    </xf>
    <xf numFmtId="0" fontId="1" fillId="33" borderId="0" xfId="0" applyFont="1" applyFill="1" applyAlignment="1" quotePrefix="1">
      <alignment horizontal="left"/>
    </xf>
    <xf numFmtId="0" fontId="1" fillId="33" borderId="0" xfId="0" applyFont="1" applyFill="1" applyAlignment="1">
      <alignment horizontal="left"/>
    </xf>
    <xf numFmtId="0" fontId="0" fillId="33" borderId="0" xfId="0" applyFont="1" applyFill="1" applyAlignment="1">
      <alignment horizontal="left"/>
    </xf>
    <xf numFmtId="177" fontId="7" fillId="33" borderId="0" xfId="48" applyFont="1" applyFill="1" applyAlignment="1">
      <alignment horizontal="center"/>
    </xf>
    <xf numFmtId="0" fontId="20" fillId="33" borderId="0" xfId="0" applyFont="1" applyFill="1" applyAlignment="1">
      <alignment horizontal="center" wrapText="1"/>
    </xf>
    <xf numFmtId="177" fontId="20" fillId="33" borderId="0" xfId="48" applyFont="1" applyFill="1" applyAlignment="1">
      <alignment horizontal="center" wrapText="1"/>
    </xf>
    <xf numFmtId="177" fontId="0" fillId="33" borderId="0" xfId="48" applyFont="1" applyFill="1" applyAlignment="1">
      <alignment horizontal="center"/>
    </xf>
    <xf numFmtId="178" fontId="12" fillId="33" borderId="0" xfId="0" applyNumberFormat="1" applyFont="1" applyFill="1" applyAlignment="1" quotePrefix="1">
      <alignment horizontal="left"/>
    </xf>
    <xf numFmtId="178" fontId="12" fillId="33" borderId="0" xfId="0" applyNumberFormat="1" applyFont="1" applyFill="1" applyAlignment="1">
      <alignment horizontal="left"/>
    </xf>
    <xf numFmtId="178" fontId="15" fillId="33" borderId="0" xfId="0" applyNumberFormat="1" applyFont="1" applyFill="1" applyAlignment="1">
      <alignment horizontal="left"/>
    </xf>
    <xf numFmtId="178" fontId="0" fillId="33" borderId="11"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10" xfId="53" applyFont="1" applyBorder="1" applyAlignment="1">
      <alignment horizontal="center"/>
      <protection/>
    </xf>
    <xf numFmtId="0" fontId="4" fillId="33" borderId="0" xfId="53" applyFont="1" applyFill="1" applyAlignment="1">
      <alignment horizontal="center" wrapText="1"/>
      <protection/>
    </xf>
    <xf numFmtId="0" fontId="1" fillId="0" borderId="0" xfId="0" applyFont="1" applyAlignment="1">
      <alignment horizontal="left"/>
    </xf>
    <xf numFmtId="178" fontId="7" fillId="0" borderId="26" xfId="0" applyNumberFormat="1" applyFont="1" applyBorder="1" applyAlignment="1">
      <alignment horizontal="center"/>
    </xf>
    <xf numFmtId="178" fontId="7" fillId="0" borderId="27" xfId="0" applyNumberFormat="1" applyFont="1" applyBorder="1" applyAlignment="1">
      <alignment horizontal="center"/>
    </xf>
    <xf numFmtId="178" fontId="7" fillId="0" borderId="28" xfId="0" applyNumberFormat="1" applyFont="1" applyBorder="1" applyAlignment="1">
      <alignment horizontal="center"/>
    </xf>
    <xf numFmtId="178" fontId="7" fillId="0" borderId="26" xfId="0" applyNumberFormat="1" applyFont="1" applyFill="1" applyBorder="1" applyAlignment="1">
      <alignment horizontal="center"/>
    </xf>
    <xf numFmtId="178" fontId="7" fillId="0" borderId="27" xfId="0" applyNumberFormat="1" applyFont="1" applyFill="1" applyBorder="1" applyAlignment="1">
      <alignment horizontal="center"/>
    </xf>
    <xf numFmtId="178" fontId="7" fillId="0" borderId="28" xfId="0" applyNumberFormat="1" applyFont="1" applyFill="1" applyBorder="1" applyAlignment="1">
      <alignment horizontal="center"/>
    </xf>
    <xf numFmtId="0" fontId="5" fillId="0" borderId="0" xfId="0" applyFont="1" applyFill="1" applyAlignment="1">
      <alignment horizontal="left"/>
    </xf>
    <xf numFmtId="178" fontId="8" fillId="0" borderId="19" xfId="0" applyNumberFormat="1" applyFont="1" applyBorder="1" applyAlignment="1">
      <alignment horizontal="center"/>
    </xf>
    <xf numFmtId="178" fontId="8" fillId="0" borderId="10" xfId="0" applyNumberFormat="1" applyFont="1" applyBorder="1" applyAlignment="1">
      <alignment horizontal="center"/>
    </xf>
    <xf numFmtId="178" fontId="8" fillId="0" borderId="24" xfId="0" applyNumberFormat="1" applyFont="1" applyBorder="1" applyAlignment="1">
      <alignment horizontal="center"/>
    </xf>
    <xf numFmtId="178" fontId="7" fillId="0" borderId="21" xfId="0" applyNumberFormat="1" applyFont="1" applyFill="1" applyBorder="1" applyAlignment="1">
      <alignment horizontal="center"/>
    </xf>
    <xf numFmtId="178" fontId="7" fillId="0" borderId="11" xfId="0" applyNumberFormat="1" applyFont="1" applyFill="1" applyBorder="1" applyAlignment="1">
      <alignment horizontal="center"/>
    </xf>
    <xf numFmtId="178" fontId="7" fillId="0" borderId="25" xfId="0" applyNumberFormat="1" applyFont="1" applyFill="1" applyBorder="1" applyAlignment="1">
      <alignment horizontal="center"/>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12" xfId="53" applyFont="1" applyBorder="1" applyAlignment="1">
      <alignment horizontal="center"/>
      <protection/>
    </xf>
    <xf numFmtId="0" fontId="1" fillId="0" borderId="22" xfId="53" applyFont="1" applyBorder="1" applyAlignment="1">
      <alignment horizontal="center"/>
      <protection/>
    </xf>
    <xf numFmtId="0" fontId="1" fillId="0" borderId="23" xfId="53" applyFont="1" applyBorder="1" applyAlignment="1">
      <alignment horizontal="center"/>
      <protection/>
    </xf>
    <xf numFmtId="0" fontId="1" fillId="0" borderId="0" xfId="0" applyFont="1" applyAlignment="1">
      <alignment horizontal="center"/>
    </xf>
    <xf numFmtId="0" fontId="1" fillId="33" borderId="0" xfId="58" applyFont="1" applyFill="1" applyAlignment="1" quotePrefix="1">
      <alignment horizontal="left"/>
      <protection/>
    </xf>
    <xf numFmtId="0" fontId="1" fillId="33" borderId="0" xfId="58" applyFont="1" applyFill="1" applyAlignment="1">
      <alignment/>
      <protection/>
    </xf>
    <xf numFmtId="0" fontId="44" fillId="33" borderId="0" xfId="58" applyFont="1" applyFill="1" applyAlignment="1">
      <alignment horizontal="center"/>
      <protection/>
    </xf>
    <xf numFmtId="0" fontId="44" fillId="33" borderId="0" xfId="58" applyFont="1" applyFill="1" applyBorder="1" applyAlignment="1">
      <alignment horizontal="center"/>
      <protection/>
    </xf>
    <xf numFmtId="9" fontId="44" fillId="33" borderId="0" xfId="64" applyFont="1" applyFill="1" applyBorder="1" applyAlignment="1">
      <alignment horizontal="center"/>
    </xf>
    <xf numFmtId="0" fontId="44" fillId="33" borderId="0" xfId="58" applyFont="1" applyFill="1" applyAlignment="1">
      <alignment/>
      <protection/>
    </xf>
    <xf numFmtId="0" fontId="45" fillId="33" borderId="0" xfId="58" applyFont="1" applyFill="1" applyAlignment="1">
      <alignment/>
      <protection/>
    </xf>
    <xf numFmtId="0" fontId="46" fillId="33" borderId="0" xfId="58" applyFont="1" applyFill="1" applyAlignment="1">
      <alignment/>
      <protection/>
    </xf>
    <xf numFmtId="0" fontId="46" fillId="33" borderId="0" xfId="58" applyFont="1" applyFill="1" applyBorder="1" applyAlignment="1">
      <alignment/>
      <protection/>
    </xf>
    <xf numFmtId="178" fontId="46" fillId="33" borderId="0" xfId="58" applyNumberFormat="1" applyFont="1" applyFill="1" applyBorder="1" applyAlignment="1">
      <alignment/>
      <protection/>
    </xf>
    <xf numFmtId="9" fontId="46" fillId="33" borderId="0" xfId="64" applyFont="1" applyFill="1" applyBorder="1" applyAlignment="1">
      <alignment horizontal="center"/>
    </xf>
    <xf numFmtId="0" fontId="1"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178" fontId="0" fillId="33" borderId="0" xfId="0" applyNumberFormat="1" applyFont="1" applyFill="1" applyBorder="1" applyAlignment="1">
      <alignment vertical="center"/>
    </xf>
    <xf numFmtId="0" fontId="1" fillId="33" borderId="0" xfId="0" applyFont="1" applyFill="1" applyAlignment="1">
      <alignment horizontal="centerContinuous" vertical="center"/>
    </xf>
    <xf numFmtId="0" fontId="1" fillId="33" borderId="0" xfId="0" applyFont="1" applyFill="1" applyBorder="1" applyAlignment="1">
      <alignment horizontal="centerContinuous" vertical="center"/>
    </xf>
    <xf numFmtId="178" fontId="1" fillId="33" borderId="0" xfId="0" applyNumberFormat="1" applyFont="1" applyFill="1" applyBorder="1" applyAlignment="1">
      <alignment horizontal="center" vertical="center"/>
    </xf>
    <xf numFmtId="0" fontId="46" fillId="33" borderId="0" xfId="58" applyFont="1" applyFill="1" applyAlignment="1">
      <alignment vertical="center"/>
      <protection/>
    </xf>
    <xf numFmtId="0" fontId="46" fillId="33" borderId="0" xfId="58" applyFont="1" applyFill="1" applyBorder="1" applyAlignment="1">
      <alignment vertical="center"/>
      <protection/>
    </xf>
    <xf numFmtId="178" fontId="46" fillId="33" borderId="0" xfId="58" applyNumberFormat="1" applyFont="1" applyFill="1" applyBorder="1" applyAlignment="1">
      <alignment vertical="center"/>
      <protection/>
    </xf>
    <xf numFmtId="0" fontId="0" fillId="33" borderId="0" xfId="58" applyFont="1" applyFill="1" applyAlignment="1">
      <alignment/>
      <protection/>
    </xf>
    <xf numFmtId="0" fontId="7" fillId="33" borderId="10" xfId="0" applyFont="1" applyFill="1" applyBorder="1" applyAlignment="1">
      <alignment vertical="center"/>
    </xf>
    <xf numFmtId="0" fontId="8" fillId="33" borderId="10" xfId="0" applyFont="1" applyFill="1" applyBorder="1" applyAlignment="1">
      <alignment horizontal="centerContinuous" vertical="center"/>
    </xf>
    <xf numFmtId="178" fontId="8" fillId="33" borderId="10" xfId="0" applyNumberFormat="1"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horizontal="centerContinuous" vertical="center"/>
    </xf>
    <xf numFmtId="0" fontId="8" fillId="33" borderId="0" xfId="0" applyFont="1" applyFill="1" applyBorder="1" applyAlignment="1">
      <alignment horizontal="centerContinuous" vertical="center"/>
    </xf>
    <xf numFmtId="0" fontId="7" fillId="33" borderId="11" xfId="0" applyFont="1" applyFill="1" applyBorder="1" applyAlignment="1">
      <alignment horizontal="centerContinuous" vertical="center"/>
    </xf>
    <xf numFmtId="0" fontId="7" fillId="33" borderId="0" xfId="0" applyFont="1" applyFill="1" applyBorder="1" applyAlignment="1">
      <alignment horizontal="centerContinuous" vertical="center"/>
    </xf>
    <xf numFmtId="178" fontId="8"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178" fontId="7" fillId="33" borderId="13" xfId="0" applyNumberFormat="1" applyFont="1" applyFill="1" applyBorder="1" applyAlignment="1">
      <alignment vertical="center"/>
    </xf>
    <xf numFmtId="1" fontId="7" fillId="33" borderId="13" xfId="0" applyNumberFormat="1" applyFont="1" applyFill="1" applyBorder="1" applyAlignment="1">
      <alignment vertical="center"/>
    </xf>
    <xf numFmtId="0" fontId="7" fillId="33" borderId="29" xfId="0" applyFont="1" applyFill="1" applyBorder="1" applyAlignment="1">
      <alignment horizontal="right" vertical="center"/>
    </xf>
    <xf numFmtId="0" fontId="7" fillId="33" borderId="29" xfId="0" applyFont="1" applyFill="1" applyBorder="1" applyAlignment="1">
      <alignment horizontal="left" vertical="center"/>
    </xf>
    <xf numFmtId="0" fontId="7" fillId="33" borderId="29" xfId="0" applyFont="1" applyFill="1" applyBorder="1" applyAlignment="1">
      <alignment horizontal="center" vertical="center" wrapText="1"/>
    </xf>
    <xf numFmtId="0" fontId="7" fillId="33" borderId="29" xfId="0" applyFont="1" applyFill="1" applyBorder="1" applyAlignment="1">
      <alignment horizontal="left" vertical="center" wrapText="1"/>
    </xf>
    <xf numFmtId="0" fontId="7" fillId="33" borderId="29" xfId="0" applyFont="1" applyFill="1" applyBorder="1" applyAlignment="1">
      <alignment horizontal="right" vertical="center" wrapText="1"/>
    </xf>
    <xf numFmtId="0" fontId="7" fillId="33" borderId="0" xfId="58" applyFont="1" applyFill="1" applyAlignment="1">
      <alignment horizontal="left"/>
      <protection/>
    </xf>
    <xf numFmtId="3" fontId="8" fillId="33" borderId="0" xfId="0" applyNumberFormat="1" applyFont="1" applyFill="1" applyBorder="1" applyAlignment="1">
      <alignment horizontal="center" vertical="center"/>
    </xf>
    <xf numFmtId="3" fontId="7" fillId="33" borderId="0" xfId="0" applyNumberFormat="1" applyFont="1" applyFill="1" applyBorder="1" applyAlignment="1">
      <alignment horizontal="centerContinuous" vertical="center"/>
    </xf>
    <xf numFmtId="3" fontId="7" fillId="33" borderId="0" xfId="58" applyNumberFormat="1" applyFont="1" applyFill="1" applyAlignment="1">
      <alignment/>
      <protection/>
    </xf>
    <xf numFmtId="0" fontId="7" fillId="33" borderId="0" xfId="58" applyFont="1" applyFill="1" applyAlignment="1">
      <alignment/>
      <protection/>
    </xf>
    <xf numFmtId="0" fontId="7" fillId="33" borderId="0" xfId="58" applyFont="1" applyFill="1" applyAlignment="1">
      <alignment vertical="center"/>
      <protection/>
    </xf>
    <xf numFmtId="178" fontId="7" fillId="33" borderId="0" xfId="0" applyNumberFormat="1" applyFont="1" applyFill="1" applyAlignment="1">
      <alignment vertical="center"/>
    </xf>
    <xf numFmtId="3" fontId="7" fillId="33" borderId="0" xfId="0" applyNumberFormat="1" applyFont="1" applyFill="1" applyBorder="1" applyAlignment="1">
      <alignment vertical="center"/>
    </xf>
    <xf numFmtId="3" fontId="7" fillId="33" borderId="0" xfId="58" applyNumberFormat="1" applyFont="1" applyFill="1" applyAlignment="1">
      <alignment vertical="center"/>
      <protection/>
    </xf>
    <xf numFmtId="178" fontId="7" fillId="33" borderId="0" xfId="58" applyNumberFormat="1" applyFont="1" applyFill="1" applyAlignment="1">
      <alignment vertical="center"/>
      <protection/>
    </xf>
    <xf numFmtId="179" fontId="7" fillId="33" borderId="0" xfId="58" applyNumberFormat="1" applyFont="1" applyFill="1" applyAlignment="1">
      <alignment vertical="center"/>
      <protection/>
    </xf>
    <xf numFmtId="0" fontId="7" fillId="33" borderId="0" xfId="59" applyFont="1" applyFill="1" applyAlignment="1">
      <alignment vertical="center"/>
      <protection/>
    </xf>
    <xf numFmtId="0" fontId="7" fillId="33" borderId="0" xfId="58" applyFont="1" applyFill="1" applyBorder="1" applyAlignment="1">
      <alignment vertical="center"/>
      <protection/>
    </xf>
    <xf numFmtId="3" fontId="7" fillId="33" borderId="0" xfId="58" applyNumberFormat="1" applyFont="1" applyFill="1" applyBorder="1" applyAlignment="1">
      <alignment vertical="center"/>
      <protection/>
    </xf>
    <xf numFmtId="178" fontId="7" fillId="33" borderId="0" xfId="58" applyNumberFormat="1" applyFont="1" applyFill="1" applyBorder="1" applyAlignment="1">
      <alignment vertical="center"/>
      <protection/>
    </xf>
    <xf numFmtId="0" fontId="7" fillId="33" borderId="11" xfId="58" applyFont="1" applyFill="1" applyBorder="1" applyAlignment="1">
      <alignment vertical="center"/>
      <protection/>
    </xf>
    <xf numFmtId="3" fontId="7" fillId="33" borderId="11" xfId="0" applyNumberFormat="1" applyFont="1" applyFill="1" applyBorder="1" applyAlignment="1">
      <alignment vertical="center"/>
    </xf>
    <xf numFmtId="3" fontId="7" fillId="33" borderId="11" xfId="58" applyNumberFormat="1" applyFont="1" applyFill="1" applyBorder="1" applyAlignment="1">
      <alignment vertical="center"/>
      <protection/>
    </xf>
    <xf numFmtId="182" fontId="7" fillId="33" borderId="0" xfId="58" applyNumberFormat="1" applyFont="1" applyFill="1" applyAlignment="1">
      <alignment horizontal="left" vertical="center"/>
      <protection/>
    </xf>
    <xf numFmtId="17" fontId="7" fillId="33" borderId="29" xfId="0" applyNumberFormat="1" applyFont="1" applyFill="1" applyBorder="1" applyAlignment="1">
      <alignment horizontal="right" vertical="center"/>
    </xf>
    <xf numFmtId="1" fontId="7" fillId="33" borderId="29" xfId="0" applyNumberFormat="1" applyFont="1" applyFill="1" applyBorder="1" applyAlignment="1">
      <alignment horizontal="right" vertical="center"/>
    </xf>
    <xf numFmtId="0" fontId="1" fillId="33" borderId="0" xfId="0" applyFont="1" applyFill="1" applyAlignment="1">
      <alignment horizontal="left" vertical="center"/>
    </xf>
    <xf numFmtId="178" fontId="46" fillId="33" borderId="0" xfId="0" applyNumberFormat="1" applyFont="1" applyFill="1" applyBorder="1" applyAlignment="1">
      <alignment vertical="center"/>
    </xf>
    <xf numFmtId="178" fontId="1" fillId="33" borderId="0" xfId="0" applyNumberFormat="1" applyFont="1" applyFill="1" applyBorder="1" applyAlignment="1">
      <alignment horizontal="centerContinuous" vertical="center"/>
    </xf>
    <xf numFmtId="1" fontId="7" fillId="33" borderId="0" xfId="0" applyNumberFormat="1" applyFont="1" applyFill="1" applyAlignment="1">
      <alignment vertical="center"/>
    </xf>
    <xf numFmtId="3" fontId="7" fillId="33" borderId="0" xfId="0" applyNumberFormat="1" applyFont="1" applyFill="1" applyBorder="1" applyAlignment="1">
      <alignment horizontal="left" vertical="center"/>
    </xf>
    <xf numFmtId="3" fontId="7" fillId="33" borderId="0" xfId="0" applyNumberFormat="1" applyFont="1" applyFill="1" applyBorder="1" applyAlignment="1">
      <alignment horizontal="left" vertical="center" wrapText="1"/>
    </xf>
    <xf numFmtId="3" fontId="7" fillId="33" borderId="0" xfId="0" applyNumberFormat="1" applyFont="1" applyFill="1" applyAlignment="1">
      <alignment vertical="center"/>
    </xf>
    <xf numFmtId="0" fontId="7" fillId="33" borderId="0" xfId="0" applyFont="1" applyFill="1" applyAlignment="1">
      <alignment horizontal="left" vertical="center"/>
    </xf>
    <xf numFmtId="178" fontId="14" fillId="33" borderId="0" xfId="0" applyNumberFormat="1" applyFont="1" applyFill="1" applyAlignment="1">
      <alignment vertical="center"/>
    </xf>
    <xf numFmtId="178" fontId="14" fillId="33" borderId="0" xfId="0" applyNumberFormat="1" applyFont="1" applyFill="1" applyAlignment="1">
      <alignment/>
    </xf>
    <xf numFmtId="178" fontId="13" fillId="33" borderId="0" xfId="0" applyNumberFormat="1" applyFont="1" applyFill="1" applyAlignment="1">
      <alignment/>
    </xf>
    <xf numFmtId="178" fontId="7" fillId="33" borderId="0" xfId="60" applyNumberFormat="1" applyFont="1" applyFill="1">
      <alignment/>
      <protection/>
    </xf>
    <xf numFmtId="3" fontId="7" fillId="33" borderId="0" xfId="60" applyNumberFormat="1" applyFont="1" applyFill="1" applyBorder="1">
      <alignment/>
      <protection/>
    </xf>
    <xf numFmtId="3" fontId="7" fillId="33" borderId="0" xfId="60" applyNumberFormat="1" applyFont="1" applyFill="1">
      <alignment/>
      <protection/>
    </xf>
    <xf numFmtId="3" fontId="7" fillId="33" borderId="10" xfId="0" applyNumberFormat="1" applyFont="1" applyFill="1" applyBorder="1" applyAlignment="1">
      <alignment/>
    </xf>
    <xf numFmtId="0" fontId="14" fillId="33" borderId="0" xfId="58" applyFont="1" applyFill="1" applyAlignment="1">
      <alignment vertical="center"/>
      <protection/>
    </xf>
    <xf numFmtId="3" fontId="14" fillId="33" borderId="0" xfId="58" applyNumberFormat="1" applyFont="1" applyFill="1" applyBorder="1" applyAlignment="1">
      <alignment vertical="center"/>
      <protection/>
    </xf>
    <xf numFmtId="0" fontId="7" fillId="33" borderId="10" xfId="62" applyFont="1" applyFill="1" applyBorder="1">
      <alignment/>
      <protection/>
    </xf>
    <xf numFmtId="0" fontId="7" fillId="33" borderId="0" xfId="62" applyFont="1" applyFill="1" applyBorder="1">
      <alignment/>
      <protection/>
    </xf>
    <xf numFmtId="0" fontId="7" fillId="33" borderId="0" xfId="62" applyFont="1" applyFill="1">
      <alignment/>
      <protection/>
    </xf>
    <xf numFmtId="0" fontId="7" fillId="33" borderId="11" xfId="62" applyFont="1" applyFill="1" applyBorder="1" applyAlignment="1">
      <alignment horizontal="center"/>
      <protection/>
    </xf>
    <xf numFmtId="0" fontId="7" fillId="33" borderId="0" xfId="62" applyFont="1" applyFill="1" applyBorder="1" applyAlignment="1">
      <alignment/>
      <protection/>
    </xf>
    <xf numFmtId="0" fontId="7" fillId="33" borderId="0" xfId="62" applyFont="1" applyFill="1" applyBorder="1" applyAlignment="1">
      <alignment horizontal="center"/>
      <protection/>
    </xf>
    <xf numFmtId="0" fontId="7" fillId="33" borderId="0" xfId="53" applyFont="1" applyFill="1" applyBorder="1">
      <alignment/>
      <protection/>
    </xf>
    <xf numFmtId="0" fontId="8" fillId="33" borderId="0" xfId="62" applyFont="1" applyFill="1" applyBorder="1" applyAlignment="1">
      <alignment horizontal="center"/>
      <protection/>
    </xf>
    <xf numFmtId="0" fontId="0" fillId="33" borderId="11" xfId="0" applyFont="1" applyFill="1" applyBorder="1" applyAlignment="1">
      <alignment/>
    </xf>
    <xf numFmtId="0" fontId="7" fillId="33" borderId="11" xfId="53" applyFont="1" applyFill="1" applyBorder="1">
      <alignment/>
      <protection/>
    </xf>
    <xf numFmtId="0" fontId="7" fillId="33" borderId="11" xfId="62" applyFont="1" applyFill="1" applyBorder="1">
      <alignment/>
      <protection/>
    </xf>
    <xf numFmtId="0" fontId="7" fillId="33" borderId="11" xfId="62" applyFont="1" applyFill="1" applyBorder="1" applyAlignment="1">
      <alignment horizontal="center"/>
      <protection/>
    </xf>
    <xf numFmtId="0" fontId="8" fillId="33" borderId="0" xfId="62" applyFont="1" applyFill="1" applyAlignment="1" quotePrefix="1">
      <alignment horizontal="left"/>
      <protection/>
    </xf>
    <xf numFmtId="0" fontId="8" fillId="33" borderId="0" xfId="62" applyFont="1" applyFill="1" applyAlignment="1">
      <alignment horizontal="left"/>
      <protection/>
    </xf>
    <xf numFmtId="0" fontId="8" fillId="33" borderId="0" xfId="62" applyFont="1" applyFill="1" applyAlignment="1">
      <alignment horizontal="left"/>
      <protection/>
    </xf>
    <xf numFmtId="0" fontId="7" fillId="33" borderId="0" xfId="62" applyFont="1" applyFill="1" applyAlignment="1">
      <alignment horizontal="left"/>
      <protection/>
    </xf>
    <xf numFmtId="0" fontId="7" fillId="33" borderId="0" xfId="62" applyFont="1" applyFill="1" applyAlignment="1">
      <alignment horizontal="left"/>
      <protection/>
    </xf>
    <xf numFmtId="0" fontId="7" fillId="33" borderId="0" xfId="62" applyFont="1" applyFill="1" applyBorder="1" applyAlignment="1">
      <alignment horizontal="right"/>
      <protection/>
    </xf>
    <xf numFmtId="3" fontId="7" fillId="33" borderId="0" xfId="62" applyNumberFormat="1" applyFont="1" applyFill="1">
      <alignment/>
      <protection/>
    </xf>
    <xf numFmtId="3" fontId="7" fillId="33" borderId="0" xfId="48" applyNumberFormat="1" applyFont="1" applyFill="1" applyAlignment="1">
      <alignment/>
    </xf>
    <xf numFmtId="0" fontId="7" fillId="33" borderId="0" xfId="62" applyFont="1" applyFill="1" applyAlignment="1">
      <alignment horizontal="right"/>
      <protection/>
    </xf>
    <xf numFmtId="2" fontId="8" fillId="33" borderId="0" xfId="0" applyNumberFormat="1" applyFont="1" applyFill="1" applyAlignment="1">
      <alignment/>
    </xf>
    <xf numFmtId="2" fontId="8" fillId="33" borderId="0" xfId="48" applyNumberFormat="1" applyFont="1" applyFill="1" applyAlignment="1">
      <alignment/>
    </xf>
    <xf numFmtId="2" fontId="7" fillId="33" borderId="0" xfId="48" applyNumberFormat="1" applyFont="1" applyFill="1" applyAlignment="1">
      <alignment/>
    </xf>
    <xf numFmtId="2" fontId="7" fillId="33" borderId="0" xfId="48" applyNumberFormat="1" applyFont="1" applyFill="1" applyAlignment="1">
      <alignment wrapText="1"/>
    </xf>
    <xf numFmtId="2" fontId="0" fillId="33" borderId="0" xfId="48" applyNumberFormat="1" applyFont="1" applyFill="1" applyAlignment="1">
      <alignment/>
    </xf>
    <xf numFmtId="178" fontId="7" fillId="33" borderId="0" xfId="0" applyNumberFormat="1" applyFont="1" applyFill="1" applyBorder="1" applyAlignment="1">
      <alignment horizontal="center"/>
    </xf>
    <xf numFmtId="49" fontId="8" fillId="33" borderId="0" xfId="0" applyNumberFormat="1" applyFont="1" applyFill="1" applyBorder="1" applyAlignment="1">
      <alignment horizontal="center"/>
    </xf>
    <xf numFmtId="2" fontId="20" fillId="33" borderId="0" xfId="0" applyNumberFormat="1" applyFont="1" applyFill="1" applyAlignment="1">
      <alignment horizontal="center" wrapText="1"/>
    </xf>
    <xf numFmtId="2" fontId="20" fillId="33" borderId="0" xfId="48" applyNumberFormat="1" applyFont="1" applyFill="1" applyAlignment="1">
      <alignment horizontal="center" wrapText="1"/>
    </xf>
    <xf numFmtId="178" fontId="7" fillId="33" borderId="11" xfId="0" applyNumberFormat="1" applyFont="1" applyFill="1" applyBorder="1" applyAlignment="1">
      <alignment/>
    </xf>
    <xf numFmtId="178" fontId="7" fillId="33" borderId="0" xfId="55" applyNumberFormat="1" applyFont="1" applyFill="1">
      <alignment/>
      <protection/>
    </xf>
    <xf numFmtId="3" fontId="7" fillId="33" borderId="0" xfId="55" applyNumberFormat="1" applyFont="1" applyFill="1">
      <alignment/>
      <protection/>
    </xf>
    <xf numFmtId="178" fontId="7" fillId="33" borderId="11" xfId="55" applyNumberFormat="1" applyFont="1" applyFill="1" applyBorder="1">
      <alignment/>
      <protection/>
    </xf>
    <xf numFmtId="49" fontId="8" fillId="33" borderId="0" xfId="0" applyNumberFormat="1" applyFont="1" applyFill="1" applyBorder="1" applyAlignment="1" quotePrefix="1">
      <alignment horizontal="center"/>
    </xf>
    <xf numFmtId="178" fontId="7" fillId="33" borderId="10" xfId="0" applyNumberFormat="1" applyFont="1" applyFill="1" applyBorder="1" applyAlignment="1">
      <alignment/>
    </xf>
    <xf numFmtId="178" fontId="7" fillId="33" borderId="11" xfId="0" applyNumberFormat="1" applyFont="1" applyFill="1" applyBorder="1" applyAlignment="1">
      <alignment horizontal="center"/>
    </xf>
    <xf numFmtId="178" fontId="7" fillId="33" borderId="11" xfId="0" applyNumberFormat="1" applyFont="1" applyFill="1" applyBorder="1" applyAlignment="1">
      <alignment horizontal="center"/>
    </xf>
    <xf numFmtId="178" fontId="7" fillId="33" borderId="11" xfId="0" applyNumberFormat="1" applyFont="1" applyFill="1" applyBorder="1" applyAlignment="1" quotePrefix="1">
      <alignment horizontal="center"/>
    </xf>
    <xf numFmtId="178" fontId="7" fillId="33" borderId="0" xfId="55" applyNumberFormat="1" applyFont="1" applyFill="1" applyBorder="1">
      <alignment/>
      <protection/>
    </xf>
    <xf numFmtId="178" fontId="7" fillId="33" borderId="10" xfId="55" applyNumberFormat="1" applyFont="1" applyFill="1" applyBorder="1">
      <alignment/>
      <protection/>
    </xf>
    <xf numFmtId="3" fontId="8" fillId="33" borderId="0" xfId="55" applyNumberFormat="1" applyFont="1" applyFill="1">
      <alignment/>
      <protection/>
    </xf>
    <xf numFmtId="3" fontId="7" fillId="33" borderId="11" xfId="55" applyNumberFormat="1" applyFont="1" applyFill="1" applyBorder="1">
      <alignment/>
      <protection/>
    </xf>
    <xf numFmtId="178" fontId="8" fillId="33" borderId="0" xfId="55" applyNumberFormat="1" applyFont="1" applyFill="1">
      <alignment/>
      <protection/>
    </xf>
    <xf numFmtId="0" fontId="7" fillId="33" borderId="0" xfId="55" applyFont="1" applyFill="1">
      <alignment/>
      <protection/>
    </xf>
    <xf numFmtId="3" fontId="7" fillId="33" borderId="0" xfId="55" applyNumberFormat="1" applyFont="1" applyFill="1" applyBorder="1">
      <alignment/>
      <protection/>
    </xf>
    <xf numFmtId="0" fontId="7" fillId="33" borderId="11" xfId="55" applyFont="1" applyFill="1" applyBorder="1">
      <alignment/>
      <protection/>
    </xf>
    <xf numFmtId="2" fontId="7" fillId="33" borderId="0" xfId="48" applyNumberFormat="1" applyFont="1" applyFill="1" applyAlignment="1">
      <alignment/>
    </xf>
    <xf numFmtId="2" fontId="20" fillId="33" borderId="0" xfId="0" applyNumberFormat="1" applyFont="1" applyFill="1" applyAlignment="1">
      <alignment horizontal="right"/>
    </xf>
    <xf numFmtId="2" fontId="7" fillId="33" borderId="0" xfId="55" applyNumberFormat="1" applyFont="1" applyFill="1">
      <alignment/>
      <protection/>
    </xf>
    <xf numFmtId="2" fontId="7" fillId="33" borderId="0" xfId="0" applyNumberFormat="1" applyFont="1" applyFill="1" applyAlignment="1">
      <alignment/>
    </xf>
    <xf numFmtId="2" fontId="0" fillId="33" borderId="0" xfId="0" applyNumberFormat="1" applyFont="1" applyFill="1" applyAlignment="1">
      <alignment/>
    </xf>
    <xf numFmtId="178" fontId="1" fillId="33" borderId="0" xfId="55" applyNumberFormat="1" applyFont="1" applyFill="1" applyAlignment="1" quotePrefix="1">
      <alignment horizontal="left"/>
      <protection/>
    </xf>
    <xf numFmtId="178" fontId="1" fillId="33" borderId="0" xfId="55" applyNumberFormat="1" applyFont="1" applyFill="1" applyAlignment="1">
      <alignment horizontal="left"/>
      <protection/>
    </xf>
    <xf numFmtId="178" fontId="0" fillId="33" borderId="0" xfId="55" applyNumberFormat="1" applyFont="1" applyFill="1" applyAlignment="1">
      <alignment/>
      <protection/>
    </xf>
    <xf numFmtId="178" fontId="8" fillId="33" borderId="0" xfId="0" applyNumberFormat="1" applyFont="1" applyFill="1" applyAlignment="1">
      <alignment horizontal="center"/>
    </xf>
    <xf numFmtId="2" fontId="7" fillId="33" borderId="0" xfId="48" applyNumberFormat="1" applyFont="1" applyFill="1" applyBorder="1" applyAlignment="1">
      <alignment horizontal="center"/>
    </xf>
    <xf numFmtId="2" fontId="7" fillId="33" borderId="0" xfId="0" applyNumberFormat="1" applyFont="1" applyFill="1" applyAlignment="1">
      <alignment horizontal="center" wrapText="1"/>
    </xf>
    <xf numFmtId="2" fontId="7" fillId="33" borderId="0" xfId="48" applyNumberFormat="1" applyFont="1" applyFill="1" applyAlignment="1">
      <alignment horizontal="center" wrapText="1"/>
    </xf>
    <xf numFmtId="178" fontId="7" fillId="33" borderId="11" xfId="0" applyNumberFormat="1" applyFont="1" applyFill="1" applyBorder="1" applyAlignment="1">
      <alignment horizontal="centerContinuous" vertical="center"/>
    </xf>
    <xf numFmtId="178" fontId="7" fillId="33" borderId="11" xfId="0" applyNumberFormat="1" applyFont="1" applyFill="1" applyBorder="1" applyAlignment="1">
      <alignment horizontal="centerContinuous"/>
    </xf>
    <xf numFmtId="178" fontId="8" fillId="33" borderId="27" xfId="0" applyNumberFormat="1" applyFont="1" applyFill="1" applyBorder="1" applyAlignment="1">
      <alignment horizontal="centerContinuous" vertical="center"/>
    </xf>
    <xf numFmtId="178" fontId="8" fillId="33" borderId="10" xfId="0" applyNumberFormat="1" applyFont="1" applyFill="1" applyBorder="1" applyAlignment="1">
      <alignment horizontal="right" vertical="center"/>
    </xf>
    <xf numFmtId="178" fontId="7" fillId="33" borderId="11" xfId="0" applyNumberFormat="1" applyFont="1" applyFill="1" applyBorder="1" applyAlignment="1">
      <alignment horizontal="right" vertical="center"/>
    </xf>
    <xf numFmtId="178" fontId="7" fillId="33" borderId="11" xfId="0" applyNumberFormat="1" applyFont="1" applyFill="1" applyBorder="1" applyAlignment="1">
      <alignment horizontal="center" vertical="center"/>
    </xf>
    <xf numFmtId="3" fontId="7" fillId="33" borderId="0" xfId="48" applyNumberFormat="1" applyFont="1" applyFill="1" applyBorder="1" applyAlignment="1">
      <alignment/>
    </xf>
    <xf numFmtId="0" fontId="7" fillId="33" borderId="0" xfId="55" applyFont="1" applyFill="1" applyBorder="1">
      <alignment/>
      <protection/>
    </xf>
    <xf numFmtId="178" fontId="7" fillId="33" borderId="0" xfId="55" applyNumberFormat="1" applyFont="1" applyFill="1" applyAlignment="1">
      <alignment horizontal="right"/>
      <protection/>
    </xf>
    <xf numFmtId="2" fontId="7" fillId="33" borderId="0" xfId="0" applyNumberFormat="1" applyFont="1" applyFill="1" applyAlignment="1">
      <alignment horizontal="right"/>
    </xf>
    <xf numFmtId="2" fontId="7" fillId="33" borderId="0" xfId="55" applyNumberFormat="1" applyFont="1" applyFill="1" applyAlignment="1">
      <alignment horizontal="right"/>
      <protection/>
    </xf>
    <xf numFmtId="3" fontId="7" fillId="33" borderId="0" xfId="0" applyNumberFormat="1" applyFont="1" applyFill="1" applyBorder="1" applyAlignment="1">
      <alignment horizontal="right" vertical="center"/>
    </xf>
    <xf numFmtId="3" fontId="7" fillId="33" borderId="0" xfId="0" applyNumberFormat="1" applyFont="1" applyFill="1" applyBorder="1" applyAlignment="1">
      <alignment horizontal="center" vertical="center"/>
    </xf>
    <xf numFmtId="178" fontId="7" fillId="33" borderId="0" xfId="0" applyNumberFormat="1" applyFont="1" applyFill="1" applyAlignment="1">
      <alignment horizontal="center"/>
    </xf>
    <xf numFmtId="2" fontId="0" fillId="33" borderId="0" xfId="0" applyNumberFormat="1" applyFont="1" applyFill="1" applyAlignment="1">
      <alignment horizontal="center"/>
    </xf>
    <xf numFmtId="178" fontId="7" fillId="33" borderId="10" xfId="0" applyNumberFormat="1" applyFont="1" applyFill="1" applyBorder="1" applyAlignment="1">
      <alignment horizontal="center"/>
    </xf>
    <xf numFmtId="49" fontId="8" fillId="33" borderId="10" xfId="0" applyNumberFormat="1" applyFont="1" applyFill="1" applyBorder="1" applyAlignment="1">
      <alignment horizontal="center"/>
    </xf>
    <xf numFmtId="2" fontId="0" fillId="33" borderId="0" xfId="48" applyNumberFormat="1" applyFont="1" applyFill="1" applyAlignment="1">
      <alignment horizontal="center" wrapText="1"/>
    </xf>
    <xf numFmtId="178" fontId="7" fillId="33" borderId="0" xfId="0" applyNumberFormat="1" applyFont="1" applyFill="1" applyBorder="1" applyAlignment="1">
      <alignment horizontal="center"/>
    </xf>
    <xf numFmtId="178" fontId="8" fillId="33" borderId="11" xfId="0" applyNumberFormat="1" applyFont="1" applyFill="1" applyBorder="1" applyAlignment="1">
      <alignment horizontal="center"/>
    </xf>
    <xf numFmtId="178" fontId="8" fillId="33" borderId="10" xfId="0" applyNumberFormat="1" applyFont="1" applyFill="1" applyBorder="1" applyAlignment="1">
      <alignment horizontal="right"/>
    </xf>
    <xf numFmtId="178" fontId="7" fillId="33" borderId="27" xfId="0" applyNumberFormat="1" applyFont="1" applyFill="1" applyBorder="1" applyAlignment="1">
      <alignment horizontal="right"/>
    </xf>
    <xf numFmtId="178" fontId="7" fillId="33" borderId="11" xfId="0" applyNumberFormat="1" applyFont="1" applyFill="1" applyBorder="1" applyAlignment="1">
      <alignment horizontal="right"/>
    </xf>
    <xf numFmtId="0" fontId="1" fillId="33" borderId="0" xfId="56" applyFont="1" applyFill="1" applyBorder="1" applyAlignment="1">
      <alignment horizontal="left"/>
      <protection/>
    </xf>
    <xf numFmtId="0" fontId="1" fillId="33" borderId="0" xfId="56" applyFont="1" applyFill="1" applyBorder="1">
      <alignment/>
      <protection/>
    </xf>
    <xf numFmtId="0" fontId="0" fillId="33" borderId="0" xfId="56" applyFont="1" applyFill="1" applyBorder="1" applyAlignment="1">
      <alignment horizontal="left"/>
      <protection/>
    </xf>
    <xf numFmtId="0" fontId="0" fillId="33" borderId="0" xfId="56" applyFont="1" applyFill="1" applyBorder="1">
      <alignment/>
      <protection/>
    </xf>
    <xf numFmtId="0" fontId="0" fillId="33" borderId="11" xfId="56" applyFont="1" applyFill="1" applyBorder="1">
      <alignment/>
      <protection/>
    </xf>
    <xf numFmtId="177" fontId="7" fillId="33" borderId="0" xfId="48" applyFont="1" applyFill="1" applyAlignment="1">
      <alignment horizontal="right"/>
    </xf>
    <xf numFmtId="2" fontId="20" fillId="33" borderId="0" xfId="48" applyNumberFormat="1" applyFont="1" applyFill="1" applyAlignment="1">
      <alignment horizontal="right"/>
    </xf>
    <xf numFmtId="178" fontId="1" fillId="33" borderId="0" xfId="0" applyNumberFormat="1" applyFont="1" applyFill="1" applyAlignment="1">
      <alignment horizontal="center"/>
    </xf>
    <xf numFmtId="178" fontId="12" fillId="33" borderId="0" xfId="57" applyNumberFormat="1" applyFont="1" applyFill="1" applyAlignment="1" quotePrefix="1">
      <alignment horizontal="left"/>
      <protection/>
    </xf>
    <xf numFmtId="178" fontId="12" fillId="33" borderId="0" xfId="57" applyNumberFormat="1" applyFont="1" applyFill="1" applyAlignment="1">
      <alignment horizontal="left"/>
      <protection/>
    </xf>
    <xf numFmtId="178" fontId="15" fillId="33" borderId="0" xfId="57" applyNumberFormat="1" applyFont="1" applyFill="1" applyAlignment="1">
      <alignment horizontal="left"/>
      <protection/>
    </xf>
    <xf numFmtId="2" fontId="0" fillId="33" borderId="0" xfId="48" applyNumberFormat="1" applyFont="1" applyFill="1" applyAlignment="1">
      <alignment horizontal="center"/>
    </xf>
    <xf numFmtId="0" fontId="7" fillId="33" borderId="0" xfId="57" applyFont="1" applyFill="1">
      <alignment/>
      <protection/>
    </xf>
    <xf numFmtId="3" fontId="7" fillId="33" borderId="0" xfId="57" applyNumberFormat="1" applyFont="1" applyFill="1">
      <alignment/>
      <protection/>
    </xf>
    <xf numFmtId="0" fontId="7" fillId="33" borderId="0" xfId="57" applyFont="1" applyFill="1" applyAlignment="1">
      <alignment horizontal="left"/>
      <protection/>
    </xf>
    <xf numFmtId="0" fontId="7" fillId="33" borderId="11" xfId="57" applyFont="1" applyFill="1" applyBorder="1">
      <alignment/>
      <protection/>
    </xf>
    <xf numFmtId="3" fontId="7" fillId="33" borderId="11" xfId="57" applyNumberFormat="1" applyFont="1" applyFill="1" applyBorder="1">
      <alignment/>
      <protection/>
    </xf>
    <xf numFmtId="178" fontId="7" fillId="33" borderId="0" xfId="57" applyNumberFormat="1" applyFont="1" applyFill="1">
      <alignment/>
      <protection/>
    </xf>
    <xf numFmtId="0" fontId="0" fillId="33" borderId="0" xfId="57" applyFont="1" applyFill="1">
      <alignment/>
      <protection/>
    </xf>
    <xf numFmtId="178" fontId="0" fillId="33" borderId="10" xfId="57" applyNumberFormat="1" applyFont="1" applyFill="1" applyBorder="1" applyAlignment="1" applyProtection="1">
      <alignment horizontal="centerContinuous"/>
      <protection locked="0"/>
    </xf>
    <xf numFmtId="178" fontId="0" fillId="33" borderId="0" xfId="57" applyNumberFormat="1" applyFont="1" applyFill="1" applyBorder="1" applyAlignment="1" applyProtection="1">
      <alignment horizontal="centerContinuous"/>
      <protection locked="0"/>
    </xf>
    <xf numFmtId="181" fontId="7" fillId="33" borderId="0" xfId="57" applyNumberFormat="1" applyFont="1" applyFill="1">
      <alignment/>
      <protection/>
    </xf>
    <xf numFmtId="2" fontId="20" fillId="33" borderId="0" xfId="57" applyNumberFormat="1" applyFont="1" applyFill="1" applyAlignment="1">
      <alignment horizontal="right"/>
      <protection/>
    </xf>
    <xf numFmtId="0" fontId="1" fillId="33" borderId="0" xfId="53" applyFont="1" applyFill="1" applyAlignment="1">
      <alignment horizontal="centerContinuous"/>
      <protection/>
    </xf>
    <xf numFmtId="2" fontId="1" fillId="33" borderId="0" xfId="48" applyNumberFormat="1" applyFont="1" applyFill="1" applyAlignment="1">
      <alignment horizontal="centerContinuous"/>
    </xf>
    <xf numFmtId="0" fontId="1" fillId="33" borderId="0" xfId="53" applyFont="1" applyFill="1">
      <alignment/>
      <protection/>
    </xf>
    <xf numFmtId="0" fontId="12" fillId="33" borderId="0" xfId="53" applyFont="1" applyFill="1" applyAlignment="1">
      <alignment horizontal="left"/>
      <protection/>
    </xf>
    <xf numFmtId="0" fontId="12" fillId="33" borderId="0" xfId="53" applyFont="1" applyFill="1" applyAlignment="1" quotePrefix="1">
      <alignment horizontal="left"/>
      <protection/>
    </xf>
    <xf numFmtId="0" fontId="15" fillId="33" borderId="0" xfId="53" applyFont="1" applyFill="1" applyAlignment="1">
      <alignment horizontal="left"/>
      <protection/>
    </xf>
    <xf numFmtId="0" fontId="1" fillId="33" borderId="0" xfId="53" applyFont="1" applyFill="1" applyAlignment="1">
      <alignment horizontal="center"/>
      <protection/>
    </xf>
    <xf numFmtId="2" fontId="1" fillId="33" borderId="0" xfId="48" applyNumberFormat="1" applyFont="1" applyFill="1" applyAlignment="1">
      <alignment horizontal="center"/>
    </xf>
    <xf numFmtId="0" fontId="0" fillId="33" borderId="10" xfId="53" applyFont="1" applyFill="1" applyBorder="1">
      <alignment/>
      <protection/>
    </xf>
    <xf numFmtId="0" fontId="0" fillId="33" borderId="0" xfId="53" applyFont="1" applyFill="1">
      <alignment/>
      <protection/>
    </xf>
    <xf numFmtId="0" fontId="0" fillId="33" borderId="0" xfId="53" applyFont="1" applyFill="1" applyBorder="1">
      <alignment/>
      <protection/>
    </xf>
    <xf numFmtId="0" fontId="0" fillId="33" borderId="11" xfId="53" applyFont="1" applyFill="1" applyBorder="1">
      <alignment/>
      <protection/>
    </xf>
    <xf numFmtId="0" fontId="0" fillId="33" borderId="11" xfId="53" applyFont="1" applyFill="1" applyBorder="1" applyAlignment="1">
      <alignment horizontal="center"/>
      <protection/>
    </xf>
    <xf numFmtId="0" fontId="0" fillId="33" borderId="13" xfId="53" applyFont="1" applyFill="1" applyBorder="1">
      <alignment/>
      <protection/>
    </xf>
    <xf numFmtId="0" fontId="0" fillId="33" borderId="13" xfId="53" applyFont="1" applyFill="1" applyBorder="1" applyAlignment="1">
      <alignment horizontal="center"/>
      <protection/>
    </xf>
    <xf numFmtId="0" fontId="0" fillId="33" borderId="30" xfId="53" applyFont="1" applyFill="1" applyBorder="1" applyAlignment="1">
      <alignment horizontal="center"/>
      <protection/>
    </xf>
    <xf numFmtId="0" fontId="0" fillId="33" borderId="30" xfId="53" applyFont="1" applyFill="1" applyBorder="1">
      <alignment/>
      <protection/>
    </xf>
    <xf numFmtId="3" fontId="0" fillId="33" borderId="0" xfId="53" applyNumberFormat="1" applyFont="1" applyFill="1">
      <alignment/>
      <protection/>
    </xf>
    <xf numFmtId="3" fontId="1" fillId="33" borderId="0" xfId="53" applyNumberFormat="1" applyFont="1" applyFill="1">
      <alignment/>
      <protection/>
    </xf>
    <xf numFmtId="180" fontId="0" fillId="33" borderId="0" xfId="53" applyNumberFormat="1" applyFont="1" applyFill="1" applyBorder="1">
      <alignment/>
      <protection/>
    </xf>
    <xf numFmtId="178" fontId="0" fillId="33" borderId="0" xfId="53" applyNumberFormat="1" applyFont="1" applyFill="1">
      <alignment/>
      <protection/>
    </xf>
    <xf numFmtId="0" fontId="1" fillId="33" borderId="0" xfId="53" applyFont="1" applyFill="1" applyBorder="1">
      <alignment/>
      <protection/>
    </xf>
    <xf numFmtId="0" fontId="1" fillId="33" borderId="11" xfId="53" applyFont="1" applyFill="1" applyBorder="1">
      <alignment/>
      <protection/>
    </xf>
    <xf numFmtId="178" fontId="0" fillId="33" borderId="13" xfId="53" applyNumberFormat="1" applyFont="1" applyFill="1" applyBorder="1">
      <alignment/>
      <protection/>
    </xf>
    <xf numFmtId="3" fontId="1" fillId="33" borderId="13" xfId="53" applyNumberFormat="1" applyFont="1" applyFill="1" applyBorder="1">
      <alignment/>
      <protection/>
    </xf>
    <xf numFmtId="3" fontId="1" fillId="33" borderId="0" xfId="48" applyNumberFormat="1" applyFont="1" applyFill="1" applyAlignment="1">
      <alignment/>
    </xf>
    <xf numFmtId="3" fontId="1" fillId="33" borderId="12" xfId="53" applyNumberFormat="1" applyFont="1" applyFill="1" applyBorder="1">
      <alignment/>
      <protection/>
    </xf>
    <xf numFmtId="177" fontId="20" fillId="33" borderId="0" xfId="48" applyFont="1" applyFill="1" applyAlignment="1">
      <alignment horizontal="right"/>
    </xf>
    <xf numFmtId="0" fontId="20" fillId="33" borderId="0" xfId="53" applyFont="1" applyFill="1" applyAlignment="1">
      <alignment horizontal="right"/>
      <protection/>
    </xf>
    <xf numFmtId="178" fontId="8" fillId="33" borderId="0" xfId="0" applyNumberFormat="1" applyFont="1" applyFill="1" applyAlignment="1">
      <alignment horizontal="centerContinuous"/>
    </xf>
    <xf numFmtId="178" fontId="8" fillId="33" borderId="0" xfId="0" applyNumberFormat="1" applyFont="1" applyFill="1" applyAlignment="1" quotePrefix="1">
      <alignment horizontal="left"/>
    </xf>
    <xf numFmtId="178" fontId="7" fillId="33" borderId="0" xfId="0" applyNumberFormat="1" applyFont="1" applyFill="1" applyAlignment="1">
      <alignment/>
    </xf>
    <xf numFmtId="0" fontId="7" fillId="33" borderId="0" xfId="0" applyFont="1" applyFill="1" applyAlignment="1">
      <alignment horizontal="centerContinuous"/>
    </xf>
    <xf numFmtId="0" fontId="7" fillId="33" borderId="0" xfId="0" applyFont="1" applyFill="1" applyBorder="1" applyAlignment="1">
      <alignment horizontal="center"/>
    </xf>
    <xf numFmtId="0" fontId="7" fillId="33" borderId="0" xfId="0" applyFont="1" applyFill="1" applyBorder="1" applyAlignment="1">
      <alignment horizontal="center" wrapText="1"/>
    </xf>
    <xf numFmtId="2" fontId="7" fillId="33" borderId="0" xfId="0" applyNumberFormat="1" applyFont="1" applyFill="1" applyBorder="1" applyAlignment="1">
      <alignment/>
    </xf>
    <xf numFmtId="2" fontId="7" fillId="33" borderId="0" xfId="48" applyNumberFormat="1" applyFont="1" applyFill="1" applyBorder="1" applyAlignment="1">
      <alignment/>
    </xf>
    <xf numFmtId="177" fontId="7" fillId="33" borderId="0" xfId="48" applyFont="1" applyFill="1" applyAlignment="1">
      <alignment horizontal="center" wrapText="1"/>
    </xf>
    <xf numFmtId="177" fontId="7" fillId="33" borderId="0" xfId="48" applyFont="1" applyFill="1" applyAlignment="1">
      <alignment wrapText="1"/>
    </xf>
    <xf numFmtId="3" fontId="8" fillId="33" borderId="0" xfId="0" applyNumberFormat="1" applyFont="1" applyFill="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3EXPoficial952000" xfId="53"/>
    <cellStyle name="Normal_C4seriecobre" xfId="54"/>
    <cellStyle name="Normal_cta de capital y financiera96-01" xfId="55"/>
    <cellStyle name="Normal_Cuadro_SNF_V_110402" xfId="56"/>
    <cellStyle name="Normal_DETALLE RENTA" xfId="57"/>
    <cellStyle name="Normal_Libro2" xfId="58"/>
    <cellStyle name="Normal_Libro2 4" xfId="59"/>
    <cellStyle name="Normal_PII-información diciembre 2002 publicación" xfId="60"/>
    <cellStyle name="Normal_posicion inversion internacional oficial2" xfId="61"/>
    <cellStyle name="Normal_saldos y flujos rev BP9601( junio01)"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redusr\vol1\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redusr\vol1\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redusr\vol1\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redusr\vol1\DAT\GIIE\BAL_PAG\BALANZA\SERIE%20BP%202008\versi&#243;n%20preliminar_2008\serie2008trimestrBP_preliminar_congelad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rvredusr\vol1\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_corr"/>
      <sheetName val="serie_cta_cap_fin"/>
      <sheetName val="PII"/>
      <sheetName val="serie_tasas"/>
      <sheetName val="serie_supuestos"/>
      <sheetName val="serie_reservas"/>
      <sheetName val="boletin23.03.09"/>
    </sheetNames>
    <sheetDataSet>
      <sheetData sheetId="1">
        <row r="1">
          <cell r="I1" t="str">
            <v>BALANZA DE PAGOS: SERIE BRUTA TRIMESTRAL 2008</v>
          </cell>
        </row>
        <row r="2">
          <cell r="I2" t="str">
            <v>(Millones de dólares)</v>
          </cell>
        </row>
        <row r="5">
          <cell r="I5" t="str">
            <v>2 0 0 8</v>
          </cell>
        </row>
        <row r="6">
          <cell r="I6" t="str">
            <v>I. Trimestre</v>
          </cell>
          <cell r="M6" t="str">
            <v>II. Trimestre</v>
          </cell>
          <cell r="Q6" t="str">
            <v>III. Trimestre</v>
          </cell>
          <cell r="U6" t="str">
            <v>IV. Trimestre</v>
          </cell>
          <cell r="Y6" t="str">
            <v>AÑO 2008</v>
          </cell>
          <cell r="AC6" t="str">
            <v>Chequeos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row>
        <row r="2">
          <cell r="A2" t="str">
            <v>(Millones de dólares)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C18" sqref="C18"/>
    </sheetView>
  </sheetViews>
  <sheetFormatPr defaultColWidth="11.421875" defaultRowHeight="12.75"/>
  <cols>
    <col min="1" max="16384" width="11.421875" style="156" customWidth="1"/>
  </cols>
  <sheetData>
    <row r="1" ht="12.75">
      <c r="A1" s="156" t="s">
        <v>728</v>
      </c>
    </row>
    <row r="3" ht="12.75">
      <c r="A3" s="156" t="s">
        <v>729</v>
      </c>
    </row>
    <row r="5" ht="12.75">
      <c r="A5" s="200" t="s">
        <v>730</v>
      </c>
    </row>
    <row r="6" ht="12.75">
      <c r="A6" s="200" t="s">
        <v>731</v>
      </c>
    </row>
    <row r="7" ht="12.75">
      <c r="A7" s="200" t="s">
        <v>732</v>
      </c>
    </row>
    <row r="8" ht="12.75">
      <c r="A8" s="200" t="s">
        <v>733</v>
      </c>
    </row>
    <row r="9" ht="12.75">
      <c r="A9" s="200" t="s">
        <v>734</v>
      </c>
    </row>
    <row r="10" ht="12.75">
      <c r="A10" s="200" t="s">
        <v>735</v>
      </c>
    </row>
    <row r="11" ht="12.75">
      <c r="A11" s="200" t="s">
        <v>736</v>
      </c>
    </row>
    <row r="12" ht="12.75">
      <c r="A12" s="200" t="s">
        <v>737</v>
      </c>
    </row>
    <row r="13" ht="12.75">
      <c r="A13" s="200" t="s">
        <v>738</v>
      </c>
    </row>
    <row r="14" ht="12.75">
      <c r="A14" s="200" t="s">
        <v>739</v>
      </c>
    </row>
    <row r="15" ht="12.75">
      <c r="A15" s="200" t="s">
        <v>769</v>
      </c>
    </row>
    <row r="16" ht="12.75">
      <c r="A16" s="200" t="s">
        <v>770</v>
      </c>
    </row>
    <row r="17" ht="12.75">
      <c r="A17" s="200" t="s">
        <v>771</v>
      </c>
    </row>
    <row r="18" ht="12.75">
      <c r="A18" s="200" t="s">
        <v>772</v>
      </c>
    </row>
    <row r="19" ht="12.75">
      <c r="A19" s="200" t="s">
        <v>740</v>
      </c>
    </row>
    <row r="20" ht="12.75">
      <c r="A20" s="201" t="s">
        <v>773</v>
      </c>
    </row>
    <row r="21" ht="12.75">
      <c r="A21" s="201" t="s">
        <v>774</v>
      </c>
    </row>
    <row r="22" ht="12.75">
      <c r="A22" s="201" t="s">
        <v>775</v>
      </c>
    </row>
    <row r="23" ht="12.75">
      <c r="A23" s="201" t="s">
        <v>776</v>
      </c>
    </row>
    <row r="24" ht="12.75">
      <c r="A24" s="200" t="s">
        <v>741</v>
      </c>
    </row>
  </sheetData>
  <sheetProtection/>
  <hyperlinks>
    <hyperlink ref="A5" location="c_1!A1" display="III.1. Balanza de pagos, 2008"/>
    <hyperlink ref="A6" location="c_2!A1" display="III.2. Balanza de pagos por trimestre, 2008"/>
    <hyperlink ref="A7" location="c_3!A1" display="III.3. Exportación de bienes por trimestre, 2008"/>
    <hyperlink ref="A8" location="c_4!A1" display="III.4. Importación de bienes por trimestre, 2008"/>
    <hyperlink ref="A9" location="c_5!A1" display="III.5. Servicios por trimestre, 2008"/>
    <hyperlink ref="A10" location="c_6!A1" display="III.6. Renta de la inversión por trimestre, 2008"/>
    <hyperlink ref="A11" location="c_7!A1" display="III.7. Transferencias corrientes por trimestre, 2008"/>
    <hyperlink ref="A12" location="c_8!A1" display="III.8. Cuenta financiera por trimestre, 2008"/>
    <hyperlink ref="A13" location="c_9_10!A1" display="III.9. Activos de reserva por instrumento, 2008. Saldos a fines de cada trimestre"/>
    <hyperlink ref="A14" location="c_9_10!A1" display="III.10. Flujos trimestrales de activos de reserva por instrumento, 2008"/>
    <hyperlink ref="A15" location="C_11!A1" display="III.11. Posición de inversión internacional, primer trimestre 2008"/>
    <hyperlink ref="A16" location="C_11a!A1" display="III.11.A. Posición de inversión internacional, segundo trimestre 2008"/>
    <hyperlink ref="A20" location="C_12!A1" display="III.12. Posición de inversión internacional, por sector institucional, 1er. semestre 2008"/>
    <hyperlink ref="A21" location="C_12a!A1" display="III.12 A. Posición de inversión internacional, por sector institucional, 2° semestre 2008"/>
    <hyperlink ref="A22" location="C_12b!A1" display="III.12 B. Posición de inversión internacional, por sector institucional, 2008"/>
    <hyperlink ref="A18" location="C_11c!A1" display="III.11.C. Posición de inversión internacional, cuarto trimestre 2008"/>
    <hyperlink ref="A19" location="C_11d!A1" display="III.11 D. Posición de inversión internacional, 2008"/>
    <hyperlink ref="A17" location="C_11b!A1" display="III.11.B. Posición de inversión internacional, tercer trimestre 2008"/>
    <hyperlink ref="A23" location="C_12c!A1" display="III.12 C. Posición de inversión internacional, por sector institucional, 4° semestre 2008"/>
    <hyperlink ref="A24" location="C_12d!A1" display="III.12 D. Posición de inversión internacional, por sector institucional, 2008"/>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AO88"/>
  <sheetViews>
    <sheetView zoomScalePageLayoutView="0" workbookViewId="0" topLeftCell="A1">
      <selection activeCell="F10" sqref="F10"/>
    </sheetView>
  </sheetViews>
  <sheetFormatPr defaultColWidth="4.7109375" defaultRowHeight="12.75"/>
  <cols>
    <col min="1" max="1" width="1.1484375" style="464" customWidth="1"/>
    <col min="2" max="3" width="1.28515625" style="464" customWidth="1"/>
    <col min="4" max="4" width="1.8515625" style="464" customWidth="1"/>
    <col min="5" max="5" width="1.1484375" style="464" customWidth="1"/>
    <col min="6" max="6" width="28.421875" style="464" customWidth="1"/>
    <col min="7" max="7" width="0.42578125" style="464" customWidth="1"/>
    <col min="8" max="8" width="2.00390625" style="464" customWidth="1"/>
    <col min="9" max="9" width="8.140625" style="464" customWidth="1"/>
    <col min="10" max="11" width="7.28125" style="464" customWidth="1"/>
    <col min="12" max="12" width="0.85546875" style="464" customWidth="1"/>
    <col min="13" max="13" width="8.57421875" style="464" customWidth="1"/>
    <col min="14" max="15" width="7.57421875" style="464" customWidth="1"/>
    <col min="16" max="16" width="2.00390625" style="464" customWidth="1"/>
    <col min="17" max="17" width="7.140625" style="464" customWidth="1"/>
    <col min="18" max="18" width="7.7109375" style="464" customWidth="1"/>
    <col min="19" max="19" width="8.00390625" style="464" customWidth="1"/>
    <col min="20" max="20" width="1.57421875" style="464" customWidth="1"/>
    <col min="21" max="21" width="7.7109375" style="464" customWidth="1"/>
    <col min="22" max="22" width="7.00390625" style="464" customWidth="1"/>
    <col min="23" max="23" width="7.7109375" style="464" customWidth="1"/>
    <col min="24" max="24" width="2.7109375" style="464" customWidth="1"/>
    <col min="25" max="25" width="7.28125" style="464" customWidth="1"/>
    <col min="26" max="26" width="8.00390625" style="464" customWidth="1"/>
    <col min="27" max="27" width="9.00390625" style="464" customWidth="1"/>
    <col min="28" max="28" width="1.421875" style="464" customWidth="1"/>
    <col min="29" max="29" width="4.7109375" style="464" customWidth="1"/>
    <col min="30" max="32" width="8.28125" style="417" customWidth="1"/>
    <col min="33" max="16384" width="4.7109375" style="464" customWidth="1"/>
  </cols>
  <sheetData>
    <row r="1" spans="8:32" s="203" customFormat="1" ht="12.75">
      <c r="H1" s="233"/>
      <c r="I1" s="459"/>
      <c r="J1" s="459"/>
      <c r="K1" s="459"/>
      <c r="L1" s="459"/>
      <c r="M1" s="459"/>
      <c r="N1" s="459"/>
      <c r="O1" s="459"/>
      <c r="P1" s="459"/>
      <c r="Q1" s="459"/>
      <c r="R1" s="459"/>
      <c r="S1" s="459"/>
      <c r="T1" s="459"/>
      <c r="U1" s="459"/>
      <c r="V1" s="459"/>
      <c r="W1" s="459"/>
      <c r="X1" s="233"/>
      <c r="Y1" s="233"/>
      <c r="Z1" s="233"/>
      <c r="AA1" s="233"/>
      <c r="AB1" s="233"/>
      <c r="AD1" s="395"/>
      <c r="AE1" s="395"/>
      <c r="AF1" s="395"/>
    </row>
    <row r="2" spans="2:32" s="203" customFormat="1" ht="15.75">
      <c r="B2" s="460" t="s">
        <v>722</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D2" s="395"/>
      <c r="AE2" s="395"/>
      <c r="AF2" s="395"/>
    </row>
    <row r="3" spans="1:32" s="203" customFormat="1" ht="15">
      <c r="A3" s="442"/>
      <c r="B3" s="462" t="s">
        <v>0</v>
      </c>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D3" s="421"/>
      <c r="AE3" s="421"/>
      <c r="AF3" s="421"/>
    </row>
    <row r="4" spans="1:32" s="203" customFormat="1" ht="12.75">
      <c r="A4" s="442"/>
      <c r="B4" s="442"/>
      <c r="C4" s="442"/>
      <c r="D4" s="442"/>
      <c r="E4" s="442"/>
      <c r="F4" s="442"/>
      <c r="G4" s="442"/>
      <c r="H4" s="221"/>
      <c r="I4" s="221"/>
      <c r="J4" s="221"/>
      <c r="K4" s="221"/>
      <c r="L4" s="218"/>
      <c r="U4" s="221"/>
      <c r="V4" s="221"/>
      <c r="W4" s="221"/>
      <c r="X4" s="221"/>
      <c r="Y4" s="221"/>
      <c r="Z4" s="221"/>
      <c r="AA4" s="221"/>
      <c r="AB4" s="221"/>
      <c r="AD4" s="463"/>
      <c r="AE4" s="463"/>
      <c r="AF4" s="463"/>
    </row>
    <row r="5" spans="1:32" s="203" customFormat="1" ht="12.75" customHeight="1">
      <c r="A5" s="444"/>
      <c r="B5" s="444"/>
      <c r="C5" s="444"/>
      <c r="D5" s="444"/>
      <c r="E5" s="444"/>
      <c r="F5" s="444"/>
      <c r="G5" s="444"/>
      <c r="H5" s="405"/>
      <c r="I5" s="445" t="s">
        <v>573</v>
      </c>
      <c r="J5" s="445"/>
      <c r="K5" s="445"/>
      <c r="L5" s="445"/>
      <c r="M5" s="445"/>
      <c r="N5" s="445"/>
      <c r="O5" s="445"/>
      <c r="P5" s="445"/>
      <c r="Q5" s="445"/>
      <c r="R5" s="445"/>
      <c r="S5" s="445"/>
      <c r="T5" s="445"/>
      <c r="U5" s="445"/>
      <c r="V5" s="445"/>
      <c r="W5" s="445"/>
      <c r="X5" s="445"/>
      <c r="Y5" s="445"/>
      <c r="Z5" s="445"/>
      <c r="AA5" s="445"/>
      <c r="AB5" s="405"/>
      <c r="AD5" s="398"/>
      <c r="AE5" s="398"/>
      <c r="AF5" s="399"/>
    </row>
    <row r="6" spans="1:32" s="203" customFormat="1" ht="12.75">
      <c r="A6" s="442"/>
      <c r="B6" s="442"/>
      <c r="C6" s="442"/>
      <c r="D6" s="442"/>
      <c r="E6" s="442"/>
      <c r="F6" s="442"/>
      <c r="G6" s="442"/>
      <c r="H6" s="221"/>
      <c r="I6" s="406" t="s">
        <v>560</v>
      </c>
      <c r="J6" s="406"/>
      <c r="K6" s="406"/>
      <c r="L6" s="221"/>
      <c r="M6" s="406" t="s">
        <v>443</v>
      </c>
      <c r="N6" s="406"/>
      <c r="O6" s="406"/>
      <c r="P6" s="407"/>
      <c r="Q6" s="406" t="s">
        <v>574</v>
      </c>
      <c r="R6" s="406"/>
      <c r="S6" s="406"/>
      <c r="T6" s="407"/>
      <c r="U6" s="406" t="s">
        <v>575</v>
      </c>
      <c r="V6" s="406"/>
      <c r="W6" s="406"/>
      <c r="X6" s="221"/>
      <c r="Y6" s="406" t="s">
        <v>597</v>
      </c>
      <c r="Z6" s="406"/>
      <c r="AA6" s="406"/>
      <c r="AB6" s="221"/>
      <c r="AD6" s="398"/>
      <c r="AE6" s="398"/>
      <c r="AF6" s="399"/>
    </row>
    <row r="7" spans="1:32" s="203" customFormat="1" ht="12.75">
      <c r="A7" s="221" t="s">
        <v>230</v>
      </c>
      <c r="B7" s="221"/>
      <c r="C7" s="221"/>
      <c r="D7" s="221"/>
      <c r="E7" s="221"/>
      <c r="F7" s="221"/>
      <c r="G7" s="221"/>
      <c r="H7" s="221"/>
      <c r="I7" s="405" t="s">
        <v>190</v>
      </c>
      <c r="J7" s="405" t="s">
        <v>191</v>
      </c>
      <c r="K7" s="405" t="s">
        <v>192</v>
      </c>
      <c r="L7" s="221"/>
      <c r="M7" s="405" t="s">
        <v>190</v>
      </c>
      <c r="N7" s="405" t="s">
        <v>191</v>
      </c>
      <c r="O7" s="405" t="s">
        <v>192</v>
      </c>
      <c r="P7" s="405"/>
      <c r="Q7" s="405" t="s">
        <v>190</v>
      </c>
      <c r="R7" s="405" t="s">
        <v>191</v>
      </c>
      <c r="S7" s="405" t="s">
        <v>192</v>
      </c>
      <c r="T7" s="405"/>
      <c r="U7" s="405" t="s">
        <v>190</v>
      </c>
      <c r="V7" s="405" t="s">
        <v>191</v>
      </c>
      <c r="W7" s="405" t="s">
        <v>192</v>
      </c>
      <c r="X7" s="221"/>
      <c r="Y7" s="405" t="s">
        <v>190</v>
      </c>
      <c r="Z7" s="405" t="s">
        <v>191</v>
      </c>
      <c r="AA7" s="405" t="s">
        <v>192</v>
      </c>
      <c r="AB7" s="221"/>
      <c r="AD7" s="395"/>
      <c r="AE7" s="395"/>
      <c r="AF7" s="395"/>
    </row>
    <row r="8" spans="1:32" s="203" customFormat="1" ht="19.5" customHeight="1">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D8" s="395"/>
      <c r="AE8" s="395"/>
      <c r="AF8" s="395"/>
    </row>
    <row r="9" spans="2:36" ht="12">
      <c r="B9" s="464" t="s">
        <v>93</v>
      </c>
      <c r="I9" s="465">
        <f>+I11+I23+I30</f>
        <v>1435.243293230854</v>
      </c>
      <c r="J9" s="465">
        <f>+J11+J23+J30</f>
        <v>6662.013611987326</v>
      </c>
      <c r="K9" s="465">
        <f>+I9-J9</f>
        <v>-5226.770318756472</v>
      </c>
      <c r="L9" s="465"/>
      <c r="M9" s="465">
        <f>+M11+M23+M30</f>
        <v>1885.9061244052384</v>
      </c>
      <c r="N9" s="465">
        <f>+N11+N23+N30</f>
        <v>5791.236144170792</v>
      </c>
      <c r="O9" s="465">
        <f>+M9-N9</f>
        <v>-3905.3300197655535</v>
      </c>
      <c r="P9" s="465"/>
      <c r="Q9" s="465">
        <f>+Q11+Q23+Q30</f>
        <v>1574.7598759788061</v>
      </c>
      <c r="R9" s="465">
        <f>+R11+R23+R30</f>
        <v>4491.383818760044</v>
      </c>
      <c r="S9" s="465">
        <f>+Q9-R9</f>
        <v>-2916.623942781238</v>
      </c>
      <c r="T9" s="465"/>
      <c r="U9" s="465">
        <f>+U11+U23+U30</f>
        <v>1443.8584012133633</v>
      </c>
      <c r="V9" s="465">
        <f>+V11+V23+V30</f>
        <v>3193.806453180975</v>
      </c>
      <c r="W9" s="465">
        <f>+U9-V9</f>
        <v>-1749.9480519676117</v>
      </c>
      <c r="X9" s="465"/>
      <c r="Y9" s="465">
        <f>+Y11+Y23+Y30</f>
        <v>6339.7676948282615</v>
      </c>
      <c r="Z9" s="465">
        <f>+Z11+Z23+Z30</f>
        <v>20138.44002809914</v>
      </c>
      <c r="AA9" s="465">
        <f>+Y9-Z9</f>
        <v>-13798.672333270879</v>
      </c>
      <c r="AB9" s="465"/>
      <c r="AC9" s="465"/>
      <c r="AD9" s="389"/>
      <c r="AE9" s="389"/>
      <c r="AF9" s="389"/>
      <c r="AG9" s="465"/>
      <c r="AH9" s="465"/>
      <c r="AI9" s="465"/>
      <c r="AJ9" s="465"/>
    </row>
    <row r="10" spans="9:36" ht="12">
      <c r="I10" s="465"/>
      <c r="J10" s="465"/>
      <c r="K10" s="465"/>
      <c r="L10" s="465"/>
      <c r="M10" s="465"/>
      <c r="N10" s="465"/>
      <c r="O10" s="465"/>
      <c r="P10" s="465"/>
      <c r="Q10" s="465"/>
      <c r="R10" s="465"/>
      <c r="S10" s="465"/>
      <c r="T10" s="465"/>
      <c r="U10" s="465"/>
      <c r="V10" s="465"/>
      <c r="W10" s="465"/>
      <c r="X10" s="465"/>
      <c r="Y10" s="465"/>
      <c r="Z10" s="465"/>
      <c r="AA10" s="465"/>
      <c r="AB10" s="465"/>
      <c r="AC10" s="465"/>
      <c r="AD10" s="389"/>
      <c r="AE10" s="389"/>
      <c r="AF10" s="389"/>
      <c r="AG10" s="465"/>
      <c r="AH10" s="465"/>
      <c r="AI10" s="465"/>
      <c r="AJ10" s="465"/>
    </row>
    <row r="11" spans="2:36" ht="12">
      <c r="B11" s="464" t="s">
        <v>589</v>
      </c>
      <c r="I11" s="465">
        <f>+I13+I21</f>
        <v>710.49627287</v>
      </c>
      <c r="J11" s="465">
        <f>+J13+J21</f>
        <v>6073.562209616592</v>
      </c>
      <c r="K11" s="465">
        <f>+I11-J11</f>
        <v>-5363.065936746591</v>
      </c>
      <c r="L11" s="465"/>
      <c r="M11" s="465">
        <f>+M13+M21</f>
        <v>1062.3445112500003</v>
      </c>
      <c r="N11" s="465">
        <f>+N13+N21</f>
        <v>5187.546337422821</v>
      </c>
      <c r="O11" s="465">
        <f>+M11-N11</f>
        <v>-4125.201826172821</v>
      </c>
      <c r="P11" s="465"/>
      <c r="Q11" s="465">
        <f>+Q13+Q21</f>
        <v>782.21537751</v>
      </c>
      <c r="R11" s="465">
        <f>+R13+R21</f>
        <v>3960.587592189578</v>
      </c>
      <c r="S11" s="465">
        <f>+Q11-R11</f>
        <v>-3178.372214679578</v>
      </c>
      <c r="T11" s="465"/>
      <c r="U11" s="465">
        <f>+U13+U21</f>
        <v>718.40479021</v>
      </c>
      <c r="V11" s="465">
        <f>+V13+V21</f>
        <v>2622.465257047518</v>
      </c>
      <c r="W11" s="465">
        <f>+U11-V11</f>
        <v>-1904.060466837518</v>
      </c>
      <c r="X11" s="465"/>
      <c r="Y11" s="465">
        <f>+Y13+Y21</f>
        <v>3273.4609518400002</v>
      </c>
      <c r="Z11" s="465">
        <f>+Z13+Z21</f>
        <v>17844.16139627651</v>
      </c>
      <c r="AA11" s="465">
        <f>+Y11-Z11</f>
        <v>-14570.700444436512</v>
      </c>
      <c r="AB11" s="465"/>
      <c r="AC11" s="465"/>
      <c r="AD11" s="389"/>
      <c r="AE11" s="389"/>
      <c r="AF11" s="389"/>
      <c r="AG11" s="465"/>
      <c r="AH11" s="465"/>
      <c r="AI11" s="465"/>
      <c r="AJ11" s="465"/>
    </row>
    <row r="12" spans="3:36" ht="12">
      <c r="C12" s="464" t="s">
        <v>592</v>
      </c>
      <c r="I12" s="465"/>
      <c r="J12" s="465"/>
      <c r="K12" s="465"/>
      <c r="L12" s="465"/>
      <c r="M12" s="465"/>
      <c r="N12" s="465"/>
      <c r="O12" s="465"/>
      <c r="P12" s="465"/>
      <c r="Q12" s="465"/>
      <c r="R12" s="465"/>
      <c r="S12" s="465"/>
      <c r="T12" s="465"/>
      <c r="U12" s="465"/>
      <c r="V12" s="465"/>
      <c r="W12" s="465"/>
      <c r="X12" s="465"/>
      <c r="Y12" s="465"/>
      <c r="Z12" s="465"/>
      <c r="AA12" s="465"/>
      <c r="AB12" s="465"/>
      <c r="AC12" s="465"/>
      <c r="AD12" s="389"/>
      <c r="AE12" s="389"/>
      <c r="AF12" s="389"/>
      <c r="AG12" s="465"/>
      <c r="AH12" s="465"/>
      <c r="AI12" s="465"/>
      <c r="AJ12" s="465"/>
    </row>
    <row r="13" spans="3:36" ht="12">
      <c r="C13" s="464" t="s">
        <v>96</v>
      </c>
      <c r="I13" s="465">
        <f>+I14+I17</f>
        <v>702.2369307499999</v>
      </c>
      <c r="J13" s="465">
        <f>+J14+J17</f>
        <v>6054.281571796591</v>
      </c>
      <c r="K13" s="465">
        <f aca="true" t="shared" si="0" ref="K13:K19">+I13-J13</f>
        <v>-5352.044641046591</v>
      </c>
      <c r="L13" s="465"/>
      <c r="M13" s="465">
        <f>+M14+M17</f>
        <v>1043.0279307500002</v>
      </c>
      <c r="N13" s="465">
        <f>+N14+N17</f>
        <v>5175.173849402821</v>
      </c>
      <c r="O13" s="465">
        <f aca="true" t="shared" si="1" ref="O13:O19">+M13-N13</f>
        <v>-4132.145918652821</v>
      </c>
      <c r="P13" s="465"/>
      <c r="Q13" s="465">
        <f>+Q14+Q17</f>
        <v>775.62693075</v>
      </c>
      <c r="R13" s="465">
        <f>+R14+R17</f>
        <v>3932.843475729578</v>
      </c>
      <c r="S13" s="465">
        <f aca="true" t="shared" si="2" ref="S13:S19">+Q13-R13</f>
        <v>-3157.216544979578</v>
      </c>
      <c r="T13" s="465"/>
      <c r="U13" s="465">
        <f>+U14+U17</f>
        <v>702.2369307499999</v>
      </c>
      <c r="V13" s="465">
        <f>+V14+V17</f>
        <v>2561.2878963875182</v>
      </c>
      <c r="W13" s="465">
        <f aca="true" t="shared" si="3" ref="W13:W19">+U13-V13</f>
        <v>-1859.0509656375184</v>
      </c>
      <c r="X13" s="465"/>
      <c r="Y13" s="465">
        <f>+Y14+Y17</f>
        <v>3223.1287230000003</v>
      </c>
      <c r="Z13" s="465">
        <f>+Z14+Z17</f>
        <v>17723.58679331651</v>
      </c>
      <c r="AA13" s="465">
        <f aca="true" t="shared" si="4" ref="AA13:AA19">+Y13-Z13</f>
        <v>-14500.45807031651</v>
      </c>
      <c r="AB13" s="465"/>
      <c r="AC13" s="465"/>
      <c r="AD13" s="389"/>
      <c r="AE13" s="389"/>
      <c r="AF13" s="389"/>
      <c r="AG13" s="465"/>
      <c r="AH13" s="465"/>
      <c r="AI13" s="465"/>
      <c r="AJ13" s="465"/>
    </row>
    <row r="14" spans="4:36" ht="12">
      <c r="D14" s="466" t="s">
        <v>188</v>
      </c>
      <c r="E14" s="466"/>
      <c r="F14" s="466"/>
      <c r="I14" s="465">
        <f>+I15+I16</f>
        <v>702.2369307499999</v>
      </c>
      <c r="J14" s="465">
        <f>+J15+J16</f>
        <v>0</v>
      </c>
      <c r="K14" s="465">
        <f t="shared" si="0"/>
        <v>702.2369307499999</v>
      </c>
      <c r="L14" s="465"/>
      <c r="M14" s="465">
        <f>+M15+M16</f>
        <v>714.3369307500003</v>
      </c>
      <c r="N14" s="465">
        <f>+N15+N16</f>
        <v>12.1</v>
      </c>
      <c r="O14" s="465">
        <f t="shared" si="1"/>
        <v>702.2369307500003</v>
      </c>
      <c r="P14" s="465"/>
      <c r="Q14" s="465">
        <f>+Q15+Q16</f>
        <v>702.23693075</v>
      </c>
      <c r="R14" s="465">
        <f>+R15+R16</f>
        <v>0</v>
      </c>
      <c r="S14" s="465">
        <f t="shared" si="2"/>
        <v>702.23693075</v>
      </c>
      <c r="T14" s="465"/>
      <c r="U14" s="465">
        <f>+U15+U16</f>
        <v>702.2369307499999</v>
      </c>
      <c r="V14" s="465">
        <f>+V15+V16</f>
        <v>0</v>
      </c>
      <c r="W14" s="465">
        <f t="shared" si="3"/>
        <v>702.2369307499999</v>
      </c>
      <c r="X14" s="465"/>
      <c r="Y14" s="465">
        <f>+Y15+Y16</f>
        <v>2821.047723</v>
      </c>
      <c r="Z14" s="465">
        <f>+Z15+Z16</f>
        <v>12.1</v>
      </c>
      <c r="AA14" s="465">
        <f t="shared" si="4"/>
        <v>2808.947723</v>
      </c>
      <c r="AB14" s="465"/>
      <c r="AC14" s="465"/>
      <c r="AD14" s="389"/>
      <c r="AE14" s="389"/>
      <c r="AF14" s="389"/>
      <c r="AG14" s="465"/>
      <c r="AH14" s="465"/>
      <c r="AI14" s="465"/>
      <c r="AJ14" s="465"/>
    </row>
    <row r="15" spans="5:36" ht="12">
      <c r="E15" s="466" t="s">
        <v>227</v>
      </c>
      <c r="F15" s="466"/>
      <c r="I15" s="465">
        <v>31.54335923</v>
      </c>
      <c r="J15" s="465">
        <v>0</v>
      </c>
      <c r="K15" s="465">
        <f t="shared" si="0"/>
        <v>31.54335923</v>
      </c>
      <c r="L15" s="465"/>
      <c r="M15" s="465">
        <v>372.8286422</v>
      </c>
      <c r="N15" s="465">
        <v>0</v>
      </c>
      <c r="O15" s="465">
        <f t="shared" si="1"/>
        <v>372.8286422</v>
      </c>
      <c r="P15" s="465"/>
      <c r="Q15" s="465">
        <v>42.463102250000006</v>
      </c>
      <c r="R15" s="465">
        <v>0</v>
      </c>
      <c r="S15" s="465">
        <f t="shared" si="2"/>
        <v>42.463102250000006</v>
      </c>
      <c r="T15" s="465"/>
      <c r="U15" s="465">
        <v>56.09883077</v>
      </c>
      <c r="V15" s="465">
        <v>0</v>
      </c>
      <c r="W15" s="465">
        <f t="shared" si="3"/>
        <v>56.09883077</v>
      </c>
      <c r="X15" s="465"/>
      <c r="Y15" s="465">
        <f>SUM(I15,M15,Q15,U15)</f>
        <v>502.93393445000004</v>
      </c>
      <c r="Z15" s="465">
        <f>SUM(J15,N15,R15,V15)</f>
        <v>0</v>
      </c>
      <c r="AA15" s="465">
        <f t="shared" si="4"/>
        <v>502.93393445000004</v>
      </c>
      <c r="AB15" s="465"/>
      <c r="AC15" s="465"/>
      <c r="AD15" s="389"/>
      <c r="AE15" s="389"/>
      <c r="AF15" s="389"/>
      <c r="AG15" s="465"/>
      <c r="AH15" s="465"/>
      <c r="AI15" s="465"/>
      <c r="AJ15" s="465"/>
    </row>
    <row r="16" spans="5:36" ht="12">
      <c r="E16" s="466" t="s">
        <v>224</v>
      </c>
      <c r="F16" s="466"/>
      <c r="I16" s="465">
        <v>670.69357152</v>
      </c>
      <c r="J16" s="465">
        <v>0</v>
      </c>
      <c r="K16" s="465">
        <f t="shared" si="0"/>
        <v>670.69357152</v>
      </c>
      <c r="L16" s="465"/>
      <c r="M16" s="465">
        <v>341.5082885500003</v>
      </c>
      <c r="N16" s="465">
        <v>12.1</v>
      </c>
      <c r="O16" s="465">
        <f t="shared" si="1"/>
        <v>329.4082885500003</v>
      </c>
      <c r="P16" s="465"/>
      <c r="Q16" s="465">
        <v>659.7738285</v>
      </c>
      <c r="R16" s="465">
        <v>0</v>
      </c>
      <c r="S16" s="465">
        <f t="shared" si="2"/>
        <v>659.7738285</v>
      </c>
      <c r="T16" s="465"/>
      <c r="U16" s="465">
        <v>646.13809998</v>
      </c>
      <c r="V16" s="465">
        <v>0</v>
      </c>
      <c r="W16" s="465">
        <f t="shared" si="3"/>
        <v>646.13809998</v>
      </c>
      <c r="X16" s="465"/>
      <c r="Y16" s="465">
        <f>SUM(I16,M16,Q16,U16)</f>
        <v>2318.11378855</v>
      </c>
      <c r="Z16" s="465">
        <f>SUM(J16,N16,R16,V16)</f>
        <v>12.1</v>
      </c>
      <c r="AA16" s="465">
        <f t="shared" si="4"/>
        <v>2306.0137885500003</v>
      </c>
      <c r="AB16" s="465"/>
      <c r="AC16" s="465"/>
      <c r="AD16" s="389"/>
      <c r="AE16" s="389"/>
      <c r="AF16" s="389"/>
      <c r="AG16" s="465"/>
      <c r="AH16" s="465"/>
      <c r="AI16" s="465"/>
      <c r="AJ16" s="465"/>
    </row>
    <row r="17" spans="4:36" ht="12">
      <c r="D17" s="464" t="s">
        <v>189</v>
      </c>
      <c r="I17" s="465">
        <f>+I18+I19</f>
        <v>0</v>
      </c>
      <c r="J17" s="465">
        <f>+J18+J19</f>
        <v>6054.281571796591</v>
      </c>
      <c r="K17" s="465">
        <f t="shared" si="0"/>
        <v>-6054.281571796591</v>
      </c>
      <c r="L17" s="465"/>
      <c r="M17" s="465">
        <f>+M18+M19</f>
        <v>328.691</v>
      </c>
      <c r="N17" s="465">
        <f>+N18+N19</f>
        <v>5163.073849402821</v>
      </c>
      <c r="O17" s="465">
        <f t="shared" si="1"/>
        <v>-4834.382849402821</v>
      </c>
      <c r="P17" s="465"/>
      <c r="Q17" s="465">
        <f>+Q18+Q19</f>
        <v>73.39</v>
      </c>
      <c r="R17" s="465">
        <f>+R18+R19</f>
        <v>3932.843475729578</v>
      </c>
      <c r="S17" s="465">
        <f t="shared" si="2"/>
        <v>-3859.4534757295783</v>
      </c>
      <c r="T17" s="465"/>
      <c r="U17" s="465">
        <f>+U18+U19</f>
        <v>0</v>
      </c>
      <c r="V17" s="465">
        <f>+V18+V19</f>
        <v>2561.2878963875182</v>
      </c>
      <c r="W17" s="465">
        <f t="shared" si="3"/>
        <v>-2561.2878963875182</v>
      </c>
      <c r="X17" s="465"/>
      <c r="Y17" s="465">
        <f>+Y18+Y19</f>
        <v>402.08099999999996</v>
      </c>
      <c r="Z17" s="465">
        <f>+Z18+Z19</f>
        <v>17711.48679331651</v>
      </c>
      <c r="AA17" s="465">
        <f t="shared" si="4"/>
        <v>-17309.405793316513</v>
      </c>
      <c r="AB17" s="465"/>
      <c r="AC17" s="465"/>
      <c r="AD17" s="389"/>
      <c r="AE17" s="389"/>
      <c r="AF17" s="389"/>
      <c r="AG17" s="465"/>
      <c r="AH17" s="465"/>
      <c r="AI17" s="465"/>
      <c r="AJ17" s="465"/>
    </row>
    <row r="18" spans="5:36" ht="12">
      <c r="E18" s="466" t="s">
        <v>229</v>
      </c>
      <c r="F18" s="466"/>
      <c r="I18" s="465">
        <v>0</v>
      </c>
      <c r="J18" s="465">
        <v>2401.45881006763</v>
      </c>
      <c r="K18" s="465">
        <f t="shared" si="0"/>
        <v>-2401.45881006763</v>
      </c>
      <c r="L18" s="465"/>
      <c r="M18" s="465">
        <v>0</v>
      </c>
      <c r="N18" s="465">
        <v>4055.7719313853704</v>
      </c>
      <c r="O18" s="465">
        <f t="shared" si="1"/>
        <v>-4055.7719313853704</v>
      </c>
      <c r="P18" s="465"/>
      <c r="Q18" s="465">
        <v>0</v>
      </c>
      <c r="R18" s="465">
        <v>3176.13512437848</v>
      </c>
      <c r="S18" s="465">
        <f t="shared" si="2"/>
        <v>-3176.13512437848</v>
      </c>
      <c r="T18" s="465"/>
      <c r="U18" s="465">
        <v>0</v>
      </c>
      <c r="V18" s="465">
        <v>1079.17647849778</v>
      </c>
      <c r="W18" s="465">
        <f t="shared" si="3"/>
        <v>-1079.17647849778</v>
      </c>
      <c r="X18" s="465"/>
      <c r="Y18" s="465">
        <f>SUM(I18,M18,Q18,U18)</f>
        <v>0</v>
      </c>
      <c r="Z18" s="465">
        <f>SUM(J18,N18,R18,V18)</f>
        <v>10712.542344329262</v>
      </c>
      <c r="AA18" s="465">
        <f t="shared" si="4"/>
        <v>-10712.542344329262</v>
      </c>
      <c r="AB18" s="465"/>
      <c r="AC18" s="465"/>
      <c r="AD18" s="389"/>
      <c r="AE18" s="389"/>
      <c r="AF18" s="389"/>
      <c r="AG18" s="465"/>
      <c r="AH18" s="465"/>
      <c r="AI18" s="465"/>
      <c r="AJ18" s="465"/>
    </row>
    <row r="19" spans="5:36" ht="12">
      <c r="E19" s="466" t="s">
        <v>225</v>
      </c>
      <c r="F19" s="466"/>
      <c r="I19" s="465">
        <v>0</v>
      </c>
      <c r="J19" s="465">
        <v>3652.8227617289617</v>
      </c>
      <c r="K19" s="465">
        <f t="shared" si="0"/>
        <v>-3652.8227617289617</v>
      </c>
      <c r="L19" s="465"/>
      <c r="M19" s="465">
        <v>328.691</v>
      </c>
      <c r="N19" s="465">
        <v>1107.301918017451</v>
      </c>
      <c r="O19" s="465">
        <f t="shared" si="1"/>
        <v>-778.610918017451</v>
      </c>
      <c r="P19" s="465"/>
      <c r="Q19" s="465">
        <v>73.39</v>
      </c>
      <c r="R19" s="465">
        <v>756.7083513510978</v>
      </c>
      <c r="S19" s="465">
        <f t="shared" si="2"/>
        <v>-683.3183513510978</v>
      </c>
      <c r="T19" s="465"/>
      <c r="U19" s="465">
        <v>0</v>
      </c>
      <c r="V19" s="465">
        <v>1482.1114178897383</v>
      </c>
      <c r="W19" s="465">
        <f t="shared" si="3"/>
        <v>-1482.1114178897383</v>
      </c>
      <c r="X19" s="465"/>
      <c r="Y19" s="465">
        <f>SUM(I19,M19,Q19,U19)</f>
        <v>402.08099999999996</v>
      </c>
      <c r="Z19" s="465">
        <f>SUM(J19,N19,R19,V19)</f>
        <v>6998.944448987249</v>
      </c>
      <c r="AA19" s="465">
        <f t="shared" si="4"/>
        <v>-6596.863448987249</v>
      </c>
      <c r="AB19" s="465"/>
      <c r="AC19" s="465"/>
      <c r="AD19" s="389"/>
      <c r="AE19" s="389"/>
      <c r="AF19" s="389"/>
      <c r="AG19" s="465"/>
      <c r="AH19" s="465"/>
      <c r="AI19" s="465"/>
      <c r="AJ19" s="465"/>
    </row>
    <row r="20" spans="9:36" ht="12">
      <c r="I20" s="465"/>
      <c r="J20" s="465"/>
      <c r="K20" s="465"/>
      <c r="L20" s="465"/>
      <c r="M20" s="465"/>
      <c r="N20" s="465"/>
      <c r="O20" s="465"/>
      <c r="P20" s="465"/>
      <c r="Q20" s="465"/>
      <c r="R20" s="465"/>
      <c r="S20" s="465"/>
      <c r="T20" s="465"/>
      <c r="U20" s="465"/>
      <c r="V20" s="465"/>
      <c r="W20" s="465"/>
      <c r="X20" s="465"/>
      <c r="Y20" s="465"/>
      <c r="Z20" s="465"/>
      <c r="AA20" s="465"/>
      <c r="AB20" s="465"/>
      <c r="AC20" s="465"/>
      <c r="AD20" s="389"/>
      <c r="AE20" s="389"/>
      <c r="AF20" s="389"/>
      <c r="AG20" s="465"/>
      <c r="AH20" s="465"/>
      <c r="AI20" s="465"/>
      <c r="AJ20" s="465"/>
    </row>
    <row r="21" spans="3:36" ht="12">
      <c r="C21" s="464" t="s">
        <v>593</v>
      </c>
      <c r="I21" s="465">
        <v>8.25934212</v>
      </c>
      <c r="J21" s="465">
        <v>19.280637820000067</v>
      </c>
      <c r="K21" s="465">
        <f>+I21-J21</f>
        <v>-11.021295700000067</v>
      </c>
      <c r="L21" s="465"/>
      <c r="M21" s="465">
        <v>19.3165805</v>
      </c>
      <c r="N21" s="465">
        <v>12.372488019999935</v>
      </c>
      <c r="O21" s="465">
        <f>+M21-N21</f>
        <v>6.944092480000066</v>
      </c>
      <c r="P21" s="465"/>
      <c r="Q21" s="465">
        <v>6.58844676</v>
      </c>
      <c r="R21" s="465">
        <v>27.74411645999992</v>
      </c>
      <c r="S21" s="465">
        <f>+Q21-R21</f>
        <v>-21.15566969999992</v>
      </c>
      <c r="T21" s="465"/>
      <c r="U21" s="465">
        <v>16.167859460000003</v>
      </c>
      <c r="V21" s="465">
        <v>61.177360660000105</v>
      </c>
      <c r="W21" s="465">
        <f>+U21-V21</f>
        <v>-45.0095012000001</v>
      </c>
      <c r="X21" s="465"/>
      <c r="Y21" s="465">
        <f>SUM(I21,M21,Q21,U21)</f>
        <v>50.33222884</v>
      </c>
      <c r="Z21" s="465">
        <f>SUM(J21,N21,R21,V21)</f>
        <v>120.57460296000002</v>
      </c>
      <c r="AA21" s="465">
        <f>+Y21-Z21</f>
        <v>-70.24237412000002</v>
      </c>
      <c r="AB21" s="465"/>
      <c r="AC21" s="465"/>
      <c r="AD21" s="389"/>
      <c r="AE21" s="389"/>
      <c r="AF21" s="389"/>
      <c r="AG21" s="465"/>
      <c r="AH21" s="465"/>
      <c r="AI21" s="465"/>
      <c r="AJ21" s="465"/>
    </row>
    <row r="22" spans="9:36" ht="12">
      <c r="I22" s="465"/>
      <c r="J22" s="465"/>
      <c r="K22" s="465"/>
      <c r="L22" s="465"/>
      <c r="M22" s="465"/>
      <c r="N22" s="465"/>
      <c r="O22" s="465"/>
      <c r="P22" s="465"/>
      <c r="Q22" s="465"/>
      <c r="R22" s="465"/>
      <c r="S22" s="465"/>
      <c r="T22" s="465"/>
      <c r="U22" s="465"/>
      <c r="V22" s="465"/>
      <c r="W22" s="465"/>
      <c r="X22" s="465"/>
      <c r="Y22" s="465"/>
      <c r="Z22" s="465"/>
      <c r="AA22" s="465"/>
      <c r="AB22" s="465"/>
      <c r="AC22" s="465"/>
      <c r="AD22" s="389"/>
      <c r="AE22" s="389"/>
      <c r="AF22" s="389"/>
      <c r="AG22" s="465"/>
      <c r="AH22" s="465"/>
      <c r="AI22" s="465"/>
      <c r="AJ22" s="465"/>
    </row>
    <row r="23" spans="2:36" ht="12">
      <c r="B23" s="464" t="s">
        <v>590</v>
      </c>
      <c r="I23" s="465">
        <f>+I25+I26</f>
        <v>442.22897931027205</v>
      </c>
      <c r="J23" s="465">
        <f>+J25+J26</f>
        <v>252.84112479176528</v>
      </c>
      <c r="K23" s="465">
        <f>+I23-J23</f>
        <v>189.38785451850677</v>
      </c>
      <c r="L23" s="465"/>
      <c r="M23" s="465">
        <f>+M25+M26</f>
        <v>568.0041644251351</v>
      </c>
      <c r="N23" s="465">
        <f>+N25+N26</f>
        <v>396.789827622056</v>
      </c>
      <c r="O23" s="465">
        <f>+M23-N23</f>
        <v>171.21433680307905</v>
      </c>
      <c r="P23" s="465"/>
      <c r="Q23" s="465">
        <f>+Q25+Q26</f>
        <v>517.8876965745112</v>
      </c>
      <c r="R23" s="465">
        <f>+R25+R26</f>
        <v>234.6198947715352</v>
      </c>
      <c r="S23" s="465">
        <f>+Q23-R23</f>
        <v>283.267801802976</v>
      </c>
      <c r="T23" s="465"/>
      <c r="U23" s="465">
        <f>+U25+U26</f>
        <v>438.5166834347165</v>
      </c>
      <c r="V23" s="465">
        <f>+V25+V26</f>
        <v>314.0882388003358</v>
      </c>
      <c r="W23" s="465">
        <f>+U23-V23</f>
        <v>124.42844463438075</v>
      </c>
      <c r="X23" s="465"/>
      <c r="Y23" s="465">
        <f>+Y25+Y26</f>
        <v>1966.6375237446348</v>
      </c>
      <c r="Z23" s="465">
        <f>+Z25+Z26</f>
        <v>1198.3390859856922</v>
      </c>
      <c r="AA23" s="465">
        <f>+Y23-Z23</f>
        <v>768.2984377589426</v>
      </c>
      <c r="AB23" s="465"/>
      <c r="AC23" s="465"/>
      <c r="AD23" s="389"/>
      <c r="AE23" s="389"/>
      <c r="AF23" s="389"/>
      <c r="AG23" s="465"/>
      <c r="AH23" s="465"/>
      <c r="AI23" s="465"/>
      <c r="AJ23" s="465"/>
    </row>
    <row r="24" spans="3:36" ht="12">
      <c r="C24" s="464" t="s">
        <v>95</v>
      </c>
      <c r="I24" s="465"/>
      <c r="J24" s="465"/>
      <c r="K24" s="465"/>
      <c r="L24" s="465"/>
      <c r="M24" s="465"/>
      <c r="N24" s="465"/>
      <c r="O24" s="465"/>
      <c r="P24" s="465"/>
      <c r="Q24" s="465"/>
      <c r="R24" s="465"/>
      <c r="S24" s="465"/>
      <c r="T24" s="465"/>
      <c r="U24" s="465"/>
      <c r="V24" s="465"/>
      <c r="W24" s="465"/>
      <c r="X24" s="465"/>
      <c r="Y24" s="465"/>
      <c r="Z24" s="465"/>
      <c r="AA24" s="465"/>
      <c r="AB24" s="465"/>
      <c r="AC24" s="465"/>
      <c r="AD24" s="389"/>
      <c r="AE24" s="389"/>
      <c r="AF24" s="389"/>
      <c r="AG24" s="465"/>
      <c r="AH24" s="465"/>
      <c r="AI24" s="465"/>
      <c r="AJ24" s="465"/>
    </row>
    <row r="25" spans="3:36" ht="12">
      <c r="C25" s="464" t="s">
        <v>98</v>
      </c>
      <c r="I25" s="465">
        <v>218.95106728250352</v>
      </c>
      <c r="J25" s="465">
        <v>60.61575579176528</v>
      </c>
      <c r="K25" s="465">
        <f>+I25-J25</f>
        <v>158.33531149073823</v>
      </c>
      <c r="L25" s="465"/>
      <c r="M25" s="465">
        <v>356.83716885437093</v>
      </c>
      <c r="N25" s="465">
        <v>217.19265262205602</v>
      </c>
      <c r="O25" s="465">
        <f>+M25-N25</f>
        <v>139.6445162323149</v>
      </c>
      <c r="P25" s="465"/>
      <c r="Q25" s="465">
        <v>316.6720777521421</v>
      </c>
      <c r="R25" s="465">
        <v>44.6177147715352</v>
      </c>
      <c r="S25" s="465">
        <f>+Q25-R25</f>
        <v>272.0543629806069</v>
      </c>
      <c r="T25" s="465"/>
      <c r="U25" s="465">
        <v>228.41820716505802</v>
      </c>
      <c r="V25" s="465">
        <v>117.2553393075221</v>
      </c>
      <c r="W25" s="465">
        <f>+U25-V25</f>
        <v>111.16286785753591</v>
      </c>
      <c r="X25" s="465"/>
      <c r="Y25" s="465">
        <f>SUM(I25,M25,Q25,U25)</f>
        <v>1120.8785210540746</v>
      </c>
      <c r="Z25" s="465">
        <f>SUM(J25,N25,R25,V25)</f>
        <v>439.6814624928786</v>
      </c>
      <c r="AA25" s="465">
        <f>+Y25-Z25</f>
        <v>681.197058561196</v>
      </c>
      <c r="AB25" s="465"/>
      <c r="AC25" s="465"/>
      <c r="AD25" s="389"/>
      <c r="AE25" s="389"/>
      <c r="AF25" s="389"/>
      <c r="AG25" s="465"/>
      <c r="AH25" s="465"/>
      <c r="AI25" s="465"/>
      <c r="AJ25" s="465"/>
    </row>
    <row r="26" spans="3:36" ht="12">
      <c r="C26" s="464" t="s">
        <v>99</v>
      </c>
      <c r="I26" s="465">
        <f>+I27+I28</f>
        <v>223.27791202776854</v>
      </c>
      <c r="J26" s="465">
        <f>+J27+J28</f>
        <v>192.225369</v>
      </c>
      <c r="K26" s="465">
        <f>+I26-J26</f>
        <v>31.052543027768536</v>
      </c>
      <c r="L26" s="465"/>
      <c r="M26" s="465">
        <f>+M27+M28</f>
        <v>211.16699557076413</v>
      </c>
      <c r="N26" s="465">
        <f>+N27+N28</f>
        <v>179.59717499999996</v>
      </c>
      <c r="O26" s="465">
        <f>+M26-N26</f>
        <v>31.569820570764165</v>
      </c>
      <c r="P26" s="465"/>
      <c r="Q26" s="465">
        <f>+Q27+Q28</f>
        <v>201.2156188223691</v>
      </c>
      <c r="R26" s="465">
        <f>+R27+R28</f>
        <v>190.00218</v>
      </c>
      <c r="S26" s="465">
        <f>+Q26-R26</f>
        <v>11.213438822369085</v>
      </c>
      <c r="T26" s="465"/>
      <c r="U26" s="465">
        <f>+U27+U28</f>
        <v>210.0984762696585</v>
      </c>
      <c r="V26" s="465">
        <f>+V27+V28</f>
        <v>196.83289949281368</v>
      </c>
      <c r="W26" s="465">
        <f>+U26-V26</f>
        <v>13.265576776844824</v>
      </c>
      <c r="X26" s="465"/>
      <c r="Y26" s="465">
        <f>+Y27+Y28</f>
        <v>845.7590026905602</v>
      </c>
      <c r="Z26" s="465">
        <f>+Z27+Z28</f>
        <v>758.6576234928137</v>
      </c>
      <c r="AA26" s="465">
        <f>+Y26-Z26</f>
        <v>87.1013791977465</v>
      </c>
      <c r="AB26" s="465"/>
      <c r="AC26" s="465"/>
      <c r="AD26" s="389"/>
      <c r="AE26" s="389"/>
      <c r="AF26" s="389"/>
      <c r="AG26" s="465"/>
      <c r="AH26" s="465"/>
      <c r="AI26" s="465"/>
      <c r="AJ26" s="465"/>
    </row>
    <row r="27" spans="4:36" ht="12">
      <c r="D27" s="464" t="s">
        <v>100</v>
      </c>
      <c r="I27" s="465">
        <v>178.87806838091464</v>
      </c>
      <c r="J27" s="465">
        <v>192.225369</v>
      </c>
      <c r="K27" s="465">
        <f>+I27-J27</f>
        <v>-13.34730061908536</v>
      </c>
      <c r="L27" s="465"/>
      <c r="M27" s="465">
        <v>194.57632921893048</v>
      </c>
      <c r="N27" s="465">
        <v>179.59717499999996</v>
      </c>
      <c r="O27" s="465">
        <f>+M27-N27</f>
        <v>14.979154218930518</v>
      </c>
      <c r="P27" s="465"/>
      <c r="Q27" s="465">
        <v>187.11511821356194</v>
      </c>
      <c r="R27" s="465">
        <v>190.00218</v>
      </c>
      <c r="S27" s="465">
        <f>+Q27-R27</f>
        <v>-2.8870617864380677</v>
      </c>
      <c r="T27" s="465"/>
      <c r="U27" s="465">
        <v>195.41868138950454</v>
      </c>
      <c r="V27" s="465">
        <v>196.83289949281368</v>
      </c>
      <c r="W27" s="465">
        <f>+U27-V27</f>
        <v>-1.414218103309139</v>
      </c>
      <c r="X27" s="465"/>
      <c r="Y27" s="465">
        <f>SUM(I27,M27,Q27,U27)</f>
        <v>755.9881972029116</v>
      </c>
      <c r="Z27" s="465">
        <f>SUM(J27,N27,R27,V27)</f>
        <v>758.6576234928137</v>
      </c>
      <c r="AA27" s="465">
        <f>+Y27-Z27</f>
        <v>-2.6694262899021624</v>
      </c>
      <c r="AB27" s="465"/>
      <c r="AC27" s="465"/>
      <c r="AD27" s="389"/>
      <c r="AE27" s="389"/>
      <c r="AF27" s="389"/>
      <c r="AG27" s="465"/>
      <c r="AH27" s="465"/>
      <c r="AI27" s="465"/>
      <c r="AJ27" s="465"/>
    </row>
    <row r="28" spans="4:36" ht="12">
      <c r="D28" s="464" t="s">
        <v>67</v>
      </c>
      <c r="I28" s="465">
        <v>44.39984364685391</v>
      </c>
      <c r="J28" s="465">
        <v>0</v>
      </c>
      <c r="K28" s="465">
        <f>+I28-J28</f>
        <v>44.39984364685391</v>
      </c>
      <c r="L28" s="465"/>
      <c r="M28" s="465">
        <v>16.59066635183365</v>
      </c>
      <c r="N28" s="465">
        <v>0</v>
      </c>
      <c r="O28" s="465">
        <f>+M28-N28</f>
        <v>16.59066635183365</v>
      </c>
      <c r="P28" s="465"/>
      <c r="Q28" s="465">
        <v>14.100500608807145</v>
      </c>
      <c r="R28" s="465">
        <v>0</v>
      </c>
      <c r="S28" s="465">
        <f>+Q28-R28</f>
        <v>14.100500608807145</v>
      </c>
      <c r="T28" s="465"/>
      <c r="U28" s="465">
        <v>14.67979488015396</v>
      </c>
      <c r="V28" s="465">
        <v>0</v>
      </c>
      <c r="W28" s="465">
        <f>+U28-V28</f>
        <v>14.67979488015396</v>
      </c>
      <c r="X28" s="465"/>
      <c r="Y28" s="465">
        <f>SUM(I28,M28,Q28,U28)</f>
        <v>89.77080548764866</v>
      </c>
      <c r="Z28" s="465">
        <f>SUM(J28,N28,R28,V28)</f>
        <v>0</v>
      </c>
      <c r="AA28" s="465">
        <f>+Y28-Z28</f>
        <v>89.77080548764866</v>
      </c>
      <c r="AB28" s="465"/>
      <c r="AC28" s="465"/>
      <c r="AD28" s="389"/>
      <c r="AE28" s="389"/>
      <c r="AF28" s="389"/>
      <c r="AG28" s="465"/>
      <c r="AH28" s="465"/>
      <c r="AI28" s="465"/>
      <c r="AJ28" s="465"/>
    </row>
    <row r="29" spans="9:36" ht="6.75" customHeight="1">
      <c r="I29" s="465"/>
      <c r="J29" s="465"/>
      <c r="K29" s="465"/>
      <c r="L29" s="465"/>
      <c r="M29" s="465"/>
      <c r="N29" s="465"/>
      <c r="O29" s="465"/>
      <c r="P29" s="465"/>
      <c r="Q29" s="465"/>
      <c r="R29" s="465"/>
      <c r="S29" s="465"/>
      <c r="T29" s="465"/>
      <c r="U29" s="465"/>
      <c r="V29" s="465"/>
      <c r="W29" s="465"/>
      <c r="X29" s="465"/>
      <c r="Y29" s="465"/>
      <c r="Z29" s="465"/>
      <c r="AA29" s="465"/>
      <c r="AB29" s="465"/>
      <c r="AC29" s="465"/>
      <c r="AD29" s="389"/>
      <c r="AE29" s="389"/>
      <c r="AF29" s="389"/>
      <c r="AG29" s="465"/>
      <c r="AH29" s="465"/>
      <c r="AI29" s="465"/>
      <c r="AJ29" s="465"/>
    </row>
    <row r="30" spans="2:36" ht="12">
      <c r="B30" s="464" t="s">
        <v>591</v>
      </c>
      <c r="I30" s="465">
        <f>+I31+I41</f>
        <v>282.518041050582</v>
      </c>
      <c r="J30" s="465">
        <f>+J31+J41</f>
        <v>335.6102775789682</v>
      </c>
      <c r="K30" s="465">
        <f aca="true" t="shared" si="5" ref="K30:K45">+I30-J30</f>
        <v>-53.092236528386195</v>
      </c>
      <c r="L30" s="465"/>
      <c r="M30" s="465">
        <f>+M31+M41</f>
        <v>255.55744873010312</v>
      </c>
      <c r="N30" s="465">
        <f>+N31+N41</f>
        <v>206.8999791259148</v>
      </c>
      <c r="O30" s="465">
        <f aca="true" t="shared" si="6" ref="O30:O45">+M30-N30</f>
        <v>48.65746960418832</v>
      </c>
      <c r="P30" s="465"/>
      <c r="Q30" s="465">
        <f>+Q31+Q41</f>
        <v>274.656801894295</v>
      </c>
      <c r="R30" s="465">
        <f>+R31+R41</f>
        <v>296.1763317989304</v>
      </c>
      <c r="S30" s="465">
        <f aca="true" t="shared" si="7" ref="S30:S45">+Q30-R30</f>
        <v>-21.51952990463542</v>
      </c>
      <c r="T30" s="465"/>
      <c r="U30" s="465">
        <f>+U31+U41</f>
        <v>286.93692756864675</v>
      </c>
      <c r="V30" s="465">
        <f>+V31+V41</f>
        <v>257.2529573331214</v>
      </c>
      <c r="W30" s="465">
        <f aca="true" t="shared" si="8" ref="W30:W45">+U30-V30</f>
        <v>29.68397023552535</v>
      </c>
      <c r="X30" s="465"/>
      <c r="Y30" s="465">
        <f>+Y31+Y41</f>
        <v>1099.6692192436267</v>
      </c>
      <c r="Z30" s="465">
        <f>+Z31+Z41</f>
        <v>1095.939545836935</v>
      </c>
      <c r="AA30" s="465">
        <f aca="true" t="shared" si="9" ref="AA30:AA45">+Y30-Z30</f>
        <v>3.729673406691745</v>
      </c>
      <c r="AB30" s="465"/>
      <c r="AC30" s="465"/>
      <c r="AD30" s="389"/>
      <c r="AE30" s="389"/>
      <c r="AF30" s="389"/>
      <c r="AG30" s="465"/>
      <c r="AH30" s="465"/>
      <c r="AI30" s="465"/>
      <c r="AJ30" s="465"/>
    </row>
    <row r="31" spans="3:36" ht="12">
      <c r="C31" s="464" t="s">
        <v>594</v>
      </c>
      <c r="I31" s="465">
        <f>+I32+I37+I40</f>
        <v>4.895578905011597</v>
      </c>
      <c r="J31" s="465">
        <f>+J32+J37+J40</f>
        <v>271.04465191896816</v>
      </c>
      <c r="K31" s="465">
        <f t="shared" si="5"/>
        <v>-266.1490730139566</v>
      </c>
      <c r="L31" s="465"/>
      <c r="M31" s="465">
        <f>+M32+M37+M40</f>
        <v>4.194647047187944</v>
      </c>
      <c r="N31" s="465">
        <f>+N32+N37+N40</f>
        <v>151.30745161831481</v>
      </c>
      <c r="O31" s="465">
        <f t="shared" si="6"/>
        <v>-147.11280457112687</v>
      </c>
      <c r="P31" s="465"/>
      <c r="Q31" s="465">
        <f>+Q32+Q37+Q40</f>
        <v>3.1764593743188567</v>
      </c>
      <c r="R31" s="465">
        <f>+R32+R37+R40</f>
        <v>233.48098005893044</v>
      </c>
      <c r="S31" s="465">
        <f t="shared" si="7"/>
        <v>-230.3045206846116</v>
      </c>
      <c r="T31" s="465"/>
      <c r="U31" s="465">
        <f>+U32+U37+U40</f>
        <v>4.599341617948601</v>
      </c>
      <c r="V31" s="465">
        <f>+V32+V37+V40</f>
        <v>190.39080070312139</v>
      </c>
      <c r="W31" s="465">
        <f t="shared" si="8"/>
        <v>-185.7914590851728</v>
      </c>
      <c r="X31" s="465"/>
      <c r="Y31" s="465">
        <f>+Y32+Y37+Y40</f>
        <v>16.866026944467</v>
      </c>
      <c r="Z31" s="465">
        <f>+Z32+Z37+Z40</f>
        <v>846.2238842993348</v>
      </c>
      <c r="AA31" s="465">
        <f t="shared" si="9"/>
        <v>-829.3578573548679</v>
      </c>
      <c r="AB31" s="465"/>
      <c r="AC31" s="465"/>
      <c r="AD31" s="389"/>
      <c r="AE31" s="389"/>
      <c r="AF31" s="389"/>
      <c r="AG31" s="465"/>
      <c r="AH31" s="465"/>
      <c r="AI31" s="465"/>
      <c r="AJ31" s="465"/>
    </row>
    <row r="32" spans="4:36" ht="12">
      <c r="D32" s="464" t="s">
        <v>102</v>
      </c>
      <c r="I32" s="465">
        <f>+I33+I34</f>
        <v>0</v>
      </c>
      <c r="J32" s="465">
        <f>+J33+J34</f>
        <v>46.43171843098256</v>
      </c>
      <c r="K32" s="465">
        <f t="shared" si="5"/>
        <v>-46.43171843098256</v>
      </c>
      <c r="L32" s="465"/>
      <c r="M32" s="465">
        <f>+M33+M34</f>
        <v>0</v>
      </c>
      <c r="N32" s="465">
        <f>+N33+N34</f>
        <v>32.56364398428624</v>
      </c>
      <c r="O32" s="465">
        <f t="shared" si="6"/>
        <v>-32.56364398428624</v>
      </c>
      <c r="P32" s="465"/>
      <c r="Q32" s="465">
        <f>+Q33+Q34</f>
        <v>0</v>
      </c>
      <c r="R32" s="465">
        <f>+R33+R34</f>
        <v>30.504872818931037</v>
      </c>
      <c r="S32" s="465">
        <f t="shared" si="7"/>
        <v>-30.504872818931037</v>
      </c>
      <c r="T32" s="465"/>
      <c r="U32" s="465">
        <f>+U33+U34</f>
        <v>0</v>
      </c>
      <c r="V32" s="465">
        <f>+V33+V34</f>
        <v>27.502068893120082</v>
      </c>
      <c r="W32" s="465">
        <f t="shared" si="8"/>
        <v>-27.502068893120082</v>
      </c>
      <c r="X32" s="465"/>
      <c r="Y32" s="465">
        <f>+Y33+Y34</f>
        <v>0</v>
      </c>
      <c r="Z32" s="465">
        <f>+Z33+Z34</f>
        <v>137.00230412731995</v>
      </c>
      <c r="AA32" s="465">
        <f t="shared" si="9"/>
        <v>-137.00230412731995</v>
      </c>
      <c r="AB32" s="465"/>
      <c r="AC32" s="465"/>
      <c r="AD32" s="389"/>
      <c r="AE32" s="389"/>
      <c r="AF32" s="389"/>
      <c r="AG32" s="465"/>
      <c r="AH32" s="465"/>
      <c r="AI32" s="465"/>
      <c r="AJ32" s="465"/>
    </row>
    <row r="33" spans="5:36" ht="12">
      <c r="E33" s="464" t="s">
        <v>103</v>
      </c>
      <c r="I33" s="465">
        <v>0</v>
      </c>
      <c r="J33" s="465">
        <v>0</v>
      </c>
      <c r="K33" s="465">
        <f t="shared" si="5"/>
        <v>0</v>
      </c>
      <c r="L33" s="465"/>
      <c r="M33" s="465">
        <v>0</v>
      </c>
      <c r="N33" s="465">
        <v>0</v>
      </c>
      <c r="O33" s="465">
        <f t="shared" si="6"/>
        <v>0</v>
      </c>
      <c r="P33" s="465"/>
      <c r="Q33" s="465">
        <v>0</v>
      </c>
      <c r="R33" s="465">
        <v>0</v>
      </c>
      <c r="S33" s="465">
        <f t="shared" si="7"/>
        <v>0</v>
      </c>
      <c r="T33" s="465"/>
      <c r="U33" s="465">
        <v>0</v>
      </c>
      <c r="V33" s="465">
        <v>0</v>
      </c>
      <c r="W33" s="465">
        <f t="shared" si="8"/>
        <v>0</v>
      </c>
      <c r="X33" s="465"/>
      <c r="Y33" s="465">
        <f>SUM(I33,M33,Q33,U33)</f>
        <v>0</v>
      </c>
      <c r="Z33" s="465">
        <f>SUM(J33,N33,R33,V33)</f>
        <v>0</v>
      </c>
      <c r="AA33" s="465">
        <f t="shared" si="9"/>
        <v>0</v>
      </c>
      <c r="AB33" s="465"/>
      <c r="AC33" s="465"/>
      <c r="AD33" s="389"/>
      <c r="AE33" s="389"/>
      <c r="AF33" s="389"/>
      <c r="AG33" s="465"/>
      <c r="AH33" s="465"/>
      <c r="AI33" s="465"/>
      <c r="AJ33" s="465"/>
    </row>
    <row r="34" spans="5:36" ht="12">
      <c r="E34" s="464" t="s">
        <v>104</v>
      </c>
      <c r="I34" s="465">
        <f>+I35+I36</f>
        <v>0</v>
      </c>
      <c r="J34" s="465">
        <f>+J35+J36</f>
        <v>46.43171843098256</v>
      </c>
      <c r="K34" s="465">
        <f t="shared" si="5"/>
        <v>-46.43171843098256</v>
      </c>
      <c r="L34" s="465"/>
      <c r="M34" s="465">
        <f>+M35+M36</f>
        <v>0</v>
      </c>
      <c r="N34" s="465">
        <f>+N35+N36</f>
        <v>32.56364398428624</v>
      </c>
      <c r="O34" s="465">
        <f t="shared" si="6"/>
        <v>-32.56364398428624</v>
      </c>
      <c r="P34" s="465"/>
      <c r="Q34" s="465">
        <f>+Q35+Q36</f>
        <v>0</v>
      </c>
      <c r="R34" s="465">
        <f>+R35+R36</f>
        <v>30.504872818931037</v>
      </c>
      <c r="S34" s="465">
        <f t="shared" si="7"/>
        <v>-30.504872818931037</v>
      </c>
      <c r="T34" s="465"/>
      <c r="U34" s="465">
        <f>+U35+U36</f>
        <v>0</v>
      </c>
      <c r="V34" s="465">
        <f>+V35+V36</f>
        <v>27.502068893120082</v>
      </c>
      <c r="W34" s="465">
        <f t="shared" si="8"/>
        <v>-27.502068893120082</v>
      </c>
      <c r="X34" s="465"/>
      <c r="Y34" s="465">
        <f>+Y35+Y36</f>
        <v>0</v>
      </c>
      <c r="Z34" s="465">
        <f>+Z35+Z36</f>
        <v>137.00230412731995</v>
      </c>
      <c r="AA34" s="465">
        <f t="shared" si="9"/>
        <v>-137.00230412731995</v>
      </c>
      <c r="AB34" s="465"/>
      <c r="AC34" s="465"/>
      <c r="AD34" s="389"/>
      <c r="AE34" s="389"/>
      <c r="AF34" s="389"/>
      <c r="AG34" s="465"/>
      <c r="AH34" s="465"/>
      <c r="AI34" s="465"/>
      <c r="AJ34" s="465"/>
    </row>
    <row r="35" spans="6:36" ht="12">
      <c r="F35" s="464" t="s">
        <v>105</v>
      </c>
      <c r="I35" s="465">
        <v>0</v>
      </c>
      <c r="J35" s="465">
        <v>12.909755664481304</v>
      </c>
      <c r="K35" s="465">
        <f t="shared" si="5"/>
        <v>-12.909755664481304</v>
      </c>
      <c r="L35" s="465"/>
      <c r="M35" s="465">
        <v>0</v>
      </c>
      <c r="N35" s="465">
        <v>12.204203984286236</v>
      </c>
      <c r="O35" s="465">
        <f t="shared" si="6"/>
        <v>-12.204203984286236</v>
      </c>
      <c r="P35" s="465"/>
      <c r="Q35" s="465">
        <v>0</v>
      </c>
      <c r="R35" s="465">
        <v>11.376143818931038</v>
      </c>
      <c r="S35" s="465">
        <f t="shared" si="7"/>
        <v>-11.376143818931038</v>
      </c>
      <c r="T35" s="465"/>
      <c r="U35" s="465">
        <v>0</v>
      </c>
      <c r="V35" s="465">
        <v>7.720786825933752</v>
      </c>
      <c r="W35" s="465">
        <f t="shared" si="8"/>
        <v>-7.720786825933752</v>
      </c>
      <c r="X35" s="465"/>
      <c r="Y35" s="465">
        <f>SUM(I35,M35,Q35,U35)</f>
        <v>0</v>
      </c>
      <c r="Z35" s="465">
        <f>SUM(J35,N35,R35,V35)</f>
        <v>44.210890293632325</v>
      </c>
      <c r="AA35" s="465">
        <f t="shared" si="9"/>
        <v>-44.210890293632325</v>
      </c>
      <c r="AB35" s="465"/>
      <c r="AC35" s="465"/>
      <c r="AD35" s="389"/>
      <c r="AE35" s="389"/>
      <c r="AF35" s="389"/>
      <c r="AG35" s="465"/>
      <c r="AH35" s="465"/>
      <c r="AI35" s="465"/>
      <c r="AJ35" s="465"/>
    </row>
    <row r="36" spans="6:36" ht="12">
      <c r="F36" s="464" t="s">
        <v>67</v>
      </c>
      <c r="I36" s="465">
        <v>0</v>
      </c>
      <c r="J36" s="465">
        <v>33.52196276650126</v>
      </c>
      <c r="K36" s="465">
        <f t="shared" si="5"/>
        <v>-33.52196276650126</v>
      </c>
      <c r="L36" s="465"/>
      <c r="M36" s="465">
        <v>0</v>
      </c>
      <c r="N36" s="465">
        <v>20.359440000000003</v>
      </c>
      <c r="O36" s="465">
        <f t="shared" si="6"/>
        <v>-20.359440000000003</v>
      </c>
      <c r="P36" s="465"/>
      <c r="Q36" s="465">
        <v>0</v>
      </c>
      <c r="R36" s="465">
        <v>19.128729</v>
      </c>
      <c r="S36" s="465">
        <f t="shared" si="7"/>
        <v>-19.128729</v>
      </c>
      <c r="T36" s="465"/>
      <c r="U36" s="465">
        <v>0</v>
      </c>
      <c r="V36" s="465">
        <v>19.781282067186332</v>
      </c>
      <c r="W36" s="465">
        <f t="shared" si="8"/>
        <v>-19.781282067186332</v>
      </c>
      <c r="X36" s="465"/>
      <c r="Y36" s="465">
        <f>SUM(I36,M36,Q36,U36)</f>
        <v>0</v>
      </c>
      <c r="Z36" s="465">
        <f>SUM(J36,N36,R36,V36)</f>
        <v>92.79141383368761</v>
      </c>
      <c r="AA36" s="465">
        <f t="shared" si="9"/>
        <v>-92.79141383368761</v>
      </c>
      <c r="AB36" s="465"/>
      <c r="AC36" s="465"/>
      <c r="AD36" s="389"/>
      <c r="AE36" s="389"/>
      <c r="AF36" s="389"/>
      <c r="AG36" s="465"/>
      <c r="AH36" s="465"/>
      <c r="AI36" s="465"/>
      <c r="AJ36" s="465"/>
    </row>
    <row r="37" spans="4:36" ht="12">
      <c r="D37" s="464" t="s">
        <v>106</v>
      </c>
      <c r="I37" s="465">
        <f>+I38+I39</f>
        <v>4.895578905011597</v>
      </c>
      <c r="J37" s="465">
        <f>+J38+J39</f>
        <v>78.47994343999987</v>
      </c>
      <c r="K37" s="465">
        <f t="shared" si="5"/>
        <v>-73.58436453498828</v>
      </c>
      <c r="L37" s="465"/>
      <c r="M37" s="465">
        <f>+M38+M39</f>
        <v>4.194647047187944</v>
      </c>
      <c r="N37" s="465">
        <f>+N38+N39</f>
        <v>20.74623108005322</v>
      </c>
      <c r="O37" s="465">
        <f t="shared" si="6"/>
        <v>-16.55158403286528</v>
      </c>
      <c r="P37" s="465"/>
      <c r="Q37" s="465">
        <f>+Q38+Q39</f>
        <v>3.1764593743188567</v>
      </c>
      <c r="R37" s="465">
        <f>+R38+R39</f>
        <v>14.486526880000095</v>
      </c>
      <c r="S37" s="465">
        <f t="shared" si="7"/>
        <v>-11.31006750568124</v>
      </c>
      <c r="T37" s="465"/>
      <c r="U37" s="465">
        <f>+U38+U39</f>
        <v>4.599341617948601</v>
      </c>
      <c r="V37" s="465">
        <f>+V38+V39</f>
        <v>47.565626039999984</v>
      </c>
      <c r="W37" s="465">
        <f t="shared" si="8"/>
        <v>-42.96628442205138</v>
      </c>
      <c r="X37" s="465"/>
      <c r="Y37" s="465">
        <f>+Y38+Y39</f>
        <v>16.866026944467</v>
      </c>
      <c r="Z37" s="465">
        <f>+Z38+Z39</f>
        <v>161.27832744005315</v>
      </c>
      <c r="AA37" s="465">
        <f t="shared" si="9"/>
        <v>-144.41230049558615</v>
      </c>
      <c r="AB37" s="465"/>
      <c r="AC37" s="465"/>
      <c r="AD37" s="389"/>
      <c r="AE37" s="389"/>
      <c r="AF37" s="389"/>
      <c r="AG37" s="465"/>
      <c r="AH37" s="465"/>
      <c r="AI37" s="465"/>
      <c r="AJ37" s="465"/>
    </row>
    <row r="38" spans="5:36" ht="12">
      <c r="E38" s="464" t="s">
        <v>107</v>
      </c>
      <c r="I38" s="465">
        <v>0</v>
      </c>
      <c r="J38" s="465">
        <v>1.3463889999999998</v>
      </c>
      <c r="K38" s="465">
        <f t="shared" si="5"/>
        <v>-1.3463889999999998</v>
      </c>
      <c r="L38" s="465"/>
      <c r="M38" s="465">
        <v>0</v>
      </c>
      <c r="N38" s="465">
        <v>1.257676000000001</v>
      </c>
      <c r="O38" s="465">
        <f t="shared" si="6"/>
        <v>-1.257676000000001</v>
      </c>
      <c r="P38" s="465"/>
      <c r="Q38" s="465">
        <v>0</v>
      </c>
      <c r="R38" s="465">
        <v>1.5312639999999993</v>
      </c>
      <c r="S38" s="465">
        <f t="shared" si="7"/>
        <v>-1.5312639999999993</v>
      </c>
      <c r="T38" s="465"/>
      <c r="U38" s="465">
        <v>0</v>
      </c>
      <c r="V38" s="465">
        <v>4.093398</v>
      </c>
      <c r="W38" s="465">
        <f t="shared" si="8"/>
        <v>-4.093398</v>
      </c>
      <c r="X38" s="465"/>
      <c r="Y38" s="465">
        <f aca="true" t="shared" si="10" ref="Y38:Z40">SUM(I38,M38,Q38,U38)</f>
        <v>0</v>
      </c>
      <c r="Z38" s="465">
        <f t="shared" si="10"/>
        <v>8.228727</v>
      </c>
      <c r="AA38" s="465">
        <f t="shared" si="9"/>
        <v>-8.228727</v>
      </c>
      <c r="AB38" s="465"/>
      <c r="AC38" s="465"/>
      <c r="AD38" s="389"/>
      <c r="AE38" s="389"/>
      <c r="AF38" s="389"/>
      <c r="AG38" s="465"/>
      <c r="AH38" s="465"/>
      <c r="AI38" s="465"/>
      <c r="AJ38" s="465"/>
    </row>
    <row r="39" spans="5:36" ht="12">
      <c r="E39" s="464" t="s">
        <v>58</v>
      </c>
      <c r="I39" s="465">
        <v>4.895578905011597</v>
      </c>
      <c r="J39" s="465">
        <v>77.13355443999987</v>
      </c>
      <c r="K39" s="465">
        <f t="shared" si="5"/>
        <v>-72.23797553498827</v>
      </c>
      <c r="L39" s="465"/>
      <c r="M39" s="465">
        <v>4.194647047187944</v>
      </c>
      <c r="N39" s="465">
        <v>19.48855508005322</v>
      </c>
      <c r="O39" s="465">
        <f t="shared" si="6"/>
        <v>-15.293908032865277</v>
      </c>
      <c r="P39" s="465"/>
      <c r="Q39" s="465">
        <v>3.1764593743188567</v>
      </c>
      <c r="R39" s="465">
        <v>12.955262880000095</v>
      </c>
      <c r="S39" s="465">
        <f t="shared" si="7"/>
        <v>-9.778803505681239</v>
      </c>
      <c r="T39" s="465"/>
      <c r="U39" s="465">
        <v>4.599341617948601</v>
      </c>
      <c r="V39" s="465">
        <v>43.47222803999998</v>
      </c>
      <c r="W39" s="465">
        <f t="shared" si="8"/>
        <v>-38.87288642205138</v>
      </c>
      <c r="X39" s="465"/>
      <c r="Y39" s="465">
        <f t="shared" si="10"/>
        <v>16.866026944467</v>
      </c>
      <c r="Z39" s="465">
        <f t="shared" si="10"/>
        <v>153.04960044005315</v>
      </c>
      <c r="AA39" s="465">
        <f t="shared" si="9"/>
        <v>-136.18357349558616</v>
      </c>
      <c r="AB39" s="465"/>
      <c r="AC39" s="465"/>
      <c r="AD39" s="389"/>
      <c r="AE39" s="389"/>
      <c r="AF39" s="389"/>
      <c r="AG39" s="465"/>
      <c r="AH39" s="465"/>
      <c r="AI39" s="465"/>
      <c r="AJ39" s="465"/>
    </row>
    <row r="40" spans="4:36" ht="12">
      <c r="D40" s="464" t="s">
        <v>108</v>
      </c>
      <c r="I40" s="465">
        <v>0</v>
      </c>
      <c r="J40" s="465">
        <v>146.1329900479857</v>
      </c>
      <c r="K40" s="465">
        <f t="shared" si="5"/>
        <v>-146.1329900479857</v>
      </c>
      <c r="L40" s="465"/>
      <c r="M40" s="465">
        <v>0</v>
      </c>
      <c r="N40" s="465">
        <v>97.99757655397536</v>
      </c>
      <c r="O40" s="465">
        <f t="shared" si="6"/>
        <v>-97.99757655397536</v>
      </c>
      <c r="P40" s="465"/>
      <c r="Q40" s="465">
        <v>0</v>
      </c>
      <c r="R40" s="465">
        <v>188.4895803599993</v>
      </c>
      <c r="S40" s="465">
        <f t="shared" si="7"/>
        <v>-188.4895803599993</v>
      </c>
      <c r="T40" s="465"/>
      <c r="U40" s="465">
        <v>0</v>
      </c>
      <c r="V40" s="465">
        <v>115.3231057700013</v>
      </c>
      <c r="W40" s="465">
        <f t="shared" si="8"/>
        <v>-115.3231057700013</v>
      </c>
      <c r="X40" s="465"/>
      <c r="Y40" s="465">
        <f t="shared" si="10"/>
        <v>0</v>
      </c>
      <c r="Z40" s="465">
        <f t="shared" si="10"/>
        <v>547.9432527319617</v>
      </c>
      <c r="AA40" s="465">
        <f t="shared" si="9"/>
        <v>-547.9432527319617</v>
      </c>
      <c r="AB40" s="465"/>
      <c r="AC40" s="465"/>
      <c r="AD40" s="389"/>
      <c r="AE40" s="389"/>
      <c r="AF40" s="389"/>
      <c r="AG40" s="465"/>
      <c r="AH40" s="465"/>
      <c r="AI40" s="465"/>
      <c r="AJ40" s="465"/>
    </row>
    <row r="41" spans="3:36" ht="12">
      <c r="C41" s="464" t="s">
        <v>595</v>
      </c>
      <c r="I41" s="465">
        <f>+I42+I47+I50</f>
        <v>277.6224621455704</v>
      </c>
      <c r="J41" s="465">
        <f>+J42+J47+J50</f>
        <v>64.56562566</v>
      </c>
      <c r="K41" s="465">
        <f t="shared" si="5"/>
        <v>213.05683648557041</v>
      </c>
      <c r="L41" s="465"/>
      <c r="M41" s="465">
        <f>+M42+M47+M50</f>
        <v>251.36280168291518</v>
      </c>
      <c r="N41" s="465">
        <f>+N42+N47+N50</f>
        <v>55.59252750759999</v>
      </c>
      <c r="O41" s="465">
        <f t="shared" si="6"/>
        <v>195.7702741753152</v>
      </c>
      <c r="P41" s="465"/>
      <c r="Q41" s="465">
        <f>+Q42+Q47+Q50</f>
        <v>271.4803425199761</v>
      </c>
      <c r="R41" s="465">
        <f>+R42+R47+R50</f>
        <v>62.69535173999998</v>
      </c>
      <c r="S41" s="465">
        <f t="shared" si="7"/>
        <v>208.7849907799761</v>
      </c>
      <c r="T41" s="465"/>
      <c r="U41" s="465">
        <f>+U42+U47+U50</f>
        <v>282.33758595069816</v>
      </c>
      <c r="V41" s="465">
        <f>+V42+V47+V50</f>
        <v>66.86215663000003</v>
      </c>
      <c r="W41" s="465">
        <f t="shared" si="8"/>
        <v>215.47542932069814</v>
      </c>
      <c r="X41" s="465"/>
      <c r="Y41" s="465">
        <f>+Y42+Y47+Y50</f>
        <v>1082.8031922991597</v>
      </c>
      <c r="Z41" s="465">
        <f>+Z42+Z47+Z50</f>
        <v>249.7156615376</v>
      </c>
      <c r="AA41" s="465">
        <f t="shared" si="9"/>
        <v>833.0875307615597</v>
      </c>
      <c r="AB41" s="465"/>
      <c r="AC41" s="465"/>
      <c r="AD41" s="389"/>
      <c r="AE41" s="389"/>
      <c r="AF41" s="389"/>
      <c r="AG41" s="465"/>
      <c r="AH41" s="465"/>
      <c r="AI41" s="465"/>
      <c r="AJ41" s="465"/>
    </row>
    <row r="42" spans="4:36" ht="12">
      <c r="D42" s="464" t="s">
        <v>102</v>
      </c>
      <c r="I42" s="465">
        <f>+I43+I44</f>
        <v>237.19714469058204</v>
      </c>
      <c r="J42" s="465">
        <f>+J43+J44</f>
        <v>29.166600000000003</v>
      </c>
      <c r="K42" s="465">
        <f t="shared" si="5"/>
        <v>208.03054469058202</v>
      </c>
      <c r="L42" s="465"/>
      <c r="M42" s="465">
        <f>+M43+M44</f>
        <v>224.15591740010314</v>
      </c>
      <c r="N42" s="465">
        <f>+N43+N44</f>
        <v>21.6</v>
      </c>
      <c r="O42" s="465">
        <f t="shared" si="6"/>
        <v>202.55591740010314</v>
      </c>
      <c r="P42" s="465"/>
      <c r="Q42" s="465">
        <f>+Q43+Q44</f>
        <v>255.6012800788085</v>
      </c>
      <c r="R42" s="465">
        <f>+R43+R44</f>
        <v>26.8</v>
      </c>
      <c r="S42" s="465">
        <f t="shared" si="7"/>
        <v>228.80128007880847</v>
      </c>
      <c r="T42" s="465"/>
      <c r="U42" s="465">
        <f>+U43+U44</f>
        <v>205.5667151362918</v>
      </c>
      <c r="V42" s="465">
        <f>+V43+V44</f>
        <v>29.2</v>
      </c>
      <c r="W42" s="465">
        <f t="shared" si="8"/>
        <v>176.36671513629182</v>
      </c>
      <c r="X42" s="465"/>
      <c r="Y42" s="465">
        <f>+Y43+Y44</f>
        <v>922.5210573057855</v>
      </c>
      <c r="Z42" s="465">
        <f>+Z43+Z44</f>
        <v>106.76660000000001</v>
      </c>
      <c r="AA42" s="465">
        <f t="shared" si="9"/>
        <v>815.7544573057854</v>
      </c>
      <c r="AB42" s="465"/>
      <c r="AC42" s="465"/>
      <c r="AD42" s="389"/>
      <c r="AE42" s="389"/>
      <c r="AF42" s="389"/>
      <c r="AG42" s="465"/>
      <c r="AH42" s="465"/>
      <c r="AI42" s="465"/>
      <c r="AJ42" s="465"/>
    </row>
    <row r="43" spans="5:36" ht="12">
      <c r="E43" s="464" t="s">
        <v>103</v>
      </c>
      <c r="I43" s="465">
        <v>164.22502610703225</v>
      </c>
      <c r="J43" s="465">
        <v>1.5665999999999998</v>
      </c>
      <c r="K43" s="465">
        <f t="shared" si="5"/>
        <v>162.65842610703226</v>
      </c>
      <c r="L43" s="465"/>
      <c r="M43" s="465">
        <v>160.0456446093827</v>
      </c>
      <c r="N43" s="465">
        <v>1.5</v>
      </c>
      <c r="O43" s="465">
        <f t="shared" si="6"/>
        <v>158.5456446093827</v>
      </c>
      <c r="P43" s="465"/>
      <c r="Q43" s="465">
        <v>185.55891145487723</v>
      </c>
      <c r="R43" s="465">
        <v>1.6</v>
      </c>
      <c r="S43" s="465">
        <f t="shared" si="7"/>
        <v>183.95891145487724</v>
      </c>
      <c r="T43" s="465"/>
      <c r="U43" s="465">
        <v>165.5793613153242</v>
      </c>
      <c r="V43" s="465">
        <v>0.7</v>
      </c>
      <c r="W43" s="465">
        <f t="shared" si="8"/>
        <v>164.87936131532422</v>
      </c>
      <c r="X43" s="465"/>
      <c r="Y43" s="465">
        <f>SUM(I43,M43,Q43,U43)</f>
        <v>675.4089434866164</v>
      </c>
      <c r="Z43" s="465">
        <f>SUM(J43,N43,R43,V43)</f>
        <v>5.3666</v>
      </c>
      <c r="AA43" s="465">
        <f t="shared" si="9"/>
        <v>670.0423434866165</v>
      </c>
      <c r="AB43" s="465"/>
      <c r="AC43" s="465"/>
      <c r="AD43" s="389"/>
      <c r="AE43" s="389"/>
      <c r="AF43" s="389"/>
      <c r="AG43" s="465"/>
      <c r="AH43" s="465"/>
      <c r="AI43" s="465"/>
      <c r="AJ43" s="465"/>
    </row>
    <row r="44" spans="5:36" ht="12">
      <c r="E44" s="464" t="s">
        <v>104</v>
      </c>
      <c r="I44" s="465">
        <f>+I45+I46</f>
        <v>72.97211858354979</v>
      </c>
      <c r="J44" s="465">
        <f>+J45+J46</f>
        <v>27.6</v>
      </c>
      <c r="K44" s="465">
        <f t="shared" si="5"/>
        <v>45.372118583549785</v>
      </c>
      <c r="L44" s="465"/>
      <c r="M44" s="465">
        <f>+M45+M46</f>
        <v>64.11027279072044</v>
      </c>
      <c r="N44" s="465">
        <f>+N45+N46</f>
        <v>20.1</v>
      </c>
      <c r="O44" s="465">
        <f t="shared" si="6"/>
        <v>44.01027279072044</v>
      </c>
      <c r="P44" s="465"/>
      <c r="Q44" s="465">
        <f>+Q45+Q46</f>
        <v>70.04236862393125</v>
      </c>
      <c r="R44" s="465">
        <f>+R45+R46</f>
        <v>25.2</v>
      </c>
      <c r="S44" s="465">
        <f t="shared" si="7"/>
        <v>44.84236862393125</v>
      </c>
      <c r="T44" s="465"/>
      <c r="U44" s="465">
        <f>+U45+U46</f>
        <v>39.987353820967584</v>
      </c>
      <c r="V44" s="465">
        <f>+V45+V46</f>
        <v>28.5</v>
      </c>
      <c r="W44" s="465">
        <f t="shared" si="8"/>
        <v>11.487353820967584</v>
      </c>
      <c r="X44" s="465"/>
      <c r="Y44" s="465">
        <f>+Y45+Y46</f>
        <v>247.11211381916905</v>
      </c>
      <c r="Z44" s="465">
        <f>+Z45+Z46</f>
        <v>101.4</v>
      </c>
      <c r="AA44" s="465">
        <f t="shared" si="9"/>
        <v>145.71211381916905</v>
      </c>
      <c r="AB44" s="465"/>
      <c r="AC44" s="465"/>
      <c r="AD44" s="389"/>
      <c r="AE44" s="389"/>
      <c r="AF44" s="389"/>
      <c r="AG44" s="465"/>
      <c r="AH44" s="465"/>
      <c r="AI44" s="465"/>
      <c r="AJ44" s="465"/>
    </row>
    <row r="45" spans="6:36" ht="12">
      <c r="F45" s="464" t="s">
        <v>105</v>
      </c>
      <c r="I45" s="465">
        <v>72.40396</v>
      </c>
      <c r="J45" s="465">
        <v>0</v>
      </c>
      <c r="K45" s="465">
        <f t="shared" si="5"/>
        <v>72.40396</v>
      </c>
      <c r="L45" s="465"/>
      <c r="M45" s="465">
        <v>63.06207547687774</v>
      </c>
      <c r="N45" s="465">
        <v>0</v>
      </c>
      <c r="O45" s="465">
        <f t="shared" si="6"/>
        <v>63.06207547687774</v>
      </c>
      <c r="P45" s="465"/>
      <c r="Q45" s="465">
        <v>70.04236862393125</v>
      </c>
      <c r="R45" s="465">
        <v>0</v>
      </c>
      <c r="S45" s="465">
        <f t="shared" si="7"/>
        <v>70.04236862393125</v>
      </c>
      <c r="T45" s="465"/>
      <c r="U45" s="465">
        <v>39.987353820967584</v>
      </c>
      <c r="V45" s="465">
        <v>0</v>
      </c>
      <c r="W45" s="465">
        <f t="shared" si="8"/>
        <v>39.987353820967584</v>
      </c>
      <c r="X45" s="465"/>
      <c r="Y45" s="465">
        <f>SUM(I45,M45,Q45,U45)</f>
        <v>245.49575792177654</v>
      </c>
      <c r="Z45" s="465">
        <f>SUM(J45,N45,R45,V45)</f>
        <v>0</v>
      </c>
      <c r="AA45" s="465">
        <f t="shared" si="9"/>
        <v>245.49575792177654</v>
      </c>
      <c r="AB45" s="465"/>
      <c r="AC45" s="465"/>
      <c r="AD45" s="389"/>
      <c r="AE45" s="389"/>
      <c r="AF45" s="389"/>
      <c r="AG45" s="465"/>
      <c r="AH45" s="465"/>
      <c r="AI45" s="465"/>
      <c r="AJ45" s="465"/>
    </row>
    <row r="46" spans="6:36" ht="12">
      <c r="F46" s="464" t="s">
        <v>67</v>
      </c>
      <c r="I46" s="465">
        <v>0.5681585835497835</v>
      </c>
      <c r="J46" s="465">
        <v>27.6</v>
      </c>
      <c r="K46" s="465">
        <f>+I46-J46</f>
        <v>-27.031841416450217</v>
      </c>
      <c r="L46" s="465"/>
      <c r="M46" s="465">
        <v>1.048197313842713</v>
      </c>
      <c r="N46" s="465">
        <v>20.1</v>
      </c>
      <c r="O46" s="465">
        <f>+M46-N46</f>
        <v>-19.051802686157288</v>
      </c>
      <c r="P46" s="465"/>
      <c r="Q46" s="465">
        <v>0</v>
      </c>
      <c r="R46" s="465">
        <v>25.2</v>
      </c>
      <c r="S46" s="465">
        <f>+Q46-R46</f>
        <v>-25.2</v>
      </c>
      <c r="T46" s="465"/>
      <c r="U46" s="465">
        <v>0</v>
      </c>
      <c r="V46" s="465">
        <v>28.5</v>
      </c>
      <c r="W46" s="465">
        <f>+U46-V46</f>
        <v>-28.5</v>
      </c>
      <c r="X46" s="465"/>
      <c r="Y46" s="465">
        <f>SUM(I46,M46,Q46,U46)</f>
        <v>1.6163558973924965</v>
      </c>
      <c r="Z46" s="465">
        <f>SUM(J46,N46,R46,V46)</f>
        <v>101.4</v>
      </c>
      <c r="AA46" s="465">
        <f>+Y46-Z46</f>
        <v>-99.78364410260751</v>
      </c>
      <c r="AB46" s="465"/>
      <c r="AC46" s="465"/>
      <c r="AD46" s="389"/>
      <c r="AE46" s="389"/>
      <c r="AF46" s="389"/>
      <c r="AG46" s="465"/>
      <c r="AH46" s="465"/>
      <c r="AI46" s="465"/>
      <c r="AJ46" s="465"/>
    </row>
    <row r="47" spans="4:36" ht="12">
      <c r="D47" s="464" t="s">
        <v>106</v>
      </c>
      <c r="I47" s="465">
        <f>I48+I49</f>
        <v>21.728154094988405</v>
      </c>
      <c r="J47" s="465">
        <f>J48+J49</f>
        <v>5.621633999999999</v>
      </c>
      <c r="K47" s="465">
        <f>+I47-J47</f>
        <v>16.106520094988404</v>
      </c>
      <c r="L47" s="465"/>
      <c r="M47" s="465">
        <f>M48+M49</f>
        <v>14.074844952812056</v>
      </c>
      <c r="N47" s="465">
        <f>N48+N49</f>
        <v>4.778226028800001</v>
      </c>
      <c r="O47" s="465">
        <f>+M47-N47</f>
        <v>9.296618924012055</v>
      </c>
      <c r="P47" s="465"/>
      <c r="Q47" s="465">
        <f>Q48+Q49</f>
        <v>9.475875625681144</v>
      </c>
      <c r="R47" s="465">
        <f>R48+R49</f>
        <v>4.745668720000006</v>
      </c>
      <c r="S47" s="465">
        <f>+Q47-R47</f>
        <v>4.730206905681139</v>
      </c>
      <c r="T47" s="465"/>
      <c r="U47" s="465">
        <f>U48+U49</f>
        <v>10.9685063820514</v>
      </c>
      <c r="V47" s="465">
        <f>V48+V49</f>
        <v>9.150521119999995</v>
      </c>
      <c r="W47" s="465">
        <f>+U47-V47</f>
        <v>1.8179852620514048</v>
      </c>
      <c r="X47" s="465"/>
      <c r="Y47" s="465">
        <f>+Y48+Y49</f>
        <v>56.24738105553301</v>
      </c>
      <c r="Z47" s="465">
        <f>+Z48+Z49</f>
        <v>24.296049868799997</v>
      </c>
      <c r="AA47" s="465">
        <f>+Y47-Z47</f>
        <v>31.951331186733015</v>
      </c>
      <c r="AB47" s="465"/>
      <c r="AC47" s="465"/>
      <c r="AD47" s="389"/>
      <c r="AE47" s="389"/>
      <c r="AF47" s="389"/>
      <c r="AG47" s="465"/>
      <c r="AH47" s="465"/>
      <c r="AI47" s="465"/>
      <c r="AJ47" s="465"/>
    </row>
    <row r="48" spans="5:36" ht="12">
      <c r="E48" s="464" t="s">
        <v>107</v>
      </c>
      <c r="I48" s="465">
        <v>0</v>
      </c>
      <c r="J48" s="465">
        <v>0</v>
      </c>
      <c r="K48" s="465">
        <f>+I48-J48</f>
        <v>0</v>
      </c>
      <c r="L48" s="465"/>
      <c r="M48" s="465">
        <v>0</v>
      </c>
      <c r="N48" s="465">
        <v>0</v>
      </c>
      <c r="O48" s="465">
        <f>+M48-N48</f>
        <v>0</v>
      </c>
      <c r="P48" s="465"/>
      <c r="Q48" s="465">
        <v>0</v>
      </c>
      <c r="R48" s="465">
        <v>0</v>
      </c>
      <c r="S48" s="465">
        <f>+Q48-R48</f>
        <v>0</v>
      </c>
      <c r="T48" s="465"/>
      <c r="U48" s="465">
        <v>0</v>
      </c>
      <c r="V48" s="465">
        <v>0</v>
      </c>
      <c r="W48" s="465">
        <f>+U48-V48</f>
        <v>0</v>
      </c>
      <c r="X48" s="465"/>
      <c r="Y48" s="465">
        <f aca="true" t="shared" si="11" ref="Y48:Z50">SUM(I48,M48,Q48,U48)</f>
        <v>0</v>
      </c>
      <c r="Z48" s="465">
        <f t="shared" si="11"/>
        <v>0</v>
      </c>
      <c r="AA48" s="465">
        <f>+Y48-Z48</f>
        <v>0</v>
      </c>
      <c r="AB48" s="465"/>
      <c r="AC48" s="465"/>
      <c r="AD48" s="389"/>
      <c r="AE48" s="389"/>
      <c r="AF48" s="389"/>
      <c r="AG48" s="465"/>
      <c r="AH48" s="465"/>
      <c r="AI48" s="465"/>
      <c r="AJ48" s="465"/>
    </row>
    <row r="49" spans="5:36" ht="12">
      <c r="E49" s="464" t="s">
        <v>58</v>
      </c>
      <c r="I49" s="465">
        <v>21.728154094988405</v>
      </c>
      <c r="J49" s="465">
        <v>5.621633999999999</v>
      </c>
      <c r="K49" s="465">
        <f>+I49-J49</f>
        <v>16.106520094988404</v>
      </c>
      <c r="L49" s="465"/>
      <c r="M49" s="465">
        <v>14.074844952812056</v>
      </c>
      <c r="N49" s="465">
        <v>4.778226028800001</v>
      </c>
      <c r="O49" s="465">
        <f>+M49-N49</f>
        <v>9.296618924012055</v>
      </c>
      <c r="P49" s="465"/>
      <c r="Q49" s="465">
        <v>9.475875625681144</v>
      </c>
      <c r="R49" s="465">
        <v>4.745668720000006</v>
      </c>
      <c r="S49" s="465">
        <f>+Q49-R49</f>
        <v>4.730206905681139</v>
      </c>
      <c r="T49" s="465"/>
      <c r="U49" s="465">
        <v>10.9685063820514</v>
      </c>
      <c r="V49" s="465">
        <v>9.150521119999995</v>
      </c>
      <c r="W49" s="465">
        <f>+U49-V49</f>
        <v>1.8179852620514048</v>
      </c>
      <c r="X49" s="465"/>
      <c r="Y49" s="465">
        <f t="shared" si="11"/>
        <v>56.24738105553301</v>
      </c>
      <c r="Z49" s="465">
        <f t="shared" si="11"/>
        <v>24.296049868799997</v>
      </c>
      <c r="AA49" s="465">
        <f>+Y49-Z49</f>
        <v>31.951331186733015</v>
      </c>
      <c r="AB49" s="465"/>
      <c r="AC49" s="465"/>
      <c r="AD49" s="389"/>
      <c r="AE49" s="389"/>
      <c r="AF49" s="389"/>
      <c r="AG49" s="465"/>
      <c r="AH49" s="465"/>
      <c r="AI49" s="465"/>
      <c r="AJ49" s="465"/>
    </row>
    <row r="50" spans="1:36" ht="12">
      <c r="A50" s="467"/>
      <c r="B50" s="467"/>
      <c r="C50" s="467"/>
      <c r="D50" s="467" t="s">
        <v>108</v>
      </c>
      <c r="E50" s="467"/>
      <c r="F50" s="467"/>
      <c r="G50" s="467"/>
      <c r="H50" s="467"/>
      <c r="I50" s="468">
        <v>18.69716336</v>
      </c>
      <c r="J50" s="468">
        <v>29.77739166</v>
      </c>
      <c r="K50" s="468">
        <f>+I50-J50</f>
        <v>-11.080228299999998</v>
      </c>
      <c r="L50" s="468"/>
      <c r="M50" s="468">
        <v>13.132039330000001</v>
      </c>
      <c r="N50" s="468">
        <v>29.21430147879999</v>
      </c>
      <c r="O50" s="468">
        <f>+M50-N50</f>
        <v>-16.082262148799988</v>
      </c>
      <c r="P50" s="468"/>
      <c r="Q50" s="468">
        <v>6.403186815486423</v>
      </c>
      <c r="R50" s="468">
        <v>31.149683019999976</v>
      </c>
      <c r="S50" s="468">
        <f>+Q50-R50</f>
        <v>-24.746496204513555</v>
      </c>
      <c r="T50" s="468"/>
      <c r="U50" s="468">
        <v>65.80236443235495</v>
      </c>
      <c r="V50" s="468">
        <v>28.511635510000033</v>
      </c>
      <c r="W50" s="468">
        <f>+U50-V50</f>
        <v>37.290728922354916</v>
      </c>
      <c r="X50" s="468"/>
      <c r="Y50" s="468">
        <f t="shared" si="11"/>
        <v>104.03475393784137</v>
      </c>
      <c r="Z50" s="468">
        <f t="shared" si="11"/>
        <v>118.6530116688</v>
      </c>
      <c r="AA50" s="468">
        <f>+Y50-Z50</f>
        <v>-14.618257730958632</v>
      </c>
      <c r="AB50" s="465"/>
      <c r="AC50" s="465"/>
      <c r="AD50" s="389"/>
      <c r="AE50" s="389"/>
      <c r="AF50" s="389"/>
      <c r="AG50" s="465"/>
      <c r="AH50" s="465"/>
      <c r="AI50" s="465"/>
      <c r="AJ50" s="465"/>
    </row>
    <row r="51" spans="9:36" ht="12">
      <c r="I51" s="465"/>
      <c r="J51" s="465"/>
      <c r="K51" s="465"/>
      <c r="L51" s="465"/>
      <c r="M51" s="465"/>
      <c r="N51" s="465"/>
      <c r="O51" s="465"/>
      <c r="P51" s="465"/>
      <c r="Q51" s="465"/>
      <c r="R51" s="465"/>
      <c r="S51" s="465"/>
      <c r="T51" s="465"/>
      <c r="U51" s="465"/>
      <c r="V51" s="465"/>
      <c r="W51" s="465"/>
      <c r="X51" s="465"/>
      <c r="Y51" s="465"/>
      <c r="Z51" s="465"/>
      <c r="AA51" s="465"/>
      <c r="AB51" s="465"/>
      <c r="AC51" s="465"/>
      <c r="AD51" s="389"/>
      <c r="AE51" s="389"/>
      <c r="AF51" s="389"/>
      <c r="AG51" s="465"/>
      <c r="AH51" s="465"/>
      <c r="AI51" s="465"/>
      <c r="AJ51" s="465"/>
    </row>
    <row r="52" spans="9:27" ht="12">
      <c r="I52" s="469"/>
      <c r="J52" s="469"/>
      <c r="K52" s="469"/>
      <c r="M52" s="469"/>
      <c r="N52" s="469"/>
      <c r="O52" s="469"/>
      <c r="P52" s="469"/>
      <c r="Q52" s="469"/>
      <c r="R52" s="469"/>
      <c r="S52" s="469"/>
      <c r="U52" s="469"/>
      <c r="V52" s="469"/>
      <c r="W52" s="469"/>
      <c r="Y52" s="469"/>
      <c r="Z52" s="469"/>
      <c r="AA52" s="469"/>
    </row>
    <row r="53" spans="9:27" ht="12">
      <c r="I53" s="469"/>
      <c r="J53" s="469"/>
      <c r="K53" s="469"/>
      <c r="M53" s="469"/>
      <c r="N53" s="469"/>
      <c r="O53" s="469"/>
      <c r="P53" s="469"/>
      <c r="Q53" s="469"/>
      <c r="R53" s="469"/>
      <c r="S53" s="469"/>
      <c r="U53" s="469"/>
      <c r="V53" s="469"/>
      <c r="W53" s="469"/>
      <c r="Y53" s="469"/>
      <c r="Z53" s="469"/>
      <c r="AA53" s="469"/>
    </row>
    <row r="54" spans="9:27" ht="12">
      <c r="I54" s="469"/>
      <c r="J54" s="469"/>
      <c r="K54" s="469"/>
      <c r="M54" s="469"/>
      <c r="N54" s="469"/>
      <c r="O54" s="469"/>
      <c r="P54" s="469"/>
      <c r="Q54" s="469"/>
      <c r="R54" s="469"/>
      <c r="S54" s="469"/>
      <c r="U54" s="469"/>
      <c r="V54" s="469"/>
      <c r="W54" s="469"/>
      <c r="Y54" s="469"/>
      <c r="Z54" s="469"/>
      <c r="AA54" s="469"/>
    </row>
    <row r="55" spans="9:27" ht="12">
      <c r="I55" s="469"/>
      <c r="J55" s="469"/>
      <c r="K55" s="469"/>
      <c r="M55" s="469"/>
      <c r="N55" s="469"/>
      <c r="O55" s="469"/>
      <c r="P55" s="469"/>
      <c r="Q55" s="469"/>
      <c r="R55" s="469"/>
      <c r="S55" s="469"/>
      <c r="U55" s="469"/>
      <c r="V55" s="469"/>
      <c r="W55" s="469"/>
      <c r="Y55" s="469"/>
      <c r="Z55" s="469"/>
      <c r="AA55" s="469"/>
    </row>
    <row r="56" spans="9:27" ht="12">
      <c r="I56" s="469"/>
      <c r="J56" s="469"/>
      <c r="K56" s="469"/>
      <c r="M56" s="469"/>
      <c r="N56" s="469"/>
      <c r="O56" s="469"/>
      <c r="P56" s="469"/>
      <c r="Q56" s="469"/>
      <c r="R56" s="469"/>
      <c r="S56" s="469"/>
      <c r="U56" s="469"/>
      <c r="V56" s="469"/>
      <c r="W56" s="469"/>
      <c r="Y56" s="469"/>
      <c r="Z56" s="469"/>
      <c r="AA56" s="469"/>
    </row>
    <row r="57" spans="9:27" ht="12">
      <c r="I57" s="469"/>
      <c r="J57" s="469"/>
      <c r="K57" s="469"/>
      <c r="M57" s="469"/>
      <c r="N57" s="469"/>
      <c r="O57" s="469"/>
      <c r="P57" s="469"/>
      <c r="Q57" s="469"/>
      <c r="R57" s="469"/>
      <c r="S57" s="469"/>
      <c r="U57" s="469"/>
      <c r="V57" s="469"/>
      <c r="W57" s="469"/>
      <c r="Y57" s="469"/>
      <c r="Z57" s="469"/>
      <c r="AA57" s="469"/>
    </row>
    <row r="58" spans="1:27" ht="12">
      <c r="A58" s="464" t="s">
        <v>109</v>
      </c>
      <c r="B58" s="464" t="s">
        <v>110</v>
      </c>
      <c r="I58" s="469"/>
      <c r="J58" s="469"/>
      <c r="K58" s="469"/>
      <c r="M58" s="469"/>
      <c r="N58" s="469"/>
      <c r="O58" s="469"/>
      <c r="P58" s="469"/>
      <c r="Q58" s="469"/>
      <c r="R58" s="469"/>
      <c r="S58" s="469"/>
      <c r="U58" s="469"/>
      <c r="V58" s="469"/>
      <c r="W58" s="469"/>
      <c r="Y58" s="469"/>
      <c r="Z58" s="469"/>
      <c r="AA58" s="469"/>
    </row>
    <row r="59" spans="9:27" ht="12">
      <c r="I59" s="469"/>
      <c r="J59" s="469"/>
      <c r="K59" s="469"/>
      <c r="M59" s="469"/>
      <c r="N59" s="469"/>
      <c r="O59" s="469"/>
      <c r="P59" s="469"/>
      <c r="Q59" s="469"/>
      <c r="R59" s="469"/>
      <c r="S59" s="469"/>
      <c r="U59" s="469"/>
      <c r="V59" s="469"/>
      <c r="W59" s="469"/>
      <c r="Y59" s="469"/>
      <c r="Z59" s="469"/>
      <c r="AA59" s="469"/>
    </row>
    <row r="60" spans="1:32" s="203" customFormat="1" ht="12.75">
      <c r="A60" s="442"/>
      <c r="B60" s="442"/>
      <c r="C60" s="442"/>
      <c r="D60" s="442"/>
      <c r="E60" s="442"/>
      <c r="F60" s="442"/>
      <c r="G60" s="442"/>
      <c r="H60" s="221"/>
      <c r="I60" s="406" t="s">
        <v>388</v>
      </c>
      <c r="J60" s="406"/>
      <c r="K60" s="406"/>
      <c r="L60" s="221"/>
      <c r="M60" s="406" t="s">
        <v>389</v>
      </c>
      <c r="N60" s="406"/>
      <c r="O60" s="406"/>
      <c r="P60" s="407"/>
      <c r="Q60" s="406" t="s">
        <v>390</v>
      </c>
      <c r="R60" s="406"/>
      <c r="S60" s="406"/>
      <c r="T60" s="407"/>
      <c r="U60" s="406" t="s">
        <v>391</v>
      </c>
      <c r="V60" s="406"/>
      <c r="W60" s="406"/>
      <c r="X60" s="221"/>
      <c r="Y60" s="408" t="s">
        <v>756</v>
      </c>
      <c r="Z60" s="406"/>
      <c r="AA60" s="406"/>
      <c r="AB60" s="221"/>
      <c r="AD60" s="395"/>
      <c r="AE60" s="395"/>
      <c r="AF60" s="395"/>
    </row>
    <row r="61" spans="4:27" ht="12.75">
      <c r="D61" s="470"/>
      <c r="I61" s="471" t="s">
        <v>190</v>
      </c>
      <c r="J61" s="471" t="s">
        <v>191</v>
      </c>
      <c r="K61" s="471" t="s">
        <v>192</v>
      </c>
      <c r="M61" s="471" t="s">
        <v>190</v>
      </c>
      <c r="N61" s="471" t="s">
        <v>191</v>
      </c>
      <c r="O61" s="471" t="s">
        <v>192</v>
      </c>
      <c r="P61" s="472"/>
      <c r="Q61" s="471" t="s">
        <v>190</v>
      </c>
      <c r="R61" s="471" t="s">
        <v>191</v>
      </c>
      <c r="S61" s="471" t="s">
        <v>192</v>
      </c>
      <c r="U61" s="471" t="s">
        <v>190</v>
      </c>
      <c r="V61" s="471" t="s">
        <v>191</v>
      </c>
      <c r="W61" s="471" t="s">
        <v>192</v>
      </c>
      <c r="Y61" s="471" t="s">
        <v>190</v>
      </c>
      <c r="Z61" s="471" t="s">
        <v>191</v>
      </c>
      <c r="AA61" s="471" t="s">
        <v>192</v>
      </c>
    </row>
    <row r="62" spans="9:41" ht="12">
      <c r="I62" s="465"/>
      <c r="J62" s="465"/>
      <c r="K62" s="465"/>
      <c r="L62" s="465"/>
      <c r="M62" s="465"/>
      <c r="N62" s="465"/>
      <c r="O62" s="465"/>
      <c r="P62" s="465"/>
      <c r="Q62" s="465"/>
      <c r="R62" s="465"/>
      <c r="S62" s="465"/>
      <c r="T62" s="465"/>
      <c r="U62" s="465"/>
      <c r="V62" s="465"/>
      <c r="W62" s="465"/>
      <c r="X62" s="465"/>
      <c r="Y62" s="465"/>
      <c r="Z62" s="465"/>
      <c r="AA62" s="465"/>
      <c r="AB62" s="465"/>
      <c r="AC62" s="465"/>
      <c r="AD62" s="389"/>
      <c r="AE62" s="389"/>
      <c r="AF62" s="389"/>
      <c r="AG62" s="465"/>
      <c r="AH62" s="465"/>
      <c r="AI62" s="465"/>
      <c r="AJ62" s="465"/>
      <c r="AK62" s="465"/>
      <c r="AL62" s="465"/>
      <c r="AM62" s="465"/>
      <c r="AN62" s="465"/>
      <c r="AO62" s="465"/>
    </row>
    <row r="63" spans="3:41" ht="12">
      <c r="C63" s="464" t="s">
        <v>111</v>
      </c>
      <c r="I63" s="465"/>
      <c r="J63" s="465">
        <v>236.1395568536653</v>
      </c>
      <c r="K63" s="465">
        <f>+I63-J63</f>
        <v>-236.1395568536653</v>
      </c>
      <c r="L63" s="465"/>
      <c r="M63" s="465"/>
      <c r="N63" s="465">
        <v>1036.5306599410617</v>
      </c>
      <c r="O63" s="465">
        <f>+M63-N63</f>
        <v>-1036.5306599410617</v>
      </c>
      <c r="P63" s="465"/>
      <c r="Q63" s="465"/>
      <c r="R63" s="465">
        <v>505.58004478081693</v>
      </c>
      <c r="S63" s="465">
        <f>+Q63-R63</f>
        <v>-505.58004478081693</v>
      </c>
      <c r="T63" s="465"/>
      <c r="U63" s="465"/>
      <c r="V63" s="465">
        <v>212.90652084572724</v>
      </c>
      <c r="W63" s="465">
        <f>+U63-V63</f>
        <v>-212.90652084572724</v>
      </c>
      <c r="X63" s="465"/>
      <c r="Y63" s="465"/>
      <c r="Z63" s="465">
        <f>+J63+N63+R63+V63</f>
        <v>1991.1567824212711</v>
      </c>
      <c r="AA63" s="465">
        <f>+Y63-Z63</f>
        <v>-1991.1567824212711</v>
      </c>
      <c r="AB63" s="465"/>
      <c r="AC63" s="465"/>
      <c r="AD63" s="389"/>
      <c r="AE63" s="389"/>
      <c r="AF63" s="389"/>
      <c r="AG63" s="465"/>
      <c r="AH63" s="465"/>
      <c r="AI63" s="465"/>
      <c r="AJ63" s="465"/>
      <c r="AK63" s="465"/>
      <c r="AL63" s="465"/>
      <c r="AM63" s="465"/>
      <c r="AN63" s="465"/>
      <c r="AO63" s="465"/>
    </row>
    <row r="64" spans="3:41" ht="12">
      <c r="C64" s="473"/>
      <c r="D64" s="473" t="s">
        <v>112</v>
      </c>
      <c r="I64" s="465"/>
      <c r="J64" s="465">
        <v>217.9575236076301</v>
      </c>
      <c r="K64" s="465">
        <f>+I64-J64</f>
        <v>-217.9575236076301</v>
      </c>
      <c r="L64" s="465"/>
      <c r="M64" s="465"/>
      <c r="N64" s="465">
        <v>970.77796065537</v>
      </c>
      <c r="O64" s="465">
        <f>+M64-N64</f>
        <v>-970.77796065537</v>
      </c>
      <c r="P64" s="465"/>
      <c r="Q64" s="465"/>
      <c r="R64" s="465">
        <v>492.68498476848004</v>
      </c>
      <c r="S64" s="465">
        <f>+Q64-R64</f>
        <v>-492.68498476848004</v>
      </c>
      <c r="T64" s="465"/>
      <c r="U64" s="465"/>
      <c r="V64" s="465">
        <v>179.75853135778002</v>
      </c>
      <c r="W64" s="465">
        <f>+U64-V64</f>
        <v>-179.75853135778002</v>
      </c>
      <c r="X64" s="465"/>
      <c r="Y64" s="465"/>
      <c r="Z64" s="465">
        <f>+J64+N64+R64+V64</f>
        <v>1861.17900038926</v>
      </c>
      <c r="AA64" s="465">
        <f>+Y64-Z64</f>
        <v>-1861.17900038926</v>
      </c>
      <c r="AB64" s="465"/>
      <c r="AC64" s="465"/>
      <c r="AD64" s="389"/>
      <c r="AE64" s="389"/>
      <c r="AF64" s="389"/>
      <c r="AG64" s="465"/>
      <c r="AH64" s="465"/>
      <c r="AI64" s="465"/>
      <c r="AJ64" s="465"/>
      <c r="AK64" s="465"/>
      <c r="AL64" s="465"/>
      <c r="AM64" s="465"/>
      <c r="AN64" s="465"/>
      <c r="AO64" s="465"/>
    </row>
    <row r="65" spans="3:41" ht="12">
      <c r="C65" s="473"/>
      <c r="D65" s="473" t="s">
        <v>113</v>
      </c>
      <c r="I65" s="465"/>
      <c r="J65" s="465">
        <v>18.182033246035218</v>
      </c>
      <c r="K65" s="465">
        <f>+I65-J65</f>
        <v>-18.182033246035218</v>
      </c>
      <c r="L65" s="465"/>
      <c r="M65" s="465"/>
      <c r="N65" s="465">
        <v>65.75269928569173</v>
      </c>
      <c r="O65" s="465">
        <f>+M65-N65</f>
        <v>-65.75269928569173</v>
      </c>
      <c r="P65" s="465"/>
      <c r="Q65" s="465"/>
      <c r="R65" s="465">
        <v>12.895060012336899</v>
      </c>
      <c r="S65" s="465">
        <f>+Q65-R65</f>
        <v>-12.895060012336899</v>
      </c>
      <c r="T65" s="465"/>
      <c r="U65" s="465"/>
      <c r="V65" s="465">
        <v>33.14798948794723</v>
      </c>
      <c r="W65" s="465">
        <f>+U65-V65</f>
        <v>-33.14798948794723</v>
      </c>
      <c r="X65" s="465"/>
      <c r="Y65" s="465"/>
      <c r="Z65" s="465">
        <f>+J65+N65+R65+V65</f>
        <v>129.97778203201108</v>
      </c>
      <c r="AA65" s="465">
        <f>+Y65-Z65</f>
        <v>-129.97778203201108</v>
      </c>
      <c r="AB65" s="465"/>
      <c r="AC65" s="465"/>
      <c r="AD65" s="389"/>
      <c r="AE65" s="389"/>
      <c r="AF65" s="389"/>
      <c r="AG65" s="465"/>
      <c r="AH65" s="465"/>
      <c r="AI65" s="465"/>
      <c r="AJ65" s="465"/>
      <c r="AK65" s="465"/>
      <c r="AL65" s="465"/>
      <c r="AM65" s="465"/>
      <c r="AN65" s="465"/>
      <c r="AO65" s="465"/>
    </row>
    <row r="66" spans="9:41" ht="8.25" customHeight="1">
      <c r="I66" s="465"/>
      <c r="J66" s="465"/>
      <c r="K66" s="465"/>
      <c r="L66" s="465"/>
      <c r="M66" s="465"/>
      <c r="N66" s="465"/>
      <c r="O66" s="465"/>
      <c r="P66" s="465"/>
      <c r="Q66" s="465"/>
      <c r="R66" s="465"/>
      <c r="S66" s="465"/>
      <c r="T66" s="465"/>
      <c r="U66" s="465"/>
      <c r="V66" s="465"/>
      <c r="W66" s="465"/>
      <c r="X66" s="465"/>
      <c r="Y66" s="465"/>
      <c r="Z66" s="465"/>
      <c r="AA66" s="465"/>
      <c r="AB66" s="465"/>
      <c r="AC66" s="465"/>
      <c r="AD66" s="389"/>
      <c r="AE66" s="389"/>
      <c r="AF66" s="389"/>
      <c r="AG66" s="465"/>
      <c r="AH66" s="465"/>
      <c r="AI66" s="465"/>
      <c r="AJ66" s="465"/>
      <c r="AK66" s="465"/>
      <c r="AL66" s="465"/>
      <c r="AM66" s="465"/>
      <c r="AN66" s="465"/>
      <c r="AO66" s="465"/>
    </row>
    <row r="67" spans="1:27" ht="12">
      <c r="A67" s="464" t="s">
        <v>114</v>
      </c>
      <c r="B67" s="464" t="s">
        <v>115</v>
      </c>
      <c r="I67" s="469"/>
      <c r="J67" s="469"/>
      <c r="K67" s="469"/>
      <c r="M67" s="469"/>
      <c r="N67" s="469"/>
      <c r="O67" s="469"/>
      <c r="P67" s="469"/>
      <c r="Q67" s="469"/>
      <c r="R67" s="469"/>
      <c r="S67" s="469"/>
      <c r="U67" s="469"/>
      <c r="V67" s="469"/>
      <c r="W67" s="469"/>
      <c r="Y67" s="469"/>
      <c r="Z67" s="469"/>
      <c r="AA67" s="469"/>
    </row>
    <row r="68" spans="9:27" ht="9.75" customHeight="1">
      <c r="I68" s="469"/>
      <c r="J68" s="469"/>
      <c r="K68" s="469"/>
      <c r="M68" s="469"/>
      <c r="N68" s="469"/>
      <c r="O68" s="469"/>
      <c r="P68" s="469"/>
      <c r="Q68" s="469"/>
      <c r="R68" s="469"/>
      <c r="S68" s="469"/>
      <c r="U68" s="469"/>
      <c r="V68" s="469"/>
      <c r="W68" s="469"/>
      <c r="Y68" s="469"/>
      <c r="Z68" s="469"/>
      <c r="AA68" s="469"/>
    </row>
    <row r="69" spans="1:32" s="203" customFormat="1" ht="12.75">
      <c r="A69" s="442"/>
      <c r="B69" s="442"/>
      <c r="C69" s="442"/>
      <c r="D69" s="442"/>
      <c r="E69" s="442"/>
      <c r="F69" s="442"/>
      <c r="G69" s="442"/>
      <c r="H69" s="221"/>
      <c r="I69" s="406" t="s">
        <v>388</v>
      </c>
      <c r="J69" s="406"/>
      <c r="K69" s="406"/>
      <c r="L69" s="221"/>
      <c r="M69" s="406" t="s">
        <v>389</v>
      </c>
      <c r="N69" s="406"/>
      <c r="O69" s="406"/>
      <c r="P69" s="407"/>
      <c r="Q69" s="406" t="s">
        <v>390</v>
      </c>
      <c r="R69" s="406"/>
      <c r="S69" s="406"/>
      <c r="T69" s="407"/>
      <c r="U69" s="406" t="s">
        <v>391</v>
      </c>
      <c r="V69" s="406"/>
      <c r="W69" s="406"/>
      <c r="X69" s="221"/>
      <c r="Y69" s="408" t="s">
        <v>756</v>
      </c>
      <c r="Z69" s="406"/>
      <c r="AA69" s="406"/>
      <c r="AB69" s="221"/>
      <c r="AD69" s="395"/>
      <c r="AE69" s="395"/>
      <c r="AF69" s="395"/>
    </row>
    <row r="70" spans="9:27" ht="12.75">
      <c r="I70" s="471" t="s">
        <v>190</v>
      </c>
      <c r="J70" s="471" t="s">
        <v>191</v>
      </c>
      <c r="K70" s="471" t="s">
        <v>192</v>
      </c>
      <c r="M70" s="471" t="s">
        <v>190</v>
      </c>
      <c r="N70" s="471" t="s">
        <v>191</v>
      </c>
      <c r="O70" s="471" t="s">
        <v>192</v>
      </c>
      <c r="P70" s="472"/>
      <c r="Q70" s="471" t="s">
        <v>190</v>
      </c>
      <c r="R70" s="471" t="s">
        <v>191</v>
      </c>
      <c r="S70" s="471" t="s">
        <v>192</v>
      </c>
      <c r="U70" s="471" t="s">
        <v>190</v>
      </c>
      <c r="V70" s="471" t="s">
        <v>191</v>
      </c>
      <c r="W70" s="471" t="s">
        <v>192</v>
      </c>
      <c r="Y70" s="471" t="s">
        <v>190</v>
      </c>
      <c r="Z70" s="471" t="s">
        <v>191</v>
      </c>
      <c r="AA70" s="471" t="s">
        <v>192</v>
      </c>
    </row>
    <row r="71" spans="9:41" ht="12">
      <c r="I71" s="465"/>
      <c r="J71" s="465"/>
      <c r="K71" s="465"/>
      <c r="L71" s="465"/>
      <c r="M71" s="465"/>
      <c r="N71" s="465"/>
      <c r="O71" s="465"/>
      <c r="P71" s="465"/>
      <c r="Q71" s="465"/>
      <c r="R71" s="465"/>
      <c r="S71" s="465"/>
      <c r="T71" s="465"/>
      <c r="U71" s="465"/>
      <c r="V71" s="465"/>
      <c r="W71" s="465"/>
      <c r="X71" s="465"/>
      <c r="Y71" s="465"/>
      <c r="Z71" s="465"/>
      <c r="AA71" s="465"/>
      <c r="AB71" s="465"/>
      <c r="AC71" s="465"/>
      <c r="AD71" s="389"/>
      <c r="AE71" s="389"/>
      <c r="AF71" s="389"/>
      <c r="AG71" s="465"/>
      <c r="AH71" s="465"/>
      <c r="AI71" s="465"/>
      <c r="AJ71" s="465"/>
      <c r="AK71" s="465"/>
      <c r="AL71" s="465"/>
      <c r="AM71" s="465"/>
      <c r="AN71" s="465"/>
      <c r="AO71" s="465"/>
    </row>
    <row r="72" spans="3:41" ht="12">
      <c r="C72" s="464" t="s">
        <v>111</v>
      </c>
      <c r="I72" s="465"/>
      <c r="J72" s="465">
        <v>17.4</v>
      </c>
      <c r="K72" s="465">
        <f>+I72-J72</f>
        <v>-17.4</v>
      </c>
      <c r="L72" s="465"/>
      <c r="M72" s="465"/>
      <c r="N72" s="465">
        <v>16.5</v>
      </c>
      <c r="O72" s="465">
        <f>+M72-N72</f>
        <v>-16.5</v>
      </c>
      <c r="P72" s="465"/>
      <c r="Q72" s="465"/>
      <c r="R72" s="465">
        <v>19.799999999999997</v>
      </c>
      <c r="S72" s="465">
        <f>+Q72-R72</f>
        <v>-19.799999999999997</v>
      </c>
      <c r="T72" s="465"/>
      <c r="U72" s="465"/>
      <c r="V72" s="465">
        <v>16.200000000000003</v>
      </c>
      <c r="W72" s="465">
        <f>+U72-V72</f>
        <v>-16.200000000000003</v>
      </c>
      <c r="X72" s="465"/>
      <c r="Y72" s="465"/>
      <c r="Z72" s="465">
        <f>SUM(Z73:Z75)</f>
        <v>69.9</v>
      </c>
      <c r="AA72" s="465">
        <f>+Y72-Z72</f>
        <v>-69.9</v>
      </c>
      <c r="AB72" s="465"/>
      <c r="AC72" s="465"/>
      <c r="AD72" s="389"/>
      <c r="AE72" s="389"/>
      <c r="AF72" s="389"/>
      <c r="AG72" s="465"/>
      <c r="AH72" s="465"/>
      <c r="AI72" s="465"/>
      <c r="AJ72" s="465"/>
      <c r="AK72" s="465"/>
      <c r="AL72" s="465"/>
      <c r="AM72" s="465"/>
      <c r="AN72" s="465"/>
      <c r="AO72" s="465"/>
    </row>
    <row r="73" spans="4:41" ht="12">
      <c r="D73" s="464" t="s">
        <v>102</v>
      </c>
      <c r="I73" s="465"/>
      <c r="J73" s="465">
        <v>6.157456095714315</v>
      </c>
      <c r="K73" s="465">
        <f>+I73-J73</f>
        <v>-6.157456095714315</v>
      </c>
      <c r="L73" s="465"/>
      <c r="M73" s="465"/>
      <c r="N73" s="465">
        <v>5.693172999241354</v>
      </c>
      <c r="O73" s="465">
        <f>+M73-N73</f>
        <v>-5.693172999241354</v>
      </c>
      <c r="P73" s="465"/>
      <c r="Q73" s="465"/>
      <c r="R73" s="465">
        <v>-31.141424</v>
      </c>
      <c r="S73" s="465">
        <f>+Q73-R73</f>
        <v>31.141424</v>
      </c>
      <c r="T73" s="465"/>
      <c r="U73" s="465"/>
      <c r="V73" s="465">
        <v>-25.7976888</v>
      </c>
      <c r="W73" s="465">
        <f>+U73-V73</f>
        <v>25.7976888</v>
      </c>
      <c r="X73" s="465"/>
      <c r="Y73" s="465"/>
      <c r="Z73" s="465">
        <f>SUM(J73,N73,R73,V73)</f>
        <v>-45.088483705044325</v>
      </c>
      <c r="AA73" s="465">
        <f>+Y73-Z73</f>
        <v>45.088483705044325</v>
      </c>
      <c r="AB73" s="465"/>
      <c r="AC73" s="465"/>
      <c r="AD73" s="389"/>
      <c r="AE73" s="389"/>
      <c r="AF73" s="389"/>
      <c r="AG73" s="465"/>
      <c r="AH73" s="465"/>
      <c r="AI73" s="465"/>
      <c r="AJ73" s="465"/>
      <c r="AK73" s="465"/>
      <c r="AL73" s="465"/>
      <c r="AM73" s="465"/>
      <c r="AN73" s="465"/>
      <c r="AO73" s="465"/>
    </row>
    <row r="74" spans="4:41" ht="12">
      <c r="D74" s="464" t="s">
        <v>106</v>
      </c>
      <c r="I74" s="465"/>
      <c r="J74" s="465">
        <v>3.553831985695918</v>
      </c>
      <c r="K74" s="465">
        <f>+I74-J74</f>
        <v>-3.553831985695918</v>
      </c>
      <c r="L74" s="465"/>
      <c r="M74" s="465"/>
      <c r="N74" s="465">
        <v>2.8761345512598027</v>
      </c>
      <c r="O74" s="465">
        <f>+M74-N74</f>
        <v>-2.8761345512598027</v>
      </c>
      <c r="P74" s="465"/>
      <c r="Q74" s="465"/>
      <c r="R74" s="465">
        <v>-9.52518178288</v>
      </c>
      <c r="S74" s="465">
        <f>+Q74-R74</f>
        <v>9.52518178288</v>
      </c>
      <c r="T74" s="465"/>
      <c r="U74" s="465"/>
      <c r="V74" s="465">
        <v>-6.839136997119999</v>
      </c>
      <c r="W74" s="465">
        <f>+U74-V74</f>
        <v>6.839136997119999</v>
      </c>
      <c r="X74" s="465"/>
      <c r="Y74" s="465"/>
      <c r="Z74" s="465">
        <f>SUM(J74,N74,R74,V74)</f>
        <v>-9.934352243044279</v>
      </c>
      <c r="AA74" s="465">
        <f>+Y74-Z74</f>
        <v>9.934352243044279</v>
      </c>
      <c r="AB74" s="465"/>
      <c r="AC74" s="465"/>
      <c r="AD74" s="389"/>
      <c r="AE74" s="389"/>
      <c r="AF74" s="389"/>
      <c r="AG74" s="465"/>
      <c r="AH74" s="465"/>
      <c r="AI74" s="465"/>
      <c r="AJ74" s="465"/>
      <c r="AK74" s="465"/>
      <c r="AL74" s="465"/>
      <c r="AM74" s="465"/>
      <c r="AN74" s="465"/>
      <c r="AO74" s="465"/>
    </row>
    <row r="75" spans="4:41" ht="12">
      <c r="D75" s="464" t="s">
        <v>108</v>
      </c>
      <c r="I75" s="465"/>
      <c r="J75" s="465">
        <v>7.6887119185897665</v>
      </c>
      <c r="K75" s="465">
        <f>+I75-J75</f>
        <v>-7.6887119185897665</v>
      </c>
      <c r="L75" s="465"/>
      <c r="M75" s="465"/>
      <c r="N75" s="465">
        <v>7.930692449498842</v>
      </c>
      <c r="O75" s="465">
        <f>+M75-N75</f>
        <v>-7.930692449498842</v>
      </c>
      <c r="P75" s="465"/>
      <c r="Q75" s="465"/>
      <c r="R75" s="465">
        <v>60.466605782879995</v>
      </c>
      <c r="S75" s="465">
        <f>+Q75-R75</f>
        <v>-60.466605782879995</v>
      </c>
      <c r="T75" s="465"/>
      <c r="U75" s="465"/>
      <c r="V75" s="465">
        <v>48.83682579712</v>
      </c>
      <c r="W75" s="465">
        <f>+U75-V75</f>
        <v>-48.83682579712</v>
      </c>
      <c r="X75" s="465"/>
      <c r="Y75" s="465"/>
      <c r="Z75" s="465">
        <f>SUM(J75,N75,R75,V75)</f>
        <v>124.9228359480886</v>
      </c>
      <c r="AA75" s="465">
        <f>+Y75-Z75</f>
        <v>-124.9228359480886</v>
      </c>
      <c r="AB75" s="465"/>
      <c r="AC75" s="465"/>
      <c r="AD75" s="389"/>
      <c r="AE75" s="389"/>
      <c r="AF75" s="389"/>
      <c r="AG75" s="465"/>
      <c r="AH75" s="465"/>
      <c r="AI75" s="465"/>
      <c r="AJ75" s="465"/>
      <c r="AK75" s="465"/>
      <c r="AL75" s="465"/>
      <c r="AM75" s="465"/>
      <c r="AN75" s="465"/>
      <c r="AO75" s="465"/>
    </row>
    <row r="76" spans="9:41" ht="12">
      <c r="I76" s="465"/>
      <c r="J76" s="465"/>
      <c r="K76" s="465"/>
      <c r="L76" s="465"/>
      <c r="M76" s="465"/>
      <c r="N76" s="465"/>
      <c r="O76" s="465"/>
      <c r="P76" s="465"/>
      <c r="Q76" s="465"/>
      <c r="R76" s="465"/>
      <c r="S76" s="465"/>
      <c r="T76" s="465"/>
      <c r="U76" s="465"/>
      <c r="V76" s="465"/>
      <c r="W76" s="465"/>
      <c r="X76" s="465"/>
      <c r="Y76" s="465"/>
      <c r="Z76" s="465"/>
      <c r="AA76" s="465"/>
      <c r="AB76" s="465"/>
      <c r="AC76" s="465"/>
      <c r="AD76" s="389"/>
      <c r="AE76" s="389"/>
      <c r="AF76" s="389"/>
      <c r="AG76" s="465"/>
      <c r="AH76" s="465"/>
      <c r="AI76" s="465"/>
      <c r="AJ76" s="465"/>
      <c r="AK76" s="465"/>
      <c r="AL76" s="465"/>
      <c r="AM76" s="465"/>
      <c r="AN76" s="465"/>
      <c r="AO76" s="465"/>
    </row>
    <row r="77" spans="9:41" ht="12">
      <c r="I77" s="465"/>
      <c r="J77" s="465"/>
      <c r="K77" s="465"/>
      <c r="L77" s="465"/>
      <c r="M77" s="465"/>
      <c r="N77" s="465"/>
      <c r="O77" s="465"/>
      <c r="P77" s="465"/>
      <c r="Q77" s="465"/>
      <c r="R77" s="465"/>
      <c r="S77" s="465"/>
      <c r="T77" s="465"/>
      <c r="U77" s="465"/>
      <c r="V77" s="465"/>
      <c r="W77" s="465"/>
      <c r="X77" s="465"/>
      <c r="Y77" s="465"/>
      <c r="Z77" s="465"/>
      <c r="AA77" s="465"/>
      <c r="AB77" s="465"/>
      <c r="AC77" s="465"/>
      <c r="AD77" s="389"/>
      <c r="AE77" s="389"/>
      <c r="AF77" s="389"/>
      <c r="AG77" s="465"/>
      <c r="AH77" s="465"/>
      <c r="AI77" s="465"/>
      <c r="AJ77" s="465"/>
      <c r="AK77" s="465"/>
      <c r="AL77" s="465"/>
      <c r="AM77" s="465"/>
      <c r="AN77" s="465"/>
      <c r="AO77" s="465"/>
    </row>
    <row r="78" spans="6:41" ht="12">
      <c r="F78" s="204"/>
      <c r="I78" s="465"/>
      <c r="J78" s="465"/>
      <c r="K78" s="465"/>
      <c r="L78" s="465"/>
      <c r="M78" s="465"/>
      <c r="N78" s="465"/>
      <c r="O78" s="465"/>
      <c r="P78" s="465"/>
      <c r="Q78" s="465"/>
      <c r="R78" s="465"/>
      <c r="S78" s="465"/>
      <c r="T78" s="465"/>
      <c r="U78" s="465"/>
      <c r="V78" s="465"/>
      <c r="W78" s="465"/>
      <c r="X78" s="465"/>
      <c r="Y78" s="465"/>
      <c r="Z78" s="465"/>
      <c r="AA78" s="465"/>
      <c r="AB78" s="465"/>
      <c r="AC78" s="465"/>
      <c r="AD78" s="389"/>
      <c r="AE78" s="389"/>
      <c r="AF78" s="389"/>
      <c r="AG78" s="465"/>
      <c r="AH78" s="465"/>
      <c r="AI78" s="465"/>
      <c r="AJ78" s="465"/>
      <c r="AK78" s="465"/>
      <c r="AL78" s="465"/>
      <c r="AM78" s="465"/>
      <c r="AN78" s="465"/>
      <c r="AO78" s="465"/>
    </row>
    <row r="79" spans="6:41" s="417" customFormat="1" ht="12">
      <c r="F79" s="474"/>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row>
    <row r="80" spans="6:41" s="417" customFormat="1" ht="12">
      <c r="F80" s="458"/>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row>
    <row r="81" spans="6:41" s="417" customFormat="1" ht="12">
      <c r="F81" s="458"/>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row>
    <row r="82" spans="6:41" s="417" customFormat="1" ht="12">
      <c r="F82" s="458"/>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row>
    <row r="83" spans="9:41" ht="12">
      <c r="I83" s="465"/>
      <c r="J83" s="465"/>
      <c r="K83" s="465"/>
      <c r="L83" s="465"/>
      <c r="M83" s="465"/>
      <c r="N83" s="465"/>
      <c r="O83" s="465"/>
      <c r="P83" s="465"/>
      <c r="Q83" s="465"/>
      <c r="R83" s="465"/>
      <c r="S83" s="465"/>
      <c r="T83" s="465"/>
      <c r="U83" s="465"/>
      <c r="V83" s="465"/>
      <c r="W83" s="465"/>
      <c r="X83" s="465"/>
      <c r="Y83" s="465"/>
      <c r="Z83" s="465"/>
      <c r="AA83" s="465"/>
      <c r="AB83" s="465"/>
      <c r="AC83" s="465"/>
      <c r="AD83" s="389"/>
      <c r="AE83" s="389"/>
      <c r="AF83" s="389"/>
      <c r="AG83" s="465"/>
      <c r="AH83" s="465"/>
      <c r="AI83" s="465"/>
      <c r="AJ83" s="465"/>
      <c r="AK83" s="465"/>
      <c r="AL83" s="465"/>
      <c r="AM83" s="465"/>
      <c r="AN83" s="465"/>
      <c r="AO83" s="465"/>
    </row>
    <row r="84" spans="9:41" ht="12">
      <c r="I84" s="465"/>
      <c r="J84" s="465"/>
      <c r="K84" s="465"/>
      <c r="L84" s="465"/>
      <c r="M84" s="465"/>
      <c r="N84" s="465"/>
      <c r="O84" s="465"/>
      <c r="P84" s="465"/>
      <c r="Q84" s="465"/>
      <c r="R84" s="465"/>
      <c r="S84" s="465"/>
      <c r="T84" s="465"/>
      <c r="U84" s="465"/>
      <c r="V84" s="465"/>
      <c r="W84" s="465"/>
      <c r="X84" s="465"/>
      <c r="Y84" s="465"/>
      <c r="Z84" s="465"/>
      <c r="AA84" s="465"/>
      <c r="AB84" s="465"/>
      <c r="AC84" s="465"/>
      <c r="AD84" s="389"/>
      <c r="AE84" s="389"/>
      <c r="AF84" s="389"/>
      <c r="AG84" s="465"/>
      <c r="AH84" s="465"/>
      <c r="AI84" s="465"/>
      <c r="AJ84" s="465"/>
      <c r="AK84" s="465"/>
      <c r="AL84" s="465"/>
      <c r="AM84" s="465"/>
      <c r="AN84" s="465"/>
      <c r="AO84" s="465"/>
    </row>
    <row r="85" spans="9:41" ht="12">
      <c r="I85" s="465"/>
      <c r="J85" s="465"/>
      <c r="K85" s="465"/>
      <c r="L85" s="465"/>
      <c r="M85" s="465"/>
      <c r="N85" s="465"/>
      <c r="O85" s="465"/>
      <c r="P85" s="465"/>
      <c r="Q85" s="465"/>
      <c r="R85" s="465"/>
      <c r="S85" s="465"/>
      <c r="T85" s="465"/>
      <c r="U85" s="465"/>
      <c r="V85" s="465"/>
      <c r="W85" s="465"/>
      <c r="X85" s="465"/>
      <c r="Y85" s="465"/>
      <c r="Z85" s="465"/>
      <c r="AA85" s="465"/>
      <c r="AB85" s="465"/>
      <c r="AC85" s="465"/>
      <c r="AD85" s="389"/>
      <c r="AE85" s="389"/>
      <c r="AF85" s="389"/>
      <c r="AG85" s="465"/>
      <c r="AH85" s="465"/>
      <c r="AI85" s="465"/>
      <c r="AJ85" s="465"/>
      <c r="AK85" s="465"/>
      <c r="AL85" s="465"/>
      <c r="AM85" s="465"/>
      <c r="AN85" s="465"/>
      <c r="AO85" s="465"/>
    </row>
    <row r="86" spans="9:41" ht="12">
      <c r="I86" s="465"/>
      <c r="J86" s="465"/>
      <c r="K86" s="465"/>
      <c r="L86" s="465"/>
      <c r="M86" s="465"/>
      <c r="N86" s="465"/>
      <c r="O86" s="465"/>
      <c r="P86" s="465"/>
      <c r="Q86" s="465"/>
      <c r="R86" s="465"/>
      <c r="S86" s="465"/>
      <c r="T86" s="465"/>
      <c r="U86" s="465"/>
      <c r="V86" s="465"/>
      <c r="W86" s="465"/>
      <c r="X86" s="465"/>
      <c r="Y86" s="465"/>
      <c r="Z86" s="465"/>
      <c r="AA86" s="465"/>
      <c r="AB86" s="465"/>
      <c r="AC86" s="465"/>
      <c r="AD86" s="389"/>
      <c r="AE86" s="389"/>
      <c r="AF86" s="389"/>
      <c r="AG86" s="465"/>
      <c r="AH86" s="465"/>
      <c r="AI86" s="465"/>
      <c r="AJ86" s="465"/>
      <c r="AK86" s="465"/>
      <c r="AL86" s="465"/>
      <c r="AM86" s="465"/>
      <c r="AN86" s="465"/>
      <c r="AO86" s="465"/>
    </row>
    <row r="87" spans="9:41" ht="12">
      <c r="I87" s="465"/>
      <c r="J87" s="465"/>
      <c r="K87" s="465"/>
      <c r="L87" s="465"/>
      <c r="M87" s="465"/>
      <c r="N87" s="465"/>
      <c r="O87" s="465"/>
      <c r="P87" s="465"/>
      <c r="Q87" s="465"/>
      <c r="R87" s="465"/>
      <c r="S87" s="465"/>
      <c r="T87" s="465"/>
      <c r="U87" s="465"/>
      <c r="V87" s="465"/>
      <c r="W87" s="465"/>
      <c r="X87" s="465"/>
      <c r="Y87" s="465"/>
      <c r="Z87" s="465"/>
      <c r="AA87" s="465"/>
      <c r="AB87" s="465"/>
      <c r="AC87" s="465"/>
      <c r="AD87" s="389"/>
      <c r="AE87" s="389"/>
      <c r="AF87" s="389"/>
      <c r="AG87" s="465"/>
      <c r="AH87" s="465"/>
      <c r="AI87" s="465"/>
      <c r="AJ87" s="465"/>
      <c r="AK87" s="465"/>
      <c r="AL87" s="465"/>
      <c r="AM87" s="465"/>
      <c r="AN87" s="465"/>
      <c r="AO87" s="465"/>
    </row>
    <row r="88" spans="9:41" ht="12">
      <c r="I88" s="465"/>
      <c r="J88" s="465"/>
      <c r="K88" s="465"/>
      <c r="L88" s="465"/>
      <c r="M88" s="465"/>
      <c r="N88" s="465"/>
      <c r="O88" s="465"/>
      <c r="P88" s="465"/>
      <c r="Q88" s="465"/>
      <c r="R88" s="465"/>
      <c r="S88" s="465"/>
      <c r="T88" s="465"/>
      <c r="U88" s="465"/>
      <c r="V88" s="465"/>
      <c r="W88" s="465"/>
      <c r="X88" s="465"/>
      <c r="Y88" s="465"/>
      <c r="Z88" s="465"/>
      <c r="AA88" s="465"/>
      <c r="AB88" s="465"/>
      <c r="AC88" s="465"/>
      <c r="AD88" s="389"/>
      <c r="AE88" s="389"/>
      <c r="AF88" s="389"/>
      <c r="AG88" s="465"/>
      <c r="AH88" s="465"/>
      <c r="AI88" s="465"/>
      <c r="AJ88" s="465"/>
      <c r="AK88" s="465"/>
      <c r="AL88" s="465"/>
      <c r="AM88" s="465"/>
      <c r="AN88" s="465"/>
      <c r="AO88" s="465"/>
    </row>
  </sheetData>
  <sheetProtection/>
  <mergeCells count="28">
    <mergeCell ref="B2:AB2"/>
    <mergeCell ref="B3:AB3"/>
    <mergeCell ref="I1:W1"/>
    <mergeCell ref="U69:W69"/>
    <mergeCell ref="Y69:AA69"/>
    <mergeCell ref="Y60:AA60"/>
    <mergeCell ref="Q60:S60"/>
    <mergeCell ref="Q69:S69"/>
    <mergeCell ref="U60:W60"/>
    <mergeCell ref="I69:K69"/>
    <mergeCell ref="M69:O69"/>
    <mergeCell ref="I60:K60"/>
    <mergeCell ref="M60:O60"/>
    <mergeCell ref="U6:W6"/>
    <mergeCell ref="I5:AA5"/>
    <mergeCell ref="I6:K6"/>
    <mergeCell ref="M6:O6"/>
    <mergeCell ref="Q6:S6"/>
    <mergeCell ref="E18:F18"/>
    <mergeCell ref="E19:F19"/>
    <mergeCell ref="AD4:AF4"/>
    <mergeCell ref="D14:F14"/>
    <mergeCell ref="E15:F15"/>
    <mergeCell ref="E16:F16"/>
    <mergeCell ref="Y6:AA6"/>
    <mergeCell ref="AD5:AD6"/>
    <mergeCell ref="AE5:AE6"/>
    <mergeCell ref="AF5:AF6"/>
  </mergeCells>
  <printOptions horizontalCentered="1"/>
  <pageMargins left="0.15748031496062992" right="0.15748031496062992" top="0.53" bottom="0.35433070866141736" header="0.39" footer="0"/>
  <pageSetup fitToHeight="0" fitToWidth="0" horizontalDpi="300" verticalDpi="300" orientation="landscape" scale="70"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A1:BT28"/>
  <sheetViews>
    <sheetView zoomScalePageLayoutView="0" workbookViewId="0" topLeftCell="A1">
      <selection activeCell="E7" sqref="E7"/>
    </sheetView>
  </sheetViews>
  <sheetFormatPr defaultColWidth="11.421875" defaultRowHeight="12.75"/>
  <cols>
    <col min="1" max="1" width="8.421875" style="206" customWidth="1"/>
    <col min="2" max="2" width="13.421875" style="206" customWidth="1"/>
    <col min="3" max="3" width="0.42578125" style="206" customWidth="1"/>
    <col min="4" max="4" width="8.140625" style="206" customWidth="1"/>
    <col min="5" max="5" width="7.57421875" style="206" customWidth="1"/>
    <col min="6" max="6" width="5.8515625" style="206" customWidth="1"/>
    <col min="7" max="7" width="0.42578125" style="206" customWidth="1"/>
    <col min="8" max="8" width="8.140625" style="206" customWidth="1"/>
    <col min="9" max="9" width="7.57421875" style="206" customWidth="1"/>
    <col min="10" max="10" width="7.140625" style="206" customWidth="1"/>
    <col min="11" max="11" width="0.42578125" style="206" customWidth="1"/>
    <col min="12" max="12" width="8.140625" style="206" customWidth="1"/>
    <col min="13" max="13" width="7.57421875" style="206" customWidth="1"/>
    <col min="14" max="14" width="5.8515625" style="206" customWidth="1"/>
    <col min="15" max="15" width="0.42578125" style="206" customWidth="1"/>
    <col min="16" max="16" width="8.140625" style="206" customWidth="1"/>
    <col min="17" max="17" width="7.57421875" style="206" customWidth="1"/>
    <col min="18" max="18" width="5.8515625" style="206" customWidth="1"/>
    <col min="19" max="19" width="0.42578125" style="206" hidden="1" customWidth="1"/>
    <col min="20" max="20" width="8.140625" style="206" customWidth="1"/>
    <col min="21" max="21" width="7.57421875" style="206" customWidth="1"/>
    <col min="22" max="22" width="7.00390625" style="206" customWidth="1"/>
    <col min="23" max="23" width="0.42578125" style="206" customWidth="1"/>
    <col min="24" max="24" width="4.00390625" style="206" customWidth="1"/>
    <col min="25" max="27" width="8.421875" style="206" customWidth="1"/>
    <col min="28" max="16384" width="11.421875" style="206" customWidth="1"/>
  </cols>
  <sheetData>
    <row r="1" spans="1:23" ht="12">
      <c r="A1" s="425"/>
      <c r="B1" s="425"/>
      <c r="C1" s="425"/>
      <c r="D1" s="504"/>
      <c r="E1" s="504"/>
      <c r="F1" s="504"/>
      <c r="G1" s="504"/>
      <c r="H1" s="504"/>
      <c r="I1" s="504"/>
      <c r="J1" s="504"/>
      <c r="K1" s="504"/>
      <c r="L1" s="504"/>
      <c r="M1" s="504"/>
      <c r="N1" s="504"/>
      <c r="O1" s="504"/>
      <c r="P1" s="504"/>
      <c r="Q1" s="504"/>
      <c r="R1" s="504"/>
      <c r="S1" s="504"/>
      <c r="T1" s="504"/>
      <c r="U1" s="504"/>
      <c r="V1" s="504"/>
      <c r="W1" s="425"/>
    </row>
    <row r="2" spans="1:23" ht="12">
      <c r="A2" s="505" t="s">
        <v>723</v>
      </c>
      <c r="B2" s="425"/>
      <c r="C2" s="425"/>
      <c r="D2" s="504"/>
      <c r="E2" s="504"/>
      <c r="F2" s="504"/>
      <c r="G2" s="504"/>
      <c r="H2" s="504"/>
      <c r="I2" s="504"/>
      <c r="J2" s="504"/>
      <c r="K2" s="504"/>
      <c r="L2" s="504"/>
      <c r="M2" s="504"/>
      <c r="N2" s="504"/>
      <c r="O2" s="504"/>
      <c r="P2" s="504"/>
      <c r="Q2" s="504"/>
      <c r="R2" s="504"/>
      <c r="S2" s="425"/>
      <c r="T2" s="425"/>
      <c r="U2" s="425"/>
      <c r="V2" s="425"/>
      <c r="W2" s="425"/>
    </row>
    <row r="3" spans="1:2" ht="12">
      <c r="A3" s="506" t="s">
        <v>0</v>
      </c>
      <c r="B3" s="507"/>
    </row>
    <row r="4" spans="25:27" ht="12">
      <c r="Y4" s="508"/>
      <c r="Z4" s="508"/>
      <c r="AA4" s="508"/>
    </row>
    <row r="5" spans="1:27" s="208" customFormat="1" ht="12">
      <c r="A5" s="207"/>
      <c r="B5" s="207"/>
      <c r="C5" s="405"/>
      <c r="D5" s="405"/>
      <c r="E5" s="405"/>
      <c r="F5" s="405"/>
      <c r="G5" s="405"/>
      <c r="H5" s="405"/>
      <c r="I5" s="405"/>
      <c r="J5" s="405"/>
      <c r="K5" s="405"/>
      <c r="L5" s="405"/>
      <c r="M5" s="405"/>
      <c r="N5" s="405"/>
      <c r="O5" s="405"/>
      <c r="P5" s="405"/>
      <c r="Q5" s="405"/>
      <c r="R5" s="405"/>
      <c r="S5" s="405"/>
      <c r="T5" s="405"/>
      <c r="U5" s="405"/>
      <c r="V5" s="405"/>
      <c r="W5" s="207"/>
      <c r="Y5" s="509"/>
      <c r="Z5" s="509"/>
      <c r="AA5" s="509"/>
    </row>
    <row r="6" spans="3:27" s="208" customFormat="1" ht="12">
      <c r="C6" s="221"/>
      <c r="D6" s="429" t="s">
        <v>573</v>
      </c>
      <c r="E6" s="429"/>
      <c r="F6" s="429"/>
      <c r="G6" s="429"/>
      <c r="H6" s="430"/>
      <c r="I6" s="430"/>
      <c r="J6" s="430"/>
      <c r="K6" s="430"/>
      <c r="L6" s="430"/>
      <c r="M6" s="430"/>
      <c r="N6" s="430"/>
      <c r="O6" s="430"/>
      <c r="P6" s="430"/>
      <c r="Q6" s="430"/>
      <c r="R6" s="430"/>
      <c r="S6" s="228"/>
      <c r="T6" s="429" t="s">
        <v>559</v>
      </c>
      <c r="U6" s="430"/>
      <c r="V6" s="430"/>
      <c r="Y6" s="509"/>
      <c r="Z6" s="509"/>
      <c r="AA6" s="509"/>
    </row>
    <row r="7" spans="1:22" s="208" customFormat="1" ht="12">
      <c r="A7" s="208" t="s">
        <v>230</v>
      </c>
      <c r="C7" s="230"/>
      <c r="D7" s="431" t="s">
        <v>560</v>
      </c>
      <c r="E7" s="431"/>
      <c r="F7" s="431"/>
      <c r="G7" s="216"/>
      <c r="H7" s="431" t="s">
        <v>443</v>
      </c>
      <c r="I7" s="431"/>
      <c r="J7" s="431"/>
      <c r="K7" s="216"/>
      <c r="L7" s="431" t="s">
        <v>574</v>
      </c>
      <c r="M7" s="431"/>
      <c r="N7" s="431"/>
      <c r="O7" s="216"/>
      <c r="P7" s="431" t="s">
        <v>575</v>
      </c>
      <c r="Q7" s="431"/>
      <c r="R7" s="431"/>
      <c r="S7" s="216"/>
      <c r="T7" s="432" t="s">
        <v>431</v>
      </c>
      <c r="U7" s="432" t="s">
        <v>432</v>
      </c>
      <c r="V7" s="432" t="s">
        <v>192</v>
      </c>
    </row>
    <row r="8" spans="1:23" s="208" customFormat="1" ht="12">
      <c r="A8" s="210"/>
      <c r="B8" s="210"/>
      <c r="C8" s="400"/>
      <c r="D8" s="433" t="s">
        <v>431</v>
      </c>
      <c r="E8" s="433" t="s">
        <v>432</v>
      </c>
      <c r="F8" s="433" t="s">
        <v>192</v>
      </c>
      <c r="G8" s="400"/>
      <c r="H8" s="433" t="s">
        <v>431</v>
      </c>
      <c r="I8" s="433" t="s">
        <v>432</v>
      </c>
      <c r="J8" s="433" t="s">
        <v>192</v>
      </c>
      <c r="K8" s="400"/>
      <c r="L8" s="433" t="s">
        <v>431</v>
      </c>
      <c r="M8" s="433" t="s">
        <v>432</v>
      </c>
      <c r="N8" s="433" t="s">
        <v>192</v>
      </c>
      <c r="O8" s="400"/>
      <c r="P8" s="433" t="s">
        <v>431</v>
      </c>
      <c r="Q8" s="433" t="s">
        <v>432</v>
      </c>
      <c r="R8" s="433" t="s">
        <v>192</v>
      </c>
      <c r="S8" s="400"/>
      <c r="T8" s="434"/>
      <c r="U8" s="434"/>
      <c r="V8" s="434"/>
      <c r="W8" s="210"/>
    </row>
    <row r="9" spans="3:28" s="208" customFormat="1" ht="12">
      <c r="C9" s="228"/>
      <c r="D9" s="440"/>
      <c r="E9" s="440"/>
      <c r="F9" s="440"/>
      <c r="G9" s="220"/>
      <c r="H9" s="440"/>
      <c r="I9" s="440"/>
      <c r="J9" s="440"/>
      <c r="K9" s="220"/>
      <c r="L9" s="440"/>
      <c r="M9" s="440"/>
      <c r="N9" s="440"/>
      <c r="O9" s="220"/>
      <c r="P9" s="440"/>
      <c r="Q9" s="440"/>
      <c r="R9" s="440"/>
      <c r="S9" s="220"/>
      <c r="T9" s="441"/>
      <c r="U9" s="441"/>
      <c r="V9" s="441"/>
      <c r="W9" s="227"/>
      <c r="X9" s="227"/>
      <c r="Y9" s="227"/>
      <c r="Z9" s="227"/>
      <c r="AA9" s="227"/>
      <c r="AB9" s="227"/>
    </row>
    <row r="10" spans="1:28" ht="12">
      <c r="A10" s="206" t="s">
        <v>134</v>
      </c>
      <c r="D10" s="227">
        <f>D12+D13</f>
        <v>340.84616665351865</v>
      </c>
      <c r="E10" s="227">
        <f>E12+E13</f>
        <v>6.659205999999993</v>
      </c>
      <c r="F10" s="227">
        <f>F12+F13</f>
        <v>334.18696065351867</v>
      </c>
      <c r="G10" s="227"/>
      <c r="H10" s="227">
        <f>H12+H13</f>
        <v>1151.9270966863019</v>
      </c>
      <c r="I10" s="227">
        <f>I12+I13</f>
        <v>5.777349000000047</v>
      </c>
      <c r="J10" s="227">
        <f>J12+J13</f>
        <v>1146.149747686302</v>
      </c>
      <c r="K10" s="227"/>
      <c r="L10" s="227">
        <f>L12+L13</f>
        <v>607.8472426503413</v>
      </c>
      <c r="M10" s="227">
        <f>M12+M13</f>
        <v>10.443835</v>
      </c>
      <c r="N10" s="227">
        <f>N12+N13</f>
        <v>597.4034076503414</v>
      </c>
      <c r="O10" s="227"/>
      <c r="P10" s="227">
        <f>P12+P13</f>
        <v>308.5995113388757</v>
      </c>
      <c r="Q10" s="227">
        <f>Q12+Q13</f>
        <v>7.21847</v>
      </c>
      <c r="R10" s="227">
        <f>R12+R13</f>
        <v>301.38104133887566</v>
      </c>
      <c r="S10" s="227"/>
      <c r="T10" s="227">
        <f>T12+T13</f>
        <v>2409.2200173290375</v>
      </c>
      <c r="U10" s="227">
        <f>U12+U13</f>
        <v>30.098860000000037</v>
      </c>
      <c r="V10" s="227">
        <f>V12+V13</f>
        <v>2379.1211573290375</v>
      </c>
      <c r="W10" s="220"/>
      <c r="X10" s="220"/>
      <c r="Y10" s="389"/>
      <c r="Z10" s="389"/>
      <c r="AA10" s="389"/>
      <c r="AB10" s="220"/>
    </row>
    <row r="11" spans="4:28" ht="12">
      <c r="D11" s="220"/>
      <c r="E11" s="220"/>
      <c r="F11" s="220"/>
      <c r="G11" s="220"/>
      <c r="H11" s="220"/>
      <c r="I11" s="220"/>
      <c r="J11" s="220"/>
      <c r="K11" s="220"/>
      <c r="L11" s="220"/>
      <c r="M11" s="220"/>
      <c r="N11" s="220"/>
      <c r="O11" s="220"/>
      <c r="P11" s="220"/>
      <c r="Q11" s="220"/>
      <c r="R11" s="220"/>
      <c r="S11" s="220"/>
      <c r="T11" s="220"/>
      <c r="U11" s="220"/>
      <c r="V11" s="220"/>
      <c r="W11" s="220"/>
      <c r="X11" s="220"/>
      <c r="Y11" s="389"/>
      <c r="Z11" s="389"/>
      <c r="AA11" s="389"/>
      <c r="AB11" s="220"/>
    </row>
    <row r="12" spans="2:28" ht="12">
      <c r="B12" s="206" t="s">
        <v>59</v>
      </c>
      <c r="D12" s="220">
        <v>340.0711666535187</v>
      </c>
      <c r="E12" s="220">
        <v>0.9142059999999939</v>
      </c>
      <c r="F12" s="220">
        <f>SUM(D12-E12)</f>
        <v>339.1569606535187</v>
      </c>
      <c r="G12" s="220"/>
      <c r="H12" s="220">
        <v>1151.1520966863018</v>
      </c>
      <c r="I12" s="220">
        <v>0.1323490000000478</v>
      </c>
      <c r="J12" s="220">
        <f>SUM(H12-I12)</f>
        <v>1151.0197476863018</v>
      </c>
      <c r="K12" s="220"/>
      <c r="L12" s="220">
        <v>607.0722426503413</v>
      </c>
      <c r="M12" s="220">
        <v>0.618835</v>
      </c>
      <c r="N12" s="220">
        <f>SUM(L12-M12)</f>
        <v>606.4534076503413</v>
      </c>
      <c r="O12" s="220"/>
      <c r="P12" s="220">
        <v>307.8245113388757</v>
      </c>
      <c r="Q12" s="220">
        <v>1.4034700000000004</v>
      </c>
      <c r="R12" s="220">
        <f>SUM(P12-Q12)</f>
        <v>306.4210413388757</v>
      </c>
      <c r="S12" s="220"/>
      <c r="T12" s="220">
        <f aca="true" t="shared" si="0" ref="T12:V13">SUM(D12,H12,L12,P12)</f>
        <v>2406.1200173290376</v>
      </c>
      <c r="U12" s="220">
        <f t="shared" si="0"/>
        <v>3.068860000000042</v>
      </c>
      <c r="V12" s="220">
        <f t="shared" si="0"/>
        <v>2403.0511573290373</v>
      </c>
      <c r="W12" s="220"/>
      <c r="X12" s="220"/>
      <c r="Y12" s="389"/>
      <c r="Z12" s="389"/>
      <c r="AA12" s="389"/>
      <c r="AB12" s="220"/>
    </row>
    <row r="13" spans="2:28" ht="12">
      <c r="B13" s="206" t="s">
        <v>60</v>
      </c>
      <c r="D13" s="220">
        <v>0.7750000000000001</v>
      </c>
      <c r="E13" s="220">
        <v>5.744999999999999</v>
      </c>
      <c r="F13" s="220">
        <f>SUM(D13-E13)</f>
        <v>-4.969999999999999</v>
      </c>
      <c r="G13" s="220"/>
      <c r="H13" s="220">
        <v>0.7750000000000001</v>
      </c>
      <c r="I13" s="220">
        <v>5.645</v>
      </c>
      <c r="J13" s="220">
        <f>SUM(H13-I13)</f>
        <v>-4.869999999999999</v>
      </c>
      <c r="K13" s="220"/>
      <c r="L13" s="220">
        <v>0.7750000000000001</v>
      </c>
      <c r="M13" s="220">
        <v>9.825</v>
      </c>
      <c r="N13" s="220">
        <f>SUM(L13-M13)</f>
        <v>-9.049999999999999</v>
      </c>
      <c r="O13" s="220"/>
      <c r="P13" s="220">
        <v>0.7750000000000001</v>
      </c>
      <c r="Q13" s="220">
        <v>5.8149999999999995</v>
      </c>
      <c r="R13" s="220">
        <f>SUM(P13-Q13)</f>
        <v>-5.039999999999999</v>
      </c>
      <c r="S13" s="220"/>
      <c r="T13" s="220">
        <f t="shared" si="0"/>
        <v>3.1000000000000005</v>
      </c>
      <c r="U13" s="220">
        <f t="shared" si="0"/>
        <v>27.029999999999994</v>
      </c>
      <c r="V13" s="220">
        <f t="shared" si="0"/>
        <v>-23.929999999999996</v>
      </c>
      <c r="W13" s="220"/>
      <c r="X13" s="220"/>
      <c r="Y13" s="389"/>
      <c r="Z13" s="389"/>
      <c r="AA13" s="389"/>
      <c r="AB13" s="220"/>
    </row>
    <row r="14" spans="4:28" ht="12">
      <c r="D14" s="220"/>
      <c r="E14" s="220"/>
      <c r="F14" s="220"/>
      <c r="G14" s="220"/>
      <c r="H14" s="220"/>
      <c r="I14" s="220"/>
      <c r="J14" s="220"/>
      <c r="K14" s="220"/>
      <c r="L14" s="220"/>
      <c r="M14" s="220"/>
      <c r="N14" s="220"/>
      <c r="O14" s="220"/>
      <c r="P14" s="220"/>
      <c r="Q14" s="220"/>
      <c r="R14" s="220"/>
      <c r="S14" s="220"/>
      <c r="T14" s="220"/>
      <c r="U14" s="220"/>
      <c r="V14" s="220"/>
      <c r="W14" s="220"/>
      <c r="X14" s="220"/>
      <c r="Y14" s="389"/>
      <c r="Z14" s="389"/>
      <c r="AA14" s="389"/>
      <c r="AB14" s="220"/>
    </row>
    <row r="15" spans="1:28" ht="12">
      <c r="A15" s="206" t="s">
        <v>135</v>
      </c>
      <c r="D15" s="220">
        <f>SUM(D17:D18)</f>
        <v>371.00957023</v>
      </c>
      <c r="E15" s="220">
        <f>SUM(E17:E18)</f>
        <v>197.51000000000002</v>
      </c>
      <c r="F15" s="220">
        <f>SUM(D15-E15)</f>
        <v>173.49957023</v>
      </c>
      <c r="G15" s="220"/>
      <c r="H15" s="220">
        <f>SUM(H17:H18)</f>
        <v>372.70765579</v>
      </c>
      <c r="I15" s="220">
        <f>SUM(I17:I18)</f>
        <v>261.7</v>
      </c>
      <c r="J15" s="220">
        <f>SUM(H15-I15)</f>
        <v>111.00765579</v>
      </c>
      <c r="K15" s="220"/>
      <c r="L15" s="220">
        <f>SUM(L17:L18)</f>
        <v>371.31039881</v>
      </c>
      <c r="M15" s="220">
        <f>SUM(M17:M18)</f>
        <v>240.1</v>
      </c>
      <c r="N15" s="220">
        <f>SUM(L15-M15)</f>
        <v>131.21039881</v>
      </c>
      <c r="O15" s="220"/>
      <c r="P15" s="220">
        <f>SUM(P17:P18)</f>
        <v>350.97840312</v>
      </c>
      <c r="Q15" s="220">
        <f>SUM(Q17:Q18)</f>
        <v>216.07999999999998</v>
      </c>
      <c r="R15" s="220">
        <f>SUM(P15-Q15)</f>
        <v>134.89840312</v>
      </c>
      <c r="S15" s="220"/>
      <c r="T15" s="220">
        <f>SUM(D15,H15,L15,P15)</f>
        <v>1466.0060279499999</v>
      </c>
      <c r="U15" s="220">
        <f>SUM(E15,I15,M15,Q15)</f>
        <v>915.3900000000001</v>
      </c>
      <c r="V15" s="220">
        <f>SUM(F15,J15,N15,R15)</f>
        <v>550.61602795</v>
      </c>
      <c r="W15" s="220"/>
      <c r="X15" s="220"/>
      <c r="Y15" s="389"/>
      <c r="Z15" s="389"/>
      <c r="AA15" s="389"/>
      <c r="AB15" s="220"/>
    </row>
    <row r="16" spans="4:28" ht="12">
      <c r="D16" s="220"/>
      <c r="E16" s="220"/>
      <c r="F16" s="220"/>
      <c r="G16" s="220"/>
      <c r="H16" s="220"/>
      <c r="I16" s="220"/>
      <c r="J16" s="220"/>
      <c r="K16" s="220"/>
      <c r="L16" s="220"/>
      <c r="M16" s="220"/>
      <c r="N16" s="220"/>
      <c r="O16" s="220"/>
      <c r="P16" s="220"/>
      <c r="Q16" s="220"/>
      <c r="R16" s="220"/>
      <c r="S16" s="220"/>
      <c r="T16" s="220"/>
      <c r="U16" s="220"/>
      <c r="V16" s="220"/>
      <c r="W16" s="220"/>
      <c r="X16" s="220"/>
      <c r="Y16" s="389"/>
      <c r="Z16" s="389"/>
      <c r="AA16" s="389"/>
      <c r="AB16" s="220"/>
    </row>
    <row r="17" spans="2:28" ht="12">
      <c r="B17" s="206" t="s">
        <v>61</v>
      </c>
      <c r="D17" s="220">
        <v>134.09957023</v>
      </c>
      <c r="E17" s="220">
        <v>41.4</v>
      </c>
      <c r="F17" s="220">
        <f>SUM(D17-E17)</f>
        <v>92.69957023</v>
      </c>
      <c r="G17" s="220"/>
      <c r="H17" s="220">
        <v>131.60765579</v>
      </c>
      <c r="I17" s="220">
        <v>44.3</v>
      </c>
      <c r="J17" s="220">
        <f>SUM(H17-I17)</f>
        <v>87.30765579</v>
      </c>
      <c r="K17" s="220"/>
      <c r="L17" s="220">
        <v>124.81039880999998</v>
      </c>
      <c r="M17" s="220">
        <v>43.099999999999994</v>
      </c>
      <c r="N17" s="220">
        <f>SUM(L17-M17)</f>
        <v>81.71039880999999</v>
      </c>
      <c r="O17" s="220"/>
      <c r="P17" s="220">
        <v>137.71840312</v>
      </c>
      <c r="Q17" s="220">
        <v>38.6</v>
      </c>
      <c r="R17" s="220">
        <f>SUM(P17-Q17)</f>
        <v>99.11840312000001</v>
      </c>
      <c r="S17" s="220"/>
      <c r="T17" s="220">
        <f aca="true" t="shared" si="1" ref="T17:V18">SUM(D17,H17,L17,P17)</f>
        <v>528.23602795</v>
      </c>
      <c r="U17" s="220">
        <f t="shared" si="1"/>
        <v>167.39999999999998</v>
      </c>
      <c r="V17" s="220">
        <f t="shared" si="1"/>
        <v>360.83602795</v>
      </c>
      <c r="W17" s="220"/>
      <c r="X17" s="220"/>
      <c r="Y17" s="389"/>
      <c r="Z17" s="389"/>
      <c r="AA17" s="389"/>
      <c r="AB17" s="220"/>
    </row>
    <row r="18" spans="2:28" ht="12">
      <c r="B18" s="206" t="s">
        <v>60</v>
      </c>
      <c r="D18" s="220">
        <v>236.91000000000003</v>
      </c>
      <c r="E18" s="220">
        <v>156.11</v>
      </c>
      <c r="F18" s="220">
        <f>SUM(D18-E18)</f>
        <v>80.80000000000001</v>
      </c>
      <c r="G18" s="220"/>
      <c r="H18" s="220">
        <v>241.09999999999997</v>
      </c>
      <c r="I18" s="220">
        <v>217.39999999999998</v>
      </c>
      <c r="J18" s="220">
        <f>SUM(H18-I18)</f>
        <v>23.69999999999999</v>
      </c>
      <c r="K18" s="220"/>
      <c r="L18" s="220">
        <v>246.5</v>
      </c>
      <c r="M18" s="220">
        <v>197</v>
      </c>
      <c r="N18" s="220">
        <f>SUM(L18-M18)</f>
        <v>49.5</v>
      </c>
      <c r="O18" s="220"/>
      <c r="P18" s="220">
        <v>213.26</v>
      </c>
      <c r="Q18" s="220">
        <v>177.48</v>
      </c>
      <c r="R18" s="220">
        <f>SUM(P18-Q18)</f>
        <v>35.78</v>
      </c>
      <c r="S18" s="220"/>
      <c r="T18" s="220">
        <f t="shared" si="1"/>
        <v>937.77</v>
      </c>
      <c r="U18" s="220">
        <f t="shared" si="1"/>
        <v>747.99</v>
      </c>
      <c r="V18" s="220">
        <f t="shared" si="1"/>
        <v>189.78</v>
      </c>
      <c r="W18" s="220"/>
      <c r="X18" s="220"/>
      <c r="Y18" s="389"/>
      <c r="Z18" s="389"/>
      <c r="AA18" s="389"/>
      <c r="AB18" s="220"/>
    </row>
    <row r="19" spans="4:28" ht="12">
      <c r="D19" s="220"/>
      <c r="E19" s="220"/>
      <c r="F19" s="220"/>
      <c r="G19" s="220"/>
      <c r="H19" s="220"/>
      <c r="I19" s="220"/>
      <c r="J19" s="220"/>
      <c r="K19" s="220"/>
      <c r="L19" s="220"/>
      <c r="M19" s="220"/>
      <c r="N19" s="220"/>
      <c r="O19" s="220"/>
      <c r="P19" s="220"/>
      <c r="Q19" s="220"/>
      <c r="R19" s="220"/>
      <c r="S19" s="220"/>
      <c r="T19" s="220"/>
      <c r="U19" s="220"/>
      <c r="V19" s="220"/>
      <c r="W19" s="220"/>
      <c r="X19" s="220"/>
      <c r="Y19" s="389"/>
      <c r="Z19" s="389"/>
      <c r="AA19" s="389"/>
      <c r="AB19" s="220"/>
    </row>
    <row r="20" spans="4:28" ht="12">
      <c r="D20" s="220"/>
      <c r="E20" s="220"/>
      <c r="F20" s="220"/>
      <c r="G20" s="220"/>
      <c r="H20" s="220"/>
      <c r="I20" s="220"/>
      <c r="J20" s="220"/>
      <c r="K20" s="220"/>
      <c r="L20" s="220"/>
      <c r="M20" s="220"/>
      <c r="N20" s="220"/>
      <c r="O20" s="220"/>
      <c r="P20" s="220"/>
      <c r="Q20" s="220"/>
      <c r="R20" s="220"/>
      <c r="S20" s="220"/>
      <c r="T20" s="220"/>
      <c r="U20" s="220"/>
      <c r="V20" s="220"/>
      <c r="W20" s="220"/>
      <c r="X20" s="220"/>
      <c r="Y20" s="389"/>
      <c r="Z20" s="389"/>
      <c r="AA20" s="389"/>
      <c r="AB20" s="220"/>
    </row>
    <row r="21" spans="1:28" ht="12">
      <c r="A21" s="210" t="s">
        <v>55</v>
      </c>
      <c r="B21" s="210"/>
      <c r="C21" s="210"/>
      <c r="D21" s="232">
        <f>SUM(D10,D15)</f>
        <v>711.8557368835186</v>
      </c>
      <c r="E21" s="232">
        <f>SUM(E10,E15)</f>
        <v>204.169206</v>
      </c>
      <c r="F21" s="232">
        <f>SUM(D21-E21)</f>
        <v>507.68653088351857</v>
      </c>
      <c r="G21" s="232"/>
      <c r="H21" s="232">
        <f>SUM(H10,H15)</f>
        <v>1524.6347524763019</v>
      </c>
      <c r="I21" s="232">
        <f>SUM(I10,I15)</f>
        <v>267.47734900000006</v>
      </c>
      <c r="J21" s="232">
        <f>SUM(H21-I21)</f>
        <v>1257.1574034763019</v>
      </c>
      <c r="K21" s="232"/>
      <c r="L21" s="232">
        <f>SUM(L10,L15)</f>
        <v>979.1576414603412</v>
      </c>
      <c r="M21" s="232">
        <f>SUM(M10,M15)</f>
        <v>250.543835</v>
      </c>
      <c r="N21" s="232">
        <f>SUM(L21-M21)</f>
        <v>728.6138064603413</v>
      </c>
      <c r="O21" s="220"/>
      <c r="P21" s="232">
        <f>SUM(P10,P15)</f>
        <v>659.5779144588757</v>
      </c>
      <c r="Q21" s="232">
        <f>SUM(Q10,Q15)</f>
        <v>223.29846999999998</v>
      </c>
      <c r="R21" s="232">
        <f>SUM(P21-Q21)</f>
        <v>436.2794444588758</v>
      </c>
      <c r="S21" s="232"/>
      <c r="T21" s="232">
        <f>SUM(D21,H21,L21,P21)</f>
        <v>3875.226045279038</v>
      </c>
      <c r="U21" s="232">
        <f>SUM(E21,I21,M21,Q21)</f>
        <v>945.4888599999999</v>
      </c>
      <c r="V21" s="232">
        <f>SUM(F21,J21,N21,R21)</f>
        <v>2929.7371852790375</v>
      </c>
      <c r="W21" s="232"/>
      <c r="X21" s="220"/>
      <c r="Y21" s="389"/>
      <c r="Z21" s="389"/>
      <c r="AA21" s="389"/>
      <c r="AB21" s="220"/>
    </row>
    <row r="22" spans="4:28" ht="12">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row>
    <row r="23" spans="1:28" ht="12">
      <c r="A23" s="204"/>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row>
    <row r="24" spans="1:72" s="511" customFormat="1" ht="12">
      <c r="A24" s="510"/>
      <c r="B24" s="417"/>
      <c r="C24" s="417"/>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row>
    <row r="25" spans="4:28" ht="12">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row>
    <row r="26" spans="4:28" ht="12">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row>
    <row r="27" spans="4:28" ht="12">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row>
    <row r="28" spans="4:28" ht="12">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row>
  </sheetData>
  <sheetProtection/>
  <mergeCells count="4">
    <mergeCell ref="Y5:Y6"/>
    <mergeCell ref="Z5:Z6"/>
    <mergeCell ref="AA5:AA6"/>
    <mergeCell ref="Y4:AA4"/>
  </mergeCells>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BN276"/>
  <sheetViews>
    <sheetView zoomScalePageLayoutView="0" workbookViewId="0" topLeftCell="A1">
      <selection activeCell="H6" sqref="H6"/>
    </sheetView>
  </sheetViews>
  <sheetFormatPr defaultColWidth="6.28125" defaultRowHeight="12.75"/>
  <cols>
    <col min="1" max="2" width="0.5625" style="206" customWidth="1"/>
    <col min="3" max="3" width="1.7109375" style="221" customWidth="1"/>
    <col min="4" max="7" width="0.42578125" style="221" customWidth="1"/>
    <col min="8" max="8" width="38.00390625" style="221" customWidth="1"/>
    <col min="9" max="9" width="0.42578125" style="221" customWidth="1"/>
    <col min="10" max="10" width="7.8515625" style="221" customWidth="1"/>
    <col min="11" max="11" width="7.7109375" style="221" customWidth="1"/>
    <col min="12" max="12" width="7.8515625" style="221" customWidth="1"/>
    <col min="13" max="13" width="0.42578125" style="221" customWidth="1"/>
    <col min="14" max="14" width="7.28125" style="206" customWidth="1"/>
    <col min="15" max="15" width="8.00390625" style="206" customWidth="1"/>
    <col min="16" max="16" width="7.8515625" style="206" customWidth="1"/>
    <col min="17" max="17" width="0.42578125" style="206" customWidth="1"/>
    <col min="18" max="18" width="7.421875" style="221" customWidth="1"/>
    <col min="19" max="19" width="7.7109375" style="221" customWidth="1"/>
    <col min="20" max="20" width="8.7109375" style="221" customWidth="1"/>
    <col min="21" max="21" width="0.42578125" style="221" customWidth="1"/>
    <col min="22" max="22" width="8.421875" style="221" customWidth="1"/>
    <col min="23" max="23" width="8.00390625" style="221" customWidth="1"/>
    <col min="24" max="24" width="7.421875" style="221" customWidth="1"/>
    <col min="25" max="25" width="0.42578125" style="221" customWidth="1"/>
    <col min="26" max="26" width="9.57421875" style="221" customWidth="1"/>
    <col min="27" max="27" width="9.140625" style="221" customWidth="1"/>
    <col min="28" max="28" width="8.7109375" style="221" customWidth="1"/>
    <col min="29" max="29" width="2.140625" style="221" customWidth="1"/>
    <col min="30" max="30" width="6.28125" style="206" customWidth="1"/>
    <col min="31" max="31" width="8.7109375" style="417" customWidth="1"/>
    <col min="32" max="32" width="8.421875" style="417" customWidth="1"/>
    <col min="33" max="33" width="7.28125" style="417" customWidth="1"/>
    <col min="34" max="34" width="6.28125" style="206" customWidth="1"/>
    <col min="35" max="35" width="9.140625" style="206" customWidth="1"/>
    <col min="36" max="16384" width="6.28125" style="206" customWidth="1"/>
  </cols>
  <sheetData>
    <row r="1" spans="1:29" ht="12">
      <c r="A1" s="425"/>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33" s="203" customFormat="1" ht="12.75">
      <c r="A2" s="233"/>
      <c r="B2" s="233"/>
      <c r="C2" s="422" t="s">
        <v>724</v>
      </c>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E2" s="395"/>
      <c r="AF2" s="395"/>
      <c r="AG2" s="395"/>
    </row>
    <row r="3" spans="1:33" s="203" customFormat="1" ht="12.75">
      <c r="A3" s="233"/>
      <c r="B3" s="233"/>
      <c r="C3" s="424" t="s">
        <v>0</v>
      </c>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E3" s="395"/>
      <c r="AF3" s="395"/>
      <c r="AG3" s="395"/>
    </row>
    <row r="4" spans="3:33" s="208" customFormat="1" ht="12">
      <c r="C4" s="396"/>
      <c r="D4" s="396"/>
      <c r="E4" s="396"/>
      <c r="F4" s="396"/>
      <c r="G4" s="396"/>
      <c r="H4" s="396"/>
      <c r="I4" s="396"/>
      <c r="J4" s="228"/>
      <c r="K4" s="228"/>
      <c r="L4" s="228"/>
      <c r="M4" s="228"/>
      <c r="N4" s="228"/>
      <c r="O4" s="228"/>
      <c r="P4" s="228"/>
      <c r="R4" s="396"/>
      <c r="S4" s="396"/>
      <c r="T4" s="396"/>
      <c r="U4" s="396"/>
      <c r="V4" s="228"/>
      <c r="W4" s="228"/>
      <c r="X4" s="228"/>
      <c r="Y4" s="228"/>
      <c r="Z4" s="228"/>
      <c r="AA4" s="228"/>
      <c r="AB4" s="228"/>
      <c r="AC4" s="228"/>
      <c r="AE4" s="426"/>
      <c r="AF4" s="426"/>
      <c r="AG4" s="426"/>
    </row>
    <row r="5" spans="3:33" ht="12">
      <c r="C5" s="396"/>
      <c r="D5" s="396"/>
      <c r="E5" s="396"/>
      <c r="F5" s="396"/>
      <c r="G5" s="396"/>
      <c r="H5" s="396"/>
      <c r="I5" s="396"/>
      <c r="J5" s="397"/>
      <c r="K5" s="397"/>
      <c r="L5" s="397"/>
      <c r="M5" s="397"/>
      <c r="N5" s="397"/>
      <c r="O5" s="397"/>
      <c r="P5" s="397"/>
      <c r="Q5" s="397"/>
      <c r="R5" s="397"/>
      <c r="S5" s="397"/>
      <c r="T5" s="397"/>
      <c r="U5" s="397"/>
      <c r="V5" s="397"/>
      <c r="W5" s="397"/>
      <c r="X5" s="397"/>
      <c r="Y5" s="397"/>
      <c r="Z5" s="397"/>
      <c r="AA5" s="397"/>
      <c r="AB5" s="397"/>
      <c r="AC5" s="228"/>
      <c r="AE5" s="427"/>
      <c r="AF5" s="427"/>
      <c r="AG5" s="428"/>
    </row>
    <row r="6" spans="3:33" ht="12">
      <c r="C6" s="396"/>
      <c r="D6" s="396"/>
      <c r="E6" s="396"/>
      <c r="F6" s="396"/>
      <c r="G6" s="396"/>
      <c r="H6" s="396"/>
      <c r="I6" s="396"/>
      <c r="J6" s="429" t="s">
        <v>573</v>
      </c>
      <c r="K6" s="429"/>
      <c r="L6" s="429"/>
      <c r="M6" s="429"/>
      <c r="N6" s="430"/>
      <c r="O6" s="430"/>
      <c r="P6" s="430"/>
      <c r="Q6" s="430"/>
      <c r="R6" s="430"/>
      <c r="S6" s="430"/>
      <c r="T6" s="430"/>
      <c r="U6" s="430"/>
      <c r="V6" s="430"/>
      <c r="W6" s="430"/>
      <c r="X6" s="430"/>
      <c r="Y6" s="228"/>
      <c r="Z6" s="429" t="s">
        <v>559</v>
      </c>
      <c r="AA6" s="430"/>
      <c r="AB6" s="430"/>
      <c r="AC6" s="228"/>
      <c r="AE6" s="427"/>
      <c r="AF6" s="427"/>
      <c r="AG6" s="428"/>
    </row>
    <row r="7" spans="3:29" ht="12">
      <c r="C7" s="228" t="s">
        <v>230</v>
      </c>
      <c r="D7" s="228"/>
      <c r="E7" s="228"/>
      <c r="F7" s="228"/>
      <c r="G7" s="228"/>
      <c r="H7" s="228"/>
      <c r="I7" s="228"/>
      <c r="J7" s="431" t="s">
        <v>560</v>
      </c>
      <c r="K7" s="431"/>
      <c r="L7" s="431"/>
      <c r="M7" s="216"/>
      <c r="N7" s="431" t="s">
        <v>443</v>
      </c>
      <c r="O7" s="431"/>
      <c r="P7" s="431"/>
      <c r="Q7" s="216"/>
      <c r="R7" s="431" t="s">
        <v>574</v>
      </c>
      <c r="S7" s="431"/>
      <c r="T7" s="431"/>
      <c r="U7" s="216"/>
      <c r="V7" s="431" t="s">
        <v>575</v>
      </c>
      <c r="W7" s="431"/>
      <c r="X7" s="431"/>
      <c r="Y7" s="216"/>
      <c r="Z7" s="432" t="s">
        <v>431</v>
      </c>
      <c r="AA7" s="432" t="s">
        <v>432</v>
      </c>
      <c r="AB7" s="432" t="s">
        <v>192</v>
      </c>
      <c r="AC7" s="228"/>
    </row>
    <row r="8" spans="1:29" ht="19.5" customHeight="1">
      <c r="A8" s="208"/>
      <c r="B8" s="208"/>
      <c r="C8" s="400"/>
      <c r="D8" s="400"/>
      <c r="E8" s="400"/>
      <c r="F8" s="400"/>
      <c r="G8" s="400"/>
      <c r="H8" s="400"/>
      <c r="I8" s="400"/>
      <c r="J8" s="433" t="s">
        <v>431</v>
      </c>
      <c r="K8" s="433" t="s">
        <v>432</v>
      </c>
      <c r="L8" s="433" t="s">
        <v>192</v>
      </c>
      <c r="M8" s="400"/>
      <c r="N8" s="433" t="s">
        <v>431</v>
      </c>
      <c r="O8" s="433" t="s">
        <v>432</v>
      </c>
      <c r="P8" s="433" t="s">
        <v>192</v>
      </c>
      <c r="Q8" s="400"/>
      <c r="R8" s="433" t="s">
        <v>431</v>
      </c>
      <c r="S8" s="433" t="s">
        <v>432</v>
      </c>
      <c r="T8" s="433" t="s">
        <v>192</v>
      </c>
      <c r="U8" s="400"/>
      <c r="V8" s="433" t="s">
        <v>431</v>
      </c>
      <c r="W8" s="433" t="s">
        <v>432</v>
      </c>
      <c r="X8" s="433" t="s">
        <v>192</v>
      </c>
      <c r="Y8" s="400"/>
      <c r="Z8" s="434"/>
      <c r="AA8" s="434"/>
      <c r="AB8" s="434"/>
      <c r="AC8" s="400"/>
    </row>
    <row r="9" spans="10:53" ht="12">
      <c r="J9" s="220"/>
      <c r="K9" s="220"/>
      <c r="L9" s="220"/>
      <c r="M9" s="220"/>
      <c r="N9" s="220"/>
      <c r="O9" s="220"/>
      <c r="P9" s="220"/>
      <c r="Q9" s="220"/>
      <c r="R9" s="220"/>
      <c r="S9" s="220"/>
      <c r="T9" s="220"/>
      <c r="U9" s="220"/>
      <c r="V9" s="220"/>
      <c r="W9" s="220"/>
      <c r="X9" s="220"/>
      <c r="Y9" s="220"/>
      <c r="Z9" s="220"/>
      <c r="AA9" s="220"/>
      <c r="AB9" s="220"/>
      <c r="AC9" s="220"/>
      <c r="AD9" s="220"/>
      <c r="AE9" s="389"/>
      <c r="AF9" s="389"/>
      <c r="AG9" s="389"/>
      <c r="AH9" s="220"/>
      <c r="AI9" s="220"/>
      <c r="AJ9" s="220"/>
      <c r="AK9" s="220"/>
      <c r="AL9" s="220"/>
      <c r="AM9" s="220"/>
      <c r="AN9" s="220"/>
      <c r="AO9" s="220"/>
      <c r="AP9" s="220"/>
      <c r="AQ9" s="220"/>
      <c r="AR9" s="220"/>
      <c r="AS9" s="220"/>
      <c r="AT9" s="220"/>
      <c r="AU9" s="220"/>
      <c r="AV9" s="220"/>
      <c r="AW9" s="220"/>
      <c r="AX9" s="220"/>
      <c r="AY9" s="220"/>
      <c r="AZ9" s="220"/>
      <c r="BA9" s="220"/>
    </row>
    <row r="10" spans="3:53" s="208" customFormat="1" ht="12">
      <c r="C10" s="228"/>
      <c r="D10" s="228"/>
      <c r="E10" s="228"/>
      <c r="F10" s="228"/>
      <c r="G10" s="228"/>
      <c r="H10" s="228"/>
      <c r="I10" s="228"/>
      <c r="J10" s="227">
        <v>68594.83952850197</v>
      </c>
      <c r="K10" s="227">
        <v>69996.89490673269</v>
      </c>
      <c r="L10" s="227">
        <v>-1402.0553782307252</v>
      </c>
      <c r="M10" s="227"/>
      <c r="N10" s="227">
        <v>70600.40317084746</v>
      </c>
      <c r="O10" s="227">
        <v>71656.09447445632</v>
      </c>
      <c r="P10" s="227">
        <v>-1055.6913036088517</v>
      </c>
      <c r="Q10" s="227"/>
      <c r="R10" s="227">
        <v>72665.38067215012</v>
      </c>
      <c r="S10" s="227">
        <v>69702.80898446096</v>
      </c>
      <c r="T10" s="227">
        <v>2962.571687689153</v>
      </c>
      <c r="U10" s="227"/>
      <c r="V10" s="227">
        <v>64131.58228664138</v>
      </c>
      <c r="W10" s="227">
        <v>62482.1919099692</v>
      </c>
      <c r="X10" s="227">
        <v>1649.3903766721778</v>
      </c>
      <c r="Y10" s="227"/>
      <c r="Z10" s="227">
        <v>275992.20565814094</v>
      </c>
      <c r="AA10" s="227">
        <v>273837.9902756192</v>
      </c>
      <c r="AB10" s="227">
        <v>2154.2153825217392</v>
      </c>
      <c r="AC10" s="227"/>
      <c r="AD10" s="227"/>
      <c r="AE10" s="435"/>
      <c r="AF10" s="435"/>
      <c r="AG10" s="435"/>
      <c r="AH10" s="227"/>
      <c r="AI10" s="227"/>
      <c r="AJ10" s="227"/>
      <c r="AK10" s="227"/>
      <c r="AL10" s="227"/>
      <c r="AM10" s="227"/>
      <c r="AN10" s="227"/>
      <c r="AO10" s="227"/>
      <c r="AP10" s="227"/>
      <c r="AQ10" s="227"/>
      <c r="AR10" s="227"/>
      <c r="AS10" s="227"/>
      <c r="AT10" s="227"/>
      <c r="AU10" s="227"/>
      <c r="AV10" s="227"/>
      <c r="AW10" s="227"/>
      <c r="AX10" s="227"/>
      <c r="AY10" s="227"/>
      <c r="AZ10" s="227"/>
      <c r="BA10" s="227"/>
    </row>
    <row r="11" spans="2:66" ht="12">
      <c r="B11" s="413" t="s">
        <v>79</v>
      </c>
      <c r="C11" s="413" t="s">
        <v>482</v>
      </c>
      <c r="D11" s="401"/>
      <c r="E11" s="401"/>
      <c r="F11" s="401"/>
      <c r="G11" s="401"/>
      <c r="H11" s="401"/>
      <c r="J11" s="402">
        <f>+J13+J41+J78+J101+J201</f>
        <v>68594.83952850197</v>
      </c>
      <c r="K11" s="402">
        <f>+K13+K41+K78+K101+K201</f>
        <v>69996.89490673269</v>
      </c>
      <c r="L11" s="402">
        <f>+J11-K11</f>
        <v>-1402.0553782307252</v>
      </c>
      <c r="M11" s="220"/>
      <c r="N11" s="402">
        <f>+N13+N41+N78+N101+N201</f>
        <v>70600.40317084746</v>
      </c>
      <c r="O11" s="402">
        <f>+O13+O41+O78+O101+O201</f>
        <v>71656.09447445632</v>
      </c>
      <c r="P11" s="402">
        <f>+N11-O11</f>
        <v>-1055.6913036088517</v>
      </c>
      <c r="Q11" s="220"/>
      <c r="R11" s="402">
        <f>+R13+R41+R78+R101+R201</f>
        <v>72665.38067215012</v>
      </c>
      <c r="S11" s="402">
        <f>+S13+S41+S78+S101+S201</f>
        <v>69702.80898446096</v>
      </c>
      <c r="T11" s="402">
        <f>+R11-S11</f>
        <v>2962.571687689153</v>
      </c>
      <c r="U11" s="220"/>
      <c r="V11" s="402">
        <f>+V13+V41+V78+V101+V201</f>
        <v>64131.58228664138</v>
      </c>
      <c r="W11" s="402">
        <f>+W13+W41+W78+W101+W201</f>
        <v>62482.1919099692</v>
      </c>
      <c r="X11" s="402">
        <f>+V11-W11</f>
        <v>1649.3903766721778</v>
      </c>
      <c r="Y11" s="220"/>
      <c r="Z11" s="402">
        <f>+Z13+Z41+Z78+Z101+Z201</f>
        <v>275992.20565814094</v>
      </c>
      <c r="AA11" s="402">
        <f>+AA13+AA41+AA78+AA101+AA201</f>
        <v>273837.9902756192</v>
      </c>
      <c r="AB11" s="402">
        <f>+Z11-AA11</f>
        <v>2154.2153825217392</v>
      </c>
      <c r="AC11" s="220"/>
      <c r="AD11" s="220"/>
      <c r="AE11" s="389"/>
      <c r="AF11" s="389"/>
      <c r="AG11" s="389"/>
      <c r="AH11" s="220"/>
      <c r="AI11" s="220"/>
      <c r="AJ11" s="220"/>
      <c r="AK11" s="220"/>
      <c r="AL11" s="220"/>
      <c r="AM11" s="220"/>
      <c r="AN11" s="220"/>
      <c r="AO11" s="220"/>
      <c r="AP11" s="220"/>
      <c r="AQ11" s="220"/>
      <c r="AR11" s="220"/>
      <c r="AS11" s="220"/>
      <c r="AT11" s="220"/>
      <c r="AU11" s="220"/>
      <c r="AV11" s="220"/>
      <c r="AW11" s="220"/>
      <c r="AX11" s="220"/>
      <c r="AY11" s="220"/>
      <c r="AZ11" s="220"/>
      <c r="BA11" s="220"/>
      <c r="BB11" s="221"/>
      <c r="BC11" s="221"/>
      <c r="BD11" s="221"/>
      <c r="BE11" s="221"/>
      <c r="BF11" s="221"/>
      <c r="BG11" s="221"/>
      <c r="BH11" s="221"/>
      <c r="BI11" s="221"/>
      <c r="BJ11" s="221"/>
      <c r="BK11" s="221"/>
      <c r="BL11" s="221"/>
      <c r="BM11" s="221"/>
      <c r="BN11" s="221"/>
    </row>
    <row r="12" spans="2:53" ht="12">
      <c r="B12" s="413"/>
      <c r="C12" s="401"/>
      <c r="D12" s="401"/>
      <c r="E12" s="401"/>
      <c r="F12" s="401"/>
      <c r="G12" s="401"/>
      <c r="H12" s="401"/>
      <c r="J12" s="402"/>
      <c r="K12" s="402"/>
      <c r="L12" s="402"/>
      <c r="M12" s="220"/>
      <c r="N12" s="402"/>
      <c r="O12" s="402"/>
      <c r="P12" s="402"/>
      <c r="Q12" s="220"/>
      <c r="R12" s="402"/>
      <c r="S12" s="402"/>
      <c r="T12" s="402"/>
      <c r="U12" s="220"/>
      <c r="V12" s="402"/>
      <c r="W12" s="402"/>
      <c r="X12" s="402"/>
      <c r="Y12" s="220"/>
      <c r="Z12" s="402"/>
      <c r="AA12" s="402"/>
      <c r="AB12" s="402"/>
      <c r="AC12" s="220"/>
      <c r="AD12" s="220"/>
      <c r="AE12" s="389"/>
      <c r="AF12" s="389"/>
      <c r="AG12" s="389"/>
      <c r="AH12" s="220"/>
      <c r="AI12" s="220"/>
      <c r="AJ12" s="220"/>
      <c r="AK12" s="220"/>
      <c r="AL12" s="220"/>
      <c r="AM12" s="220"/>
      <c r="AN12" s="220"/>
      <c r="AO12" s="220"/>
      <c r="AP12" s="220"/>
      <c r="AQ12" s="220"/>
      <c r="AR12" s="220"/>
      <c r="AS12" s="220"/>
      <c r="AT12" s="220"/>
      <c r="AU12" s="220"/>
      <c r="AV12" s="220"/>
      <c r="AW12" s="220"/>
      <c r="AX12" s="220"/>
      <c r="AY12" s="220"/>
      <c r="AZ12" s="220"/>
      <c r="BA12" s="220"/>
    </row>
    <row r="13" spans="2:66" ht="12">
      <c r="B13" s="401"/>
      <c r="C13" s="401" t="s">
        <v>14</v>
      </c>
      <c r="D13" s="401"/>
      <c r="E13" s="401"/>
      <c r="F13" s="401"/>
      <c r="G13" s="401"/>
      <c r="H13" s="401"/>
      <c r="J13" s="402">
        <f>+J14+J25</f>
        <v>6799.835478239803</v>
      </c>
      <c r="K13" s="402">
        <f>+K14+K25</f>
        <v>2476.614768755554</v>
      </c>
      <c r="L13" s="402">
        <f>+L14+L25</f>
        <v>4323.220709484249</v>
      </c>
      <c r="M13" s="220"/>
      <c r="N13" s="402">
        <f>+N14+N25</f>
        <v>3933.378642737451</v>
      </c>
      <c r="O13" s="402">
        <f>+O14+O25</f>
        <v>3452.622200907875</v>
      </c>
      <c r="P13" s="402">
        <f>+P14+P25</f>
        <v>480.7564418295759</v>
      </c>
      <c r="Q13" s="220"/>
      <c r="R13" s="402">
        <f>+R14+R25</f>
        <v>5874.566966361096</v>
      </c>
      <c r="S13" s="402">
        <f>+S14+S25</f>
        <v>5226.239331275888</v>
      </c>
      <c r="T13" s="402">
        <f>+T14+T25</f>
        <v>648.3276350852079</v>
      </c>
      <c r="U13" s="220"/>
      <c r="V13" s="402">
        <f>+V14+V25</f>
        <v>6415.215543774797</v>
      </c>
      <c r="W13" s="402">
        <f>+W14+W25</f>
        <v>4758.8609494798175</v>
      </c>
      <c r="X13" s="402">
        <f>+X14+X25</f>
        <v>1656.3545942949795</v>
      </c>
      <c r="Y13" s="220"/>
      <c r="Z13" s="402">
        <f>+Z14+Z25</f>
        <v>23022.996631113147</v>
      </c>
      <c r="AA13" s="402">
        <f>+AA14+AA25</f>
        <v>15914.337250419134</v>
      </c>
      <c r="AB13" s="402">
        <f>+AB14+AB25</f>
        <v>7108.659380694013</v>
      </c>
      <c r="AC13" s="220"/>
      <c r="AD13" s="220"/>
      <c r="AE13" s="389"/>
      <c r="AF13" s="389"/>
      <c r="AG13" s="389"/>
      <c r="AH13" s="220"/>
      <c r="AI13" s="220"/>
      <c r="AJ13" s="220"/>
      <c r="AK13" s="220"/>
      <c r="AL13" s="220"/>
      <c r="AM13" s="220"/>
      <c r="AN13" s="220"/>
      <c r="AO13" s="220"/>
      <c r="AP13" s="220"/>
      <c r="AQ13" s="220"/>
      <c r="AR13" s="220"/>
      <c r="AS13" s="220"/>
      <c r="AT13" s="220"/>
      <c r="AU13" s="220"/>
      <c r="AV13" s="220"/>
      <c r="AW13" s="220"/>
      <c r="AX13" s="220"/>
      <c r="AY13" s="220"/>
      <c r="AZ13" s="220"/>
      <c r="BA13" s="220"/>
      <c r="BB13" s="221"/>
      <c r="BC13" s="221"/>
      <c r="BD13" s="221"/>
      <c r="BE13" s="221"/>
      <c r="BF13" s="221"/>
      <c r="BG13" s="221"/>
      <c r="BH13" s="221"/>
      <c r="BI13" s="221"/>
      <c r="BJ13" s="221"/>
      <c r="BK13" s="221"/>
      <c r="BL13" s="221"/>
      <c r="BM13" s="221"/>
      <c r="BN13" s="221"/>
    </row>
    <row r="14" spans="2:53" ht="12">
      <c r="B14" s="401"/>
      <c r="C14" s="401"/>
      <c r="D14" s="401" t="s">
        <v>179</v>
      </c>
      <c r="E14" s="401"/>
      <c r="F14" s="401"/>
      <c r="G14" s="401"/>
      <c r="H14" s="401"/>
      <c r="J14" s="402">
        <f>+J15+J18+J20</f>
        <v>314.27252763</v>
      </c>
      <c r="K14" s="402">
        <f>+K15+K18+K20</f>
        <v>2302.20183417</v>
      </c>
      <c r="L14" s="402">
        <f>+L15+L18+L20</f>
        <v>-1987.92930654</v>
      </c>
      <c r="M14" s="220"/>
      <c r="N14" s="402">
        <f>+N15+N18+N20</f>
        <v>923.4378820200001</v>
      </c>
      <c r="O14" s="402">
        <f>+O15+O18+O20</f>
        <v>1583.0928587033331</v>
      </c>
      <c r="P14" s="402">
        <f>+P15+P18+P20</f>
        <v>-659.6549766833333</v>
      </c>
      <c r="Q14" s="220"/>
      <c r="R14" s="402">
        <f>+R15+R18+R20</f>
        <v>1550.9205338800002</v>
      </c>
      <c r="S14" s="402">
        <f>+S15+S18+S20</f>
        <v>4816.41316447</v>
      </c>
      <c r="T14" s="402">
        <f>+T15+T18+T20</f>
        <v>-3265.4926305900003</v>
      </c>
      <c r="U14" s="220"/>
      <c r="V14" s="402">
        <f>+V15+V18+V20</f>
        <v>1795.6063624199999</v>
      </c>
      <c r="W14" s="402">
        <f>+W15+W18+W20</f>
        <v>3923.71317686</v>
      </c>
      <c r="X14" s="402">
        <f>+X15+X18+X20</f>
        <v>-2128.1068144400006</v>
      </c>
      <c r="Y14" s="220"/>
      <c r="Z14" s="402">
        <f>+Z15+Z18+Z20</f>
        <v>4584.23730595</v>
      </c>
      <c r="AA14" s="402">
        <f>+AA15+AA18+AA20</f>
        <v>12625.421034203333</v>
      </c>
      <c r="AB14" s="402">
        <f>+AB15+AB18+AB20</f>
        <v>-8041.183728253334</v>
      </c>
      <c r="AC14" s="220"/>
      <c r="AD14" s="220"/>
      <c r="AE14" s="389"/>
      <c r="AF14" s="389"/>
      <c r="AG14" s="389"/>
      <c r="AH14" s="220"/>
      <c r="AI14" s="220"/>
      <c r="AJ14" s="220"/>
      <c r="AK14" s="220"/>
      <c r="AL14" s="220"/>
      <c r="AM14" s="220"/>
      <c r="AN14" s="220"/>
      <c r="AO14" s="220"/>
      <c r="AP14" s="220"/>
      <c r="AQ14" s="220"/>
      <c r="AR14" s="220"/>
      <c r="AS14" s="220"/>
      <c r="AT14" s="220"/>
      <c r="AU14" s="220"/>
      <c r="AV14" s="220"/>
      <c r="AW14" s="220"/>
      <c r="AX14" s="220"/>
      <c r="AY14" s="220"/>
      <c r="AZ14" s="220"/>
      <c r="BA14" s="220"/>
    </row>
    <row r="15" spans="2:53" ht="12">
      <c r="B15" s="401"/>
      <c r="C15" s="401"/>
      <c r="D15" s="401"/>
      <c r="E15" s="401" t="s">
        <v>145</v>
      </c>
      <c r="F15" s="401"/>
      <c r="G15" s="401"/>
      <c r="H15" s="401"/>
      <c r="J15" s="402">
        <v>152.30556626</v>
      </c>
      <c r="K15" s="402">
        <v>1384.44063011</v>
      </c>
      <c r="L15" s="402">
        <f>SUM(L16:L17)</f>
        <v>-1232.13506385</v>
      </c>
      <c r="M15" s="220"/>
      <c r="N15" s="402">
        <v>528.37905402</v>
      </c>
      <c r="O15" s="402">
        <v>926.7637153</v>
      </c>
      <c r="P15" s="402">
        <f>SUM(P16:P17)</f>
        <v>-398.38466127999993</v>
      </c>
      <c r="Q15" s="220"/>
      <c r="R15" s="402">
        <v>873.9824730700001</v>
      </c>
      <c r="S15" s="402">
        <v>3392.6563885600003</v>
      </c>
      <c r="T15" s="402">
        <f>SUM(T16:T17)</f>
        <v>-2518.67391549</v>
      </c>
      <c r="U15" s="220"/>
      <c r="V15" s="402">
        <v>450.37396195</v>
      </c>
      <c r="W15" s="402">
        <v>1403.3764780800002</v>
      </c>
      <c r="X15" s="402">
        <f>SUM(X16:X17)</f>
        <v>-953.0025161300002</v>
      </c>
      <c r="Y15" s="220"/>
      <c r="Z15" s="402">
        <f>SUM(J15,N15,R15,V15)</f>
        <v>2005.0410553</v>
      </c>
      <c r="AA15" s="402">
        <f>SUM(K15,O15,S15,W15)</f>
        <v>7107.23721205</v>
      </c>
      <c r="AB15" s="402">
        <f>SUM(AB16:AB17)</f>
        <v>-5102.19615675</v>
      </c>
      <c r="AC15" s="220"/>
      <c r="AD15" s="220"/>
      <c r="AE15" s="389"/>
      <c r="AF15" s="389"/>
      <c r="AG15" s="389"/>
      <c r="AH15" s="220"/>
      <c r="AI15" s="220"/>
      <c r="AJ15" s="220"/>
      <c r="AK15" s="220"/>
      <c r="AL15" s="220"/>
      <c r="AM15" s="220"/>
      <c r="AN15" s="220"/>
      <c r="AO15" s="220"/>
      <c r="AP15" s="220"/>
      <c r="AQ15" s="220"/>
      <c r="AR15" s="220"/>
      <c r="AS15" s="220"/>
      <c r="AT15" s="220"/>
      <c r="AU15" s="220"/>
      <c r="AV15" s="220"/>
      <c r="AW15" s="220"/>
      <c r="AX15" s="220"/>
      <c r="AY15" s="220"/>
      <c r="AZ15" s="220"/>
      <c r="BA15" s="220"/>
    </row>
    <row r="16" spans="2:53" ht="12">
      <c r="B16" s="401"/>
      <c r="C16" s="401"/>
      <c r="D16" s="401"/>
      <c r="E16" s="401"/>
      <c r="F16" s="401" t="s">
        <v>146</v>
      </c>
      <c r="G16" s="401"/>
      <c r="H16" s="401"/>
      <c r="J16" s="402">
        <v>152.30556626</v>
      </c>
      <c r="K16" s="402">
        <v>1384.44063011</v>
      </c>
      <c r="L16" s="402">
        <f>J16-K16</f>
        <v>-1232.13506385</v>
      </c>
      <c r="M16" s="220"/>
      <c r="N16" s="402">
        <v>528.37905402</v>
      </c>
      <c r="O16" s="402">
        <v>926.7637153</v>
      </c>
      <c r="P16" s="402">
        <f>N16-O16</f>
        <v>-398.38466127999993</v>
      </c>
      <c r="Q16" s="220"/>
      <c r="R16" s="402">
        <v>873.9824730700001</v>
      </c>
      <c r="S16" s="402">
        <v>3392.6563885600003</v>
      </c>
      <c r="T16" s="402">
        <f>R16-S16</f>
        <v>-2518.67391549</v>
      </c>
      <c r="U16" s="220"/>
      <c r="V16" s="402">
        <v>450.37396195</v>
      </c>
      <c r="W16" s="402">
        <v>1403.3764780800002</v>
      </c>
      <c r="X16" s="402">
        <f>V16-W16</f>
        <v>-953.0025161300002</v>
      </c>
      <c r="Y16" s="220"/>
      <c r="Z16" s="402">
        <f>SUM(J16,N16,R16,V16)</f>
        <v>2005.0410553</v>
      </c>
      <c r="AA16" s="402">
        <f>SUM(K16,O16,S16,W16)</f>
        <v>7107.23721205</v>
      </c>
      <c r="AB16" s="402">
        <f>Z16-AA16</f>
        <v>-5102.19615675</v>
      </c>
      <c r="AC16" s="220"/>
      <c r="AD16" s="220"/>
      <c r="AE16" s="389"/>
      <c r="AF16" s="389"/>
      <c r="AG16" s="389"/>
      <c r="AH16" s="220"/>
      <c r="AI16" s="220"/>
      <c r="AJ16" s="220"/>
      <c r="AK16" s="220"/>
      <c r="AL16" s="220"/>
      <c r="AM16" s="220"/>
      <c r="AN16" s="220"/>
      <c r="AO16" s="220"/>
      <c r="AP16" s="220"/>
      <c r="AQ16" s="220"/>
      <c r="AR16" s="220"/>
      <c r="AS16" s="220"/>
      <c r="AT16" s="220"/>
      <c r="AU16" s="220"/>
      <c r="AV16" s="220"/>
      <c r="AW16" s="220"/>
      <c r="AX16" s="220"/>
      <c r="AY16" s="220"/>
      <c r="AZ16" s="220"/>
      <c r="BA16" s="220"/>
    </row>
    <row r="17" spans="2:53" ht="12">
      <c r="B17" s="401"/>
      <c r="C17" s="401"/>
      <c r="D17" s="401"/>
      <c r="E17" s="401"/>
      <c r="F17" s="401" t="s">
        <v>162</v>
      </c>
      <c r="G17" s="401"/>
      <c r="H17" s="401"/>
      <c r="J17" s="402">
        <v>0</v>
      </c>
      <c r="K17" s="402">
        <v>0</v>
      </c>
      <c r="L17" s="402"/>
      <c r="M17" s="220"/>
      <c r="N17" s="402">
        <v>0</v>
      </c>
      <c r="O17" s="402">
        <v>0</v>
      </c>
      <c r="P17" s="402"/>
      <c r="Q17" s="220"/>
      <c r="R17" s="402">
        <v>0</v>
      </c>
      <c r="S17" s="402">
        <v>0</v>
      </c>
      <c r="T17" s="402"/>
      <c r="U17" s="220"/>
      <c r="V17" s="402">
        <v>0</v>
      </c>
      <c r="W17" s="402">
        <v>0</v>
      </c>
      <c r="X17" s="402"/>
      <c r="Y17" s="220"/>
      <c r="Z17" s="402"/>
      <c r="AA17" s="402"/>
      <c r="AB17" s="402"/>
      <c r="AC17" s="220"/>
      <c r="AD17" s="220"/>
      <c r="AE17" s="389"/>
      <c r="AF17" s="389"/>
      <c r="AG17" s="389"/>
      <c r="AH17" s="220"/>
      <c r="AI17" s="220"/>
      <c r="AJ17" s="220"/>
      <c r="AK17" s="220"/>
      <c r="AL17" s="220"/>
      <c r="AM17" s="220"/>
      <c r="AN17" s="220"/>
      <c r="AO17" s="220"/>
      <c r="AP17" s="220"/>
      <c r="AQ17" s="220"/>
      <c r="AR17" s="220"/>
      <c r="AS17" s="220"/>
      <c r="AT17" s="220"/>
      <c r="AU17" s="220"/>
      <c r="AV17" s="220"/>
      <c r="AW17" s="220"/>
      <c r="AX17" s="220"/>
      <c r="AY17" s="220"/>
      <c r="AZ17" s="220"/>
      <c r="BA17" s="220"/>
    </row>
    <row r="18" spans="2:53" ht="12">
      <c r="B18" s="401"/>
      <c r="C18" s="401"/>
      <c r="D18" s="401"/>
      <c r="E18" s="401" t="s">
        <v>161</v>
      </c>
      <c r="F18" s="401"/>
      <c r="G18" s="401"/>
      <c r="H18" s="401"/>
      <c r="J18" s="402">
        <v>0</v>
      </c>
      <c r="K18" s="402">
        <v>670.69357152</v>
      </c>
      <c r="L18" s="402">
        <f>J18-K18</f>
        <v>-670.69357152</v>
      </c>
      <c r="M18" s="220"/>
      <c r="N18" s="402">
        <v>12.1</v>
      </c>
      <c r="O18" s="402">
        <v>341.50560147333334</v>
      </c>
      <c r="P18" s="402">
        <f>N18-O18</f>
        <v>-329.4056014733333</v>
      </c>
      <c r="Q18" s="220"/>
      <c r="R18" s="402">
        <v>0</v>
      </c>
      <c r="S18" s="402">
        <v>659.7738285</v>
      </c>
      <c r="T18" s="402">
        <f>R18-S18</f>
        <v>-659.7738285</v>
      </c>
      <c r="U18" s="220"/>
      <c r="V18" s="402">
        <v>0</v>
      </c>
      <c r="W18" s="402">
        <v>646.13809998</v>
      </c>
      <c r="X18" s="402">
        <f>V18-W18</f>
        <v>-646.13809998</v>
      </c>
      <c r="Y18" s="220"/>
      <c r="Z18" s="402">
        <f>SUM(J18,N18,R18,V18)</f>
        <v>12.1</v>
      </c>
      <c r="AA18" s="402">
        <f>SUM(K18,O18,S18,W18)</f>
        <v>2318.1111014733333</v>
      </c>
      <c r="AB18" s="402">
        <f>Z18-AA18</f>
        <v>-2306.0111014733334</v>
      </c>
      <c r="AC18" s="220"/>
      <c r="AD18" s="220"/>
      <c r="AE18" s="389"/>
      <c r="AF18" s="389"/>
      <c r="AG18" s="389"/>
      <c r="AH18" s="220"/>
      <c r="AI18" s="220"/>
      <c r="AJ18" s="220"/>
      <c r="AK18" s="220"/>
      <c r="AL18" s="220"/>
      <c r="AM18" s="220"/>
      <c r="AN18" s="220"/>
      <c r="AO18" s="220"/>
      <c r="AP18" s="220"/>
      <c r="AQ18" s="220"/>
      <c r="AR18" s="220"/>
      <c r="AS18" s="220"/>
      <c r="AT18" s="220"/>
      <c r="AU18" s="220"/>
      <c r="AV18" s="220"/>
      <c r="AW18" s="220"/>
      <c r="AX18" s="220"/>
      <c r="AY18" s="220"/>
      <c r="AZ18" s="220"/>
      <c r="BA18" s="220"/>
    </row>
    <row r="19" spans="2:53" ht="12">
      <c r="B19" s="401"/>
      <c r="C19" s="401"/>
      <c r="D19" s="401"/>
      <c r="E19" s="401"/>
      <c r="F19" s="401"/>
      <c r="G19" s="401"/>
      <c r="H19" s="401"/>
      <c r="J19" s="402"/>
      <c r="K19" s="402"/>
      <c r="L19" s="402"/>
      <c r="M19" s="220"/>
      <c r="N19" s="402"/>
      <c r="O19" s="402"/>
      <c r="P19" s="402"/>
      <c r="Q19" s="220"/>
      <c r="R19" s="402"/>
      <c r="S19" s="402"/>
      <c r="T19" s="402"/>
      <c r="U19" s="220"/>
      <c r="V19" s="402"/>
      <c r="W19" s="402"/>
      <c r="X19" s="402"/>
      <c r="Y19" s="220"/>
      <c r="Z19" s="402"/>
      <c r="AA19" s="402"/>
      <c r="AB19" s="402"/>
      <c r="AC19" s="220"/>
      <c r="AD19" s="220"/>
      <c r="AE19" s="389"/>
      <c r="AF19" s="389"/>
      <c r="AG19" s="389"/>
      <c r="AH19" s="220"/>
      <c r="AI19" s="220"/>
      <c r="AJ19" s="220"/>
      <c r="AK19" s="220"/>
      <c r="AL19" s="220"/>
      <c r="AM19" s="220"/>
      <c r="AN19" s="220"/>
      <c r="AO19" s="220"/>
      <c r="AP19" s="220"/>
      <c r="AQ19" s="220"/>
      <c r="AR19" s="220"/>
      <c r="AS19" s="220"/>
      <c r="AT19" s="220"/>
      <c r="AU19" s="220"/>
      <c r="AV19" s="220"/>
      <c r="AW19" s="220"/>
      <c r="AX19" s="220"/>
      <c r="AY19" s="220"/>
      <c r="AZ19" s="220"/>
      <c r="BA19" s="220"/>
    </row>
    <row r="20" spans="2:53" ht="12">
      <c r="B20" s="401"/>
      <c r="C20" s="401"/>
      <c r="D20" s="401"/>
      <c r="E20" s="401" t="s">
        <v>174</v>
      </c>
      <c r="F20" s="401"/>
      <c r="G20" s="401"/>
      <c r="H20" s="401"/>
      <c r="J20" s="402">
        <f>SUM(J21:J22)</f>
        <v>161.96696136999998</v>
      </c>
      <c r="K20" s="402">
        <f>SUM(K21:K22)</f>
        <v>247.06763253999998</v>
      </c>
      <c r="L20" s="402">
        <f>SUM(L21:L22)</f>
        <v>-85.10067117</v>
      </c>
      <c r="M20" s="220"/>
      <c r="N20" s="402">
        <f>SUM(N21:N22)</f>
        <v>382.95882800000004</v>
      </c>
      <c r="O20" s="402">
        <f>SUM(O21:O22)</f>
        <v>314.82354193000003</v>
      </c>
      <c r="P20" s="402">
        <f>SUM(P21:P22)</f>
        <v>68.13528607</v>
      </c>
      <c r="Q20" s="220"/>
      <c r="R20" s="402">
        <f>SUM(R21:R22)</f>
        <v>676.93806081</v>
      </c>
      <c r="S20" s="402">
        <f>SUM(S21:S22)</f>
        <v>763.9829474100001</v>
      </c>
      <c r="T20" s="402">
        <f>SUM(T21:T22)</f>
        <v>-87.04488660000004</v>
      </c>
      <c r="U20" s="220"/>
      <c r="V20" s="402">
        <f>SUM(V21:V22)</f>
        <v>1345.23240047</v>
      </c>
      <c r="W20" s="402">
        <f>SUM(W21:W22)</f>
        <v>1874.1985988000001</v>
      </c>
      <c r="X20" s="402">
        <f>SUM(X21:X22)</f>
        <v>-528.9661983300002</v>
      </c>
      <c r="Y20" s="220"/>
      <c r="Z20" s="402">
        <f>SUM(Z21:Z22)</f>
        <v>2567.09625065</v>
      </c>
      <c r="AA20" s="402">
        <f>SUM(AA21:AA22)</f>
        <v>3200.07272068</v>
      </c>
      <c r="AB20" s="402">
        <f>SUM(AB21:AB22)</f>
        <v>-632.9764700300002</v>
      </c>
      <c r="AC20" s="220"/>
      <c r="AD20" s="220"/>
      <c r="AE20" s="389"/>
      <c r="AF20" s="389"/>
      <c r="AG20" s="389"/>
      <c r="AH20" s="220"/>
      <c r="AI20" s="220"/>
      <c r="AJ20" s="220"/>
      <c r="AK20" s="220"/>
      <c r="AL20" s="220"/>
      <c r="AM20" s="220"/>
      <c r="AN20" s="220"/>
      <c r="AO20" s="220"/>
      <c r="AP20" s="220"/>
      <c r="AQ20" s="220"/>
      <c r="AR20" s="220"/>
      <c r="AS20" s="220"/>
      <c r="AT20" s="220"/>
      <c r="AU20" s="220"/>
      <c r="AV20" s="220"/>
      <c r="AW20" s="220"/>
      <c r="AX20" s="220"/>
      <c r="AY20" s="220"/>
      <c r="AZ20" s="220"/>
      <c r="BA20" s="220"/>
    </row>
    <row r="21" spans="2:53" ht="12">
      <c r="B21" s="401"/>
      <c r="C21" s="401"/>
      <c r="D21" s="401"/>
      <c r="E21" s="401"/>
      <c r="F21" s="401" t="s">
        <v>146</v>
      </c>
      <c r="G21" s="401"/>
      <c r="H21" s="401"/>
      <c r="J21" s="402">
        <v>161.96696136999998</v>
      </c>
      <c r="K21" s="402">
        <v>247.06763253999998</v>
      </c>
      <c r="L21" s="402">
        <f>J21-K21</f>
        <v>-85.10067117</v>
      </c>
      <c r="M21" s="220"/>
      <c r="N21" s="402">
        <v>382.95882800000004</v>
      </c>
      <c r="O21" s="402">
        <v>314.82354193000003</v>
      </c>
      <c r="P21" s="402">
        <f>N21-O21</f>
        <v>68.13528607</v>
      </c>
      <c r="Q21" s="220"/>
      <c r="R21" s="402">
        <v>676.93806081</v>
      </c>
      <c r="S21" s="402">
        <v>763.9829474100001</v>
      </c>
      <c r="T21" s="402">
        <f>R21-S21</f>
        <v>-87.04488660000004</v>
      </c>
      <c r="U21" s="220"/>
      <c r="V21" s="402">
        <v>1345.23240047</v>
      </c>
      <c r="W21" s="402">
        <v>1874.1985988000001</v>
      </c>
      <c r="X21" s="402">
        <f>V21-W21</f>
        <v>-528.9661983300002</v>
      </c>
      <c r="Y21" s="220"/>
      <c r="Z21" s="402">
        <f>SUM(J21,N21,R21,V21)</f>
        <v>2567.09625065</v>
      </c>
      <c r="AA21" s="402">
        <f>SUM(K21,O21,S21,W21)</f>
        <v>3200.07272068</v>
      </c>
      <c r="AB21" s="402">
        <f>Z21-AA21</f>
        <v>-632.9764700300002</v>
      </c>
      <c r="AC21" s="220"/>
      <c r="AD21" s="220"/>
      <c r="AE21" s="389"/>
      <c r="AF21" s="389"/>
      <c r="AG21" s="389"/>
      <c r="AH21" s="220"/>
      <c r="AI21" s="220"/>
      <c r="AJ21" s="220"/>
      <c r="AK21" s="220"/>
      <c r="AL21" s="220"/>
      <c r="AM21" s="220"/>
      <c r="AN21" s="220"/>
      <c r="AO21" s="220"/>
      <c r="AP21" s="220"/>
      <c r="AQ21" s="220"/>
      <c r="AR21" s="220"/>
      <c r="AS21" s="220"/>
      <c r="AT21" s="220"/>
      <c r="AU21" s="220"/>
      <c r="AV21" s="220"/>
      <c r="AW21" s="220"/>
      <c r="AX21" s="220"/>
      <c r="AY21" s="220"/>
      <c r="AZ21" s="220"/>
      <c r="BA21" s="220"/>
    </row>
    <row r="22" spans="2:53" ht="12">
      <c r="B22" s="401"/>
      <c r="C22" s="401"/>
      <c r="D22" s="401"/>
      <c r="E22" s="401"/>
      <c r="F22" s="401" t="s">
        <v>162</v>
      </c>
      <c r="G22" s="401"/>
      <c r="H22" s="401"/>
      <c r="J22" s="402">
        <v>0</v>
      </c>
      <c r="K22" s="402">
        <v>0</v>
      </c>
      <c r="L22" s="402"/>
      <c r="M22" s="220"/>
      <c r="N22" s="402">
        <v>0</v>
      </c>
      <c r="O22" s="402">
        <v>0</v>
      </c>
      <c r="P22" s="402"/>
      <c r="Q22" s="220"/>
      <c r="R22" s="402">
        <v>0</v>
      </c>
      <c r="S22" s="402">
        <v>0</v>
      </c>
      <c r="T22" s="402"/>
      <c r="U22" s="220"/>
      <c r="V22" s="402">
        <v>0</v>
      </c>
      <c r="W22" s="402">
        <v>0</v>
      </c>
      <c r="X22" s="402"/>
      <c r="Y22" s="220"/>
      <c r="Z22" s="402"/>
      <c r="AA22" s="402"/>
      <c r="AB22" s="402"/>
      <c r="AC22" s="220"/>
      <c r="AD22" s="220"/>
      <c r="AE22" s="389"/>
      <c r="AF22" s="389"/>
      <c r="AG22" s="389"/>
      <c r="AH22" s="220"/>
      <c r="AI22" s="220"/>
      <c r="AJ22" s="220"/>
      <c r="AK22" s="220"/>
      <c r="AL22" s="220"/>
      <c r="AM22" s="220"/>
      <c r="AN22" s="220"/>
      <c r="AO22" s="220"/>
      <c r="AP22" s="220"/>
      <c r="AQ22" s="220"/>
      <c r="AR22" s="220"/>
      <c r="AS22" s="220"/>
      <c r="AT22" s="220"/>
      <c r="AU22" s="220"/>
      <c r="AV22" s="220"/>
      <c r="AW22" s="220"/>
      <c r="AX22" s="220"/>
      <c r="AY22" s="220"/>
      <c r="AZ22" s="220"/>
      <c r="BA22" s="220"/>
    </row>
    <row r="23" spans="2:53" ht="12">
      <c r="B23" s="401"/>
      <c r="C23" s="401"/>
      <c r="D23" s="401"/>
      <c r="E23" s="401"/>
      <c r="F23" s="401"/>
      <c r="G23" s="401"/>
      <c r="H23" s="401"/>
      <c r="J23" s="402"/>
      <c r="K23" s="402"/>
      <c r="L23" s="402"/>
      <c r="M23" s="220"/>
      <c r="N23" s="402"/>
      <c r="O23" s="402"/>
      <c r="P23" s="402"/>
      <c r="Q23" s="220"/>
      <c r="R23" s="402"/>
      <c r="S23" s="402"/>
      <c r="T23" s="402"/>
      <c r="U23" s="220"/>
      <c r="V23" s="402"/>
      <c r="W23" s="402"/>
      <c r="X23" s="402"/>
      <c r="Y23" s="220"/>
      <c r="Z23" s="402"/>
      <c r="AA23" s="402"/>
      <c r="AB23" s="402"/>
      <c r="AC23" s="220"/>
      <c r="AD23" s="220"/>
      <c r="AE23" s="389"/>
      <c r="AF23" s="389"/>
      <c r="AG23" s="389"/>
      <c r="AH23" s="220"/>
      <c r="AI23" s="220"/>
      <c r="AJ23" s="220"/>
      <c r="AK23" s="220"/>
      <c r="AL23" s="220"/>
      <c r="AM23" s="220"/>
      <c r="AN23" s="220"/>
      <c r="AO23" s="220"/>
      <c r="AP23" s="220"/>
      <c r="AQ23" s="220"/>
      <c r="AR23" s="220"/>
      <c r="AS23" s="220"/>
      <c r="AT23" s="220"/>
      <c r="AU23" s="220"/>
      <c r="AV23" s="220"/>
      <c r="AW23" s="220"/>
      <c r="AX23" s="220"/>
      <c r="AY23" s="220"/>
      <c r="AZ23" s="220"/>
      <c r="BA23" s="220"/>
    </row>
    <row r="24" spans="2:53" ht="12">
      <c r="B24" s="401"/>
      <c r="C24" s="401"/>
      <c r="D24" s="401"/>
      <c r="E24" s="401"/>
      <c r="F24" s="401"/>
      <c r="G24" s="401"/>
      <c r="H24" s="401"/>
      <c r="J24" s="402"/>
      <c r="K24" s="402"/>
      <c r="L24" s="402"/>
      <c r="M24" s="220"/>
      <c r="N24" s="402"/>
      <c r="O24" s="402"/>
      <c r="P24" s="402"/>
      <c r="Q24" s="220"/>
      <c r="R24" s="402"/>
      <c r="S24" s="402"/>
      <c r="T24" s="402"/>
      <c r="U24" s="220"/>
      <c r="V24" s="402"/>
      <c r="W24" s="402"/>
      <c r="X24" s="402"/>
      <c r="Y24" s="220"/>
      <c r="Z24" s="402"/>
      <c r="AA24" s="402"/>
      <c r="AB24" s="402"/>
      <c r="AC24" s="220"/>
      <c r="AD24" s="220"/>
      <c r="AE24" s="389"/>
      <c r="AF24" s="389"/>
      <c r="AG24" s="389"/>
      <c r="AH24" s="220"/>
      <c r="AI24" s="220"/>
      <c r="AJ24" s="220"/>
      <c r="AK24" s="220"/>
      <c r="AL24" s="220"/>
      <c r="AM24" s="220"/>
      <c r="AN24" s="220"/>
      <c r="AO24" s="220"/>
      <c r="AP24" s="220"/>
      <c r="AQ24" s="220"/>
      <c r="AR24" s="220"/>
      <c r="AS24" s="220"/>
      <c r="AT24" s="220"/>
      <c r="AU24" s="220"/>
      <c r="AV24" s="220"/>
      <c r="AW24" s="220"/>
      <c r="AX24" s="220"/>
      <c r="AY24" s="220"/>
      <c r="AZ24" s="220"/>
      <c r="BA24" s="220"/>
    </row>
    <row r="25" spans="2:66" ht="12">
      <c r="B25" s="401"/>
      <c r="C25" s="401"/>
      <c r="D25" s="401" t="s">
        <v>180</v>
      </c>
      <c r="E25" s="401"/>
      <c r="F25" s="401"/>
      <c r="G25" s="401"/>
      <c r="H25" s="401"/>
      <c r="J25" s="402">
        <f>+J26+J29+J31</f>
        <v>6485.562950609803</v>
      </c>
      <c r="K25" s="402">
        <f>+K26+K29+K31</f>
        <v>174.4129345855541</v>
      </c>
      <c r="L25" s="402">
        <f>+J25-K25</f>
        <v>6311.1500160242485</v>
      </c>
      <c r="M25" s="220"/>
      <c r="N25" s="402">
        <f>+N26+N29+N31</f>
        <v>3009.940760717451</v>
      </c>
      <c r="O25" s="402">
        <f>+O26+O29+O31</f>
        <v>1869.529342204542</v>
      </c>
      <c r="P25" s="402">
        <f>+N25-O25</f>
        <v>1140.4114185129092</v>
      </c>
      <c r="Q25" s="220"/>
      <c r="R25" s="402">
        <f>+R26+R29+R31</f>
        <v>4323.646432481096</v>
      </c>
      <c r="S25" s="402">
        <f>+S26+S29+S31</f>
        <v>409.8261668058876</v>
      </c>
      <c r="T25" s="402">
        <f>+R25-S25</f>
        <v>3913.8202656752082</v>
      </c>
      <c r="U25" s="220"/>
      <c r="V25" s="402">
        <f>+V26+V29+V31</f>
        <v>4619.609181354797</v>
      </c>
      <c r="W25" s="402">
        <f>+W26+W29+W31</f>
        <v>835.147772619817</v>
      </c>
      <c r="X25" s="402">
        <f>+V25-W25</f>
        <v>3784.46140873498</v>
      </c>
      <c r="Y25" s="220"/>
      <c r="Z25" s="402">
        <f>+Z26+Z29+Z31</f>
        <v>18438.759325163148</v>
      </c>
      <c r="AA25" s="402">
        <f>+AA26+AA29+AA31</f>
        <v>3288.916216215801</v>
      </c>
      <c r="AB25" s="402">
        <f>+Z25-AA25</f>
        <v>15149.843108947347</v>
      </c>
      <c r="AC25" s="220"/>
      <c r="AD25" s="220"/>
      <c r="AE25" s="389"/>
      <c r="AF25" s="389"/>
      <c r="AG25" s="389"/>
      <c r="AH25" s="220"/>
      <c r="AI25" s="220"/>
      <c r="AJ25" s="220"/>
      <c r="AK25" s="220"/>
      <c r="AL25" s="220"/>
      <c r="AM25" s="220"/>
      <c r="AN25" s="220"/>
      <c r="AO25" s="220"/>
      <c r="AP25" s="220"/>
      <c r="AQ25" s="220"/>
      <c r="AR25" s="220"/>
      <c r="AS25" s="220"/>
      <c r="AT25" s="220"/>
      <c r="AU25" s="220"/>
      <c r="AV25" s="220"/>
      <c r="AW25" s="220"/>
      <c r="AX25" s="220"/>
      <c r="AY25" s="220"/>
      <c r="AZ25" s="220"/>
      <c r="BA25" s="220"/>
      <c r="BB25" s="221"/>
      <c r="BC25" s="221"/>
      <c r="BD25" s="221"/>
      <c r="BE25" s="221"/>
      <c r="BF25" s="221"/>
      <c r="BG25" s="221"/>
      <c r="BH25" s="221"/>
      <c r="BI25" s="221"/>
      <c r="BJ25" s="221"/>
      <c r="BK25" s="221"/>
      <c r="BL25" s="221"/>
      <c r="BM25" s="221"/>
      <c r="BN25" s="221"/>
    </row>
    <row r="26" spans="2:53" ht="12">
      <c r="B26" s="401"/>
      <c r="C26" s="401"/>
      <c r="D26" s="401"/>
      <c r="E26" s="401" t="s">
        <v>147</v>
      </c>
      <c r="F26" s="401"/>
      <c r="G26" s="401"/>
      <c r="H26" s="401"/>
      <c r="J26" s="402">
        <v>2509.35482613</v>
      </c>
      <c r="K26" s="402">
        <v>78.13073757000001</v>
      </c>
      <c r="L26" s="402">
        <f>+J26-K26</f>
        <v>2431.2240885600004</v>
      </c>
      <c r="M26" s="220"/>
      <c r="N26" s="402">
        <v>1885.6980822</v>
      </c>
      <c r="O26" s="402">
        <v>1408.0573993700002</v>
      </c>
      <c r="P26" s="402">
        <f>+N26-O26</f>
        <v>477.64068282999983</v>
      </c>
      <c r="Q26" s="220"/>
      <c r="R26" s="402">
        <v>3505.1432326299987</v>
      </c>
      <c r="S26" s="402">
        <v>275.8267472299999</v>
      </c>
      <c r="T26" s="402">
        <f>+R26-S26</f>
        <v>3229.316485399999</v>
      </c>
      <c r="U26" s="220"/>
      <c r="V26" s="402">
        <v>1978.76751109</v>
      </c>
      <c r="W26" s="402">
        <v>341.56333646999997</v>
      </c>
      <c r="X26" s="402">
        <f>+V26-W26</f>
        <v>1637.20417462</v>
      </c>
      <c r="Y26" s="220"/>
      <c r="Z26" s="402">
        <f>SUM(J26,N26,R26,V26)</f>
        <v>9878.963652049999</v>
      </c>
      <c r="AA26" s="402">
        <f>SUM(K26,O26,S26,W26)</f>
        <v>2103.57822064</v>
      </c>
      <c r="AB26" s="402">
        <f>+Z26-AA26</f>
        <v>7775.385431409999</v>
      </c>
      <c r="AC26" s="220"/>
      <c r="AD26" s="220"/>
      <c r="AE26" s="389"/>
      <c r="AF26" s="389"/>
      <c r="AG26" s="389"/>
      <c r="AH26" s="220"/>
      <c r="AI26" s="220"/>
      <c r="AJ26" s="220"/>
      <c r="AK26" s="220"/>
      <c r="AL26" s="220"/>
      <c r="AM26" s="220"/>
      <c r="AN26" s="220"/>
      <c r="AO26" s="220"/>
      <c r="AP26" s="220"/>
      <c r="AQ26" s="220"/>
      <c r="AR26" s="220"/>
      <c r="AS26" s="220"/>
      <c r="AT26" s="220"/>
      <c r="AU26" s="220"/>
      <c r="AV26" s="220"/>
      <c r="AW26" s="220"/>
      <c r="AX26" s="220"/>
      <c r="AY26" s="220"/>
      <c r="AZ26" s="220"/>
      <c r="BA26" s="220"/>
    </row>
    <row r="27" spans="2:53" ht="12">
      <c r="B27" s="401"/>
      <c r="C27" s="401"/>
      <c r="D27" s="401"/>
      <c r="E27" s="401"/>
      <c r="F27" s="401" t="s">
        <v>148</v>
      </c>
      <c r="G27" s="401"/>
      <c r="H27" s="401"/>
      <c r="J27" s="402">
        <v>0</v>
      </c>
      <c r="K27" s="402">
        <v>0</v>
      </c>
      <c r="L27" s="402"/>
      <c r="M27" s="220"/>
      <c r="N27" s="402">
        <v>0</v>
      </c>
      <c r="O27" s="402">
        <v>0</v>
      </c>
      <c r="P27" s="402"/>
      <c r="Q27" s="220"/>
      <c r="R27" s="402">
        <v>0</v>
      </c>
      <c r="S27" s="402">
        <v>0</v>
      </c>
      <c r="T27" s="402"/>
      <c r="U27" s="220"/>
      <c r="V27" s="402">
        <v>0</v>
      </c>
      <c r="W27" s="402">
        <v>0</v>
      </c>
      <c r="X27" s="402"/>
      <c r="Y27" s="220"/>
      <c r="Z27" s="402"/>
      <c r="AA27" s="402"/>
      <c r="AB27" s="402"/>
      <c r="AC27" s="220"/>
      <c r="AD27" s="220"/>
      <c r="AE27" s="389"/>
      <c r="AF27" s="389"/>
      <c r="AG27" s="389"/>
      <c r="AH27" s="220"/>
      <c r="AI27" s="220"/>
      <c r="AJ27" s="220"/>
      <c r="AK27" s="220"/>
      <c r="AL27" s="220"/>
      <c r="AM27" s="220"/>
      <c r="AN27" s="220"/>
      <c r="AO27" s="220"/>
      <c r="AP27" s="220"/>
      <c r="AQ27" s="220"/>
      <c r="AR27" s="220"/>
      <c r="AS27" s="220"/>
      <c r="AT27" s="220"/>
      <c r="AU27" s="220"/>
      <c r="AV27" s="220"/>
      <c r="AW27" s="220"/>
      <c r="AX27" s="220"/>
      <c r="AY27" s="220"/>
      <c r="AZ27" s="220"/>
      <c r="BA27" s="220"/>
    </row>
    <row r="28" spans="2:53" ht="12">
      <c r="B28" s="401"/>
      <c r="C28" s="401"/>
      <c r="D28" s="401"/>
      <c r="E28" s="401"/>
      <c r="F28" s="401" t="s">
        <v>164</v>
      </c>
      <c r="G28" s="401"/>
      <c r="H28" s="401"/>
      <c r="J28" s="402">
        <v>2509.35482613</v>
      </c>
      <c r="K28" s="402">
        <v>78.13073757000001</v>
      </c>
      <c r="L28" s="402">
        <f>+J28-K28</f>
        <v>2431.2240885600004</v>
      </c>
      <c r="M28" s="220"/>
      <c r="N28" s="402">
        <v>1885.6980822</v>
      </c>
      <c r="O28" s="402">
        <v>1408.0573993700002</v>
      </c>
      <c r="P28" s="402">
        <f>+N28-O28</f>
        <v>477.64068282999983</v>
      </c>
      <c r="Q28" s="220"/>
      <c r="R28" s="402">
        <v>3505.1432326299987</v>
      </c>
      <c r="S28" s="402">
        <v>275.8267472299999</v>
      </c>
      <c r="T28" s="402">
        <f>+R28-S28</f>
        <v>3229.316485399999</v>
      </c>
      <c r="U28" s="220"/>
      <c r="V28" s="402">
        <v>1978.76751109</v>
      </c>
      <c r="W28" s="402">
        <v>341.56333646999997</v>
      </c>
      <c r="X28" s="402">
        <f>+V28-W28</f>
        <v>1637.20417462</v>
      </c>
      <c r="Y28" s="220"/>
      <c r="Z28" s="402">
        <f>SUM(J28,N28,R28,V28)</f>
        <v>9878.963652049999</v>
      </c>
      <c r="AA28" s="402">
        <f>SUM(K28,O28,S28,W28)</f>
        <v>2103.57822064</v>
      </c>
      <c r="AB28" s="402">
        <f>+Z28-AA28</f>
        <v>7775.385431409999</v>
      </c>
      <c r="AC28" s="220"/>
      <c r="AD28" s="220"/>
      <c r="AE28" s="389"/>
      <c r="AF28" s="389"/>
      <c r="AG28" s="389"/>
      <c r="AH28" s="220"/>
      <c r="AI28" s="220"/>
      <c r="AJ28" s="220"/>
      <c r="AK28" s="220"/>
      <c r="AL28" s="220"/>
      <c r="AM28" s="220"/>
      <c r="AN28" s="220"/>
      <c r="AO28" s="220"/>
      <c r="AP28" s="220"/>
      <c r="AQ28" s="220"/>
      <c r="AR28" s="220"/>
      <c r="AS28" s="220"/>
      <c r="AT28" s="220"/>
      <c r="AU28" s="220"/>
      <c r="AV28" s="220"/>
      <c r="AW28" s="220"/>
      <c r="AX28" s="220"/>
      <c r="AY28" s="220"/>
      <c r="AZ28" s="220"/>
      <c r="BA28" s="220"/>
    </row>
    <row r="29" spans="2:53" ht="12">
      <c r="B29" s="401"/>
      <c r="C29" s="401"/>
      <c r="D29" s="401"/>
      <c r="E29" s="401" t="s">
        <v>163</v>
      </c>
      <c r="F29" s="401"/>
      <c r="G29" s="401"/>
      <c r="H29" s="401"/>
      <c r="J29" s="402">
        <v>3652.8227617289617</v>
      </c>
      <c r="K29" s="402">
        <v>0</v>
      </c>
      <c r="L29" s="402">
        <f>+J29-K29</f>
        <v>3652.8227617289617</v>
      </c>
      <c r="M29" s="220"/>
      <c r="N29" s="402">
        <v>1107.301918017451</v>
      </c>
      <c r="O29" s="402">
        <v>328.691</v>
      </c>
      <c r="P29" s="402">
        <f>+N29-O29</f>
        <v>778.610918017451</v>
      </c>
      <c r="Q29" s="220"/>
      <c r="R29" s="402">
        <v>756.7083513510978</v>
      </c>
      <c r="S29" s="402">
        <v>73.39</v>
      </c>
      <c r="T29" s="402">
        <f>+R29-S29</f>
        <v>683.3183513510978</v>
      </c>
      <c r="U29" s="220"/>
      <c r="V29" s="402">
        <v>1482.1114178897383</v>
      </c>
      <c r="W29" s="402">
        <v>0</v>
      </c>
      <c r="X29" s="402">
        <f>+V29-W29</f>
        <v>1482.1114178897383</v>
      </c>
      <c r="Y29" s="220"/>
      <c r="Z29" s="402">
        <f>SUM(J29,N29,R29,V29)</f>
        <v>6998.944448987249</v>
      </c>
      <c r="AA29" s="402">
        <f>SUM(K29,O29,S29,W29)</f>
        <v>402.08099999999996</v>
      </c>
      <c r="AB29" s="402">
        <f>+Z29-AA29</f>
        <v>6596.863448987249</v>
      </c>
      <c r="AC29" s="220"/>
      <c r="AD29" s="220"/>
      <c r="AE29" s="389"/>
      <c r="AF29" s="389"/>
      <c r="AG29" s="389"/>
      <c r="AH29" s="220"/>
      <c r="AI29" s="220"/>
      <c r="AJ29" s="220"/>
      <c r="AK29" s="220"/>
      <c r="AL29" s="220"/>
      <c r="AM29" s="220"/>
      <c r="AN29" s="220"/>
      <c r="AO29" s="220"/>
      <c r="AP29" s="220"/>
      <c r="AQ29" s="220"/>
      <c r="AR29" s="220"/>
      <c r="AS29" s="220"/>
      <c r="AT29" s="220"/>
      <c r="AU29" s="220"/>
      <c r="AV29" s="220"/>
      <c r="AW29" s="220"/>
      <c r="AX29" s="220"/>
      <c r="AY29" s="220"/>
      <c r="AZ29" s="220"/>
      <c r="BA29" s="220"/>
    </row>
    <row r="30" spans="2:53" ht="12">
      <c r="B30" s="401"/>
      <c r="C30" s="401"/>
      <c r="D30" s="401"/>
      <c r="E30" s="401"/>
      <c r="F30" s="401"/>
      <c r="G30" s="401"/>
      <c r="H30" s="401"/>
      <c r="J30" s="402"/>
      <c r="K30" s="402"/>
      <c r="L30" s="402"/>
      <c r="M30" s="220"/>
      <c r="N30" s="402"/>
      <c r="O30" s="402"/>
      <c r="P30" s="402"/>
      <c r="Q30" s="220"/>
      <c r="R30" s="402"/>
      <c r="S30" s="402"/>
      <c r="T30" s="402"/>
      <c r="U30" s="220"/>
      <c r="V30" s="402"/>
      <c r="W30" s="402"/>
      <c r="X30" s="402"/>
      <c r="Y30" s="220"/>
      <c r="Z30" s="402"/>
      <c r="AA30" s="402"/>
      <c r="AB30" s="402"/>
      <c r="AC30" s="220"/>
      <c r="AD30" s="220"/>
      <c r="AE30" s="389"/>
      <c r="AF30" s="389"/>
      <c r="AG30" s="389"/>
      <c r="AH30" s="220"/>
      <c r="AI30" s="220"/>
      <c r="AJ30" s="220"/>
      <c r="AK30" s="220"/>
      <c r="AL30" s="220"/>
      <c r="AM30" s="220"/>
      <c r="AN30" s="220"/>
      <c r="AO30" s="220"/>
      <c r="AP30" s="220"/>
      <c r="AQ30" s="220"/>
      <c r="AR30" s="220"/>
      <c r="AS30" s="220"/>
      <c r="AT30" s="220"/>
      <c r="AU30" s="220"/>
      <c r="AV30" s="220"/>
      <c r="AW30" s="220"/>
      <c r="AX30" s="220"/>
      <c r="AY30" s="220"/>
      <c r="AZ30" s="220"/>
      <c r="BA30" s="220"/>
    </row>
    <row r="31" spans="2:53" ht="12">
      <c r="B31" s="401"/>
      <c r="C31" s="401"/>
      <c r="D31" s="401"/>
      <c r="E31" s="401" t="s">
        <v>174</v>
      </c>
      <c r="F31" s="401"/>
      <c r="G31" s="401"/>
      <c r="H31" s="401"/>
      <c r="J31" s="402">
        <f>SUM(J32:J33)</f>
        <v>323.3853627508414</v>
      </c>
      <c r="K31" s="402">
        <f>SUM(K32:K33)</f>
        <v>96.28219701555409</v>
      </c>
      <c r="L31" s="402">
        <f>+J31-K31</f>
        <v>227.10316573528732</v>
      </c>
      <c r="M31" s="220"/>
      <c r="N31" s="402">
        <f>SUM(N32:N33)</f>
        <v>16.940760499999932</v>
      </c>
      <c r="O31" s="402">
        <f>SUM(O32:O33)</f>
        <v>132.78094283454178</v>
      </c>
      <c r="P31" s="402">
        <f>+N31-O31</f>
        <v>-115.84018233454185</v>
      </c>
      <c r="Q31" s="220"/>
      <c r="R31" s="402">
        <f>SUM(R32:R33)</f>
        <v>61.79484849999993</v>
      </c>
      <c r="S31" s="402">
        <f>SUM(S32:S33)</f>
        <v>60.609419575887756</v>
      </c>
      <c r="T31" s="402">
        <f>+R31-S31</f>
        <v>1.1854289241121734</v>
      </c>
      <c r="U31" s="220"/>
      <c r="V31" s="402">
        <f>SUM(V32:V33)</f>
        <v>1158.7302523750595</v>
      </c>
      <c r="W31" s="402">
        <f>SUM(W32:W33)</f>
        <v>493.5844361498171</v>
      </c>
      <c r="X31" s="402">
        <f>+V31-W31</f>
        <v>665.1458162252425</v>
      </c>
      <c r="Y31" s="220"/>
      <c r="Z31" s="402">
        <f>SUM(Z32:Z33)</f>
        <v>1560.851224125901</v>
      </c>
      <c r="AA31" s="402">
        <f>SUM(AA32:AA33)</f>
        <v>783.2569955758008</v>
      </c>
      <c r="AB31" s="402">
        <f>+Z31-AA31</f>
        <v>777.5942285501001</v>
      </c>
      <c r="AC31" s="220"/>
      <c r="AD31" s="220"/>
      <c r="AE31" s="389"/>
      <c r="AF31" s="389"/>
      <c r="AG31" s="389"/>
      <c r="AH31" s="220"/>
      <c r="AI31" s="220"/>
      <c r="AJ31" s="220"/>
      <c r="AK31" s="220"/>
      <c r="AL31" s="220"/>
      <c r="AM31" s="220"/>
      <c r="AN31" s="220"/>
      <c r="AO31" s="220"/>
      <c r="AP31" s="220"/>
      <c r="AQ31" s="220"/>
      <c r="AR31" s="220"/>
      <c r="AS31" s="220"/>
      <c r="AT31" s="220"/>
      <c r="AU31" s="220"/>
      <c r="AV31" s="220"/>
      <c r="AW31" s="220"/>
      <c r="AX31" s="220"/>
      <c r="AY31" s="220"/>
      <c r="AZ31" s="220"/>
      <c r="BA31" s="220"/>
    </row>
    <row r="32" spans="2:53" ht="12">
      <c r="B32" s="401"/>
      <c r="C32" s="401"/>
      <c r="D32" s="401"/>
      <c r="E32" s="401"/>
      <c r="F32" s="401" t="s">
        <v>148</v>
      </c>
      <c r="G32" s="401"/>
      <c r="H32" s="401"/>
      <c r="J32" s="402">
        <v>0</v>
      </c>
      <c r="K32" s="402">
        <v>0</v>
      </c>
      <c r="L32" s="402"/>
      <c r="M32" s="220"/>
      <c r="N32" s="402">
        <v>0</v>
      </c>
      <c r="O32" s="402">
        <v>0</v>
      </c>
      <c r="P32" s="402"/>
      <c r="Q32" s="220"/>
      <c r="R32" s="402">
        <v>0</v>
      </c>
      <c r="S32" s="402">
        <v>0</v>
      </c>
      <c r="T32" s="402"/>
      <c r="U32" s="220"/>
      <c r="V32" s="402">
        <v>0</v>
      </c>
      <c r="W32" s="402">
        <v>0</v>
      </c>
      <c r="X32" s="402"/>
      <c r="Y32" s="220"/>
      <c r="Z32" s="402"/>
      <c r="AA32" s="402"/>
      <c r="AB32" s="402"/>
      <c r="AC32" s="220"/>
      <c r="AD32" s="220"/>
      <c r="AE32" s="389"/>
      <c r="AF32" s="389"/>
      <c r="AG32" s="389"/>
      <c r="AH32" s="220"/>
      <c r="AI32" s="220"/>
      <c r="AJ32" s="220"/>
      <c r="AK32" s="220"/>
      <c r="AL32" s="220"/>
      <c r="AM32" s="220"/>
      <c r="AN32" s="220"/>
      <c r="AO32" s="220"/>
      <c r="AP32" s="220"/>
      <c r="AQ32" s="220"/>
      <c r="AR32" s="220"/>
      <c r="AS32" s="220"/>
      <c r="AT32" s="220"/>
      <c r="AU32" s="220"/>
      <c r="AV32" s="220"/>
      <c r="AW32" s="220"/>
      <c r="AX32" s="220"/>
      <c r="AY32" s="220"/>
      <c r="AZ32" s="220"/>
      <c r="BA32" s="220"/>
    </row>
    <row r="33" spans="2:53" ht="12">
      <c r="B33" s="401"/>
      <c r="C33" s="401"/>
      <c r="D33" s="401"/>
      <c r="E33" s="401"/>
      <c r="F33" s="401" t="s">
        <v>164</v>
      </c>
      <c r="G33" s="401"/>
      <c r="H33" s="401"/>
      <c r="J33" s="402">
        <v>323.3853627508414</v>
      </c>
      <c r="K33" s="402">
        <v>96.28219701555409</v>
      </c>
      <c r="L33" s="402">
        <f>+J33-K33</f>
        <v>227.10316573528732</v>
      </c>
      <c r="M33" s="220"/>
      <c r="N33" s="402">
        <v>16.940760499999932</v>
      </c>
      <c r="O33" s="402">
        <v>132.78094283454178</v>
      </c>
      <c r="P33" s="402">
        <f>+N33-O33</f>
        <v>-115.84018233454185</v>
      </c>
      <c r="Q33" s="220"/>
      <c r="R33" s="402">
        <v>61.79484849999993</v>
      </c>
      <c r="S33" s="402">
        <v>60.609419575887756</v>
      </c>
      <c r="T33" s="402">
        <f>+R33-S33</f>
        <v>1.1854289241121734</v>
      </c>
      <c r="U33" s="220"/>
      <c r="V33" s="402">
        <v>1158.7302523750595</v>
      </c>
      <c r="W33" s="402">
        <v>493.5844361498171</v>
      </c>
      <c r="X33" s="402">
        <f>+V33-W33</f>
        <v>665.1458162252425</v>
      </c>
      <c r="Y33" s="220"/>
      <c r="Z33" s="402">
        <f>SUM(J33,N33,R33,V33)</f>
        <v>1560.851224125901</v>
      </c>
      <c r="AA33" s="402">
        <f>SUM(K33,O33,S33,W33)</f>
        <v>783.2569955758008</v>
      </c>
      <c r="AB33" s="402">
        <f>+Z33-AA33</f>
        <v>777.5942285501001</v>
      </c>
      <c r="AC33" s="220"/>
      <c r="AD33" s="220"/>
      <c r="AE33" s="389"/>
      <c r="AF33" s="389"/>
      <c r="AG33" s="389"/>
      <c r="AH33" s="220"/>
      <c r="AI33" s="220"/>
      <c r="AJ33" s="220"/>
      <c r="AK33" s="220"/>
      <c r="AL33" s="220"/>
      <c r="AM33" s="220"/>
      <c r="AN33" s="220"/>
      <c r="AO33" s="220"/>
      <c r="AP33" s="220"/>
      <c r="AQ33" s="220"/>
      <c r="AR33" s="220"/>
      <c r="AS33" s="220"/>
      <c r="AT33" s="220"/>
      <c r="AU33" s="220"/>
      <c r="AV33" s="220"/>
      <c r="AW33" s="220"/>
      <c r="AX33" s="220"/>
      <c r="AY33" s="220"/>
      <c r="AZ33" s="220"/>
      <c r="BA33" s="220"/>
    </row>
    <row r="34" spans="2:53" ht="12">
      <c r="B34" s="401"/>
      <c r="C34" s="401"/>
      <c r="D34" s="401"/>
      <c r="E34" s="401"/>
      <c r="F34" s="401"/>
      <c r="G34" s="401"/>
      <c r="H34" s="401"/>
      <c r="J34" s="402"/>
      <c r="K34" s="402"/>
      <c r="L34" s="402"/>
      <c r="M34" s="220"/>
      <c r="N34" s="402"/>
      <c r="O34" s="402"/>
      <c r="P34" s="402"/>
      <c r="Q34" s="220"/>
      <c r="R34" s="402"/>
      <c r="S34" s="402"/>
      <c r="T34" s="402"/>
      <c r="U34" s="220"/>
      <c r="V34" s="402"/>
      <c r="W34" s="402"/>
      <c r="X34" s="402"/>
      <c r="Y34" s="220"/>
      <c r="Z34" s="402"/>
      <c r="AA34" s="402"/>
      <c r="AB34" s="402"/>
      <c r="AC34" s="220"/>
      <c r="AD34" s="220"/>
      <c r="AE34" s="389"/>
      <c r="AF34" s="389"/>
      <c r="AG34" s="389"/>
      <c r="AH34" s="220"/>
      <c r="AI34" s="220"/>
      <c r="AJ34" s="220"/>
      <c r="AK34" s="220"/>
      <c r="AL34" s="220"/>
      <c r="AM34" s="220"/>
      <c r="AN34" s="220"/>
      <c r="AO34" s="220"/>
      <c r="AP34" s="220"/>
      <c r="AQ34" s="220"/>
      <c r="AR34" s="220"/>
      <c r="AS34" s="220"/>
      <c r="AT34" s="220"/>
      <c r="AU34" s="220"/>
      <c r="AV34" s="220"/>
      <c r="AW34" s="220"/>
      <c r="AX34" s="220"/>
      <c r="AY34" s="220"/>
      <c r="AZ34" s="220"/>
      <c r="BA34" s="220"/>
    </row>
    <row r="35" spans="1:29" ht="12">
      <c r="A35" s="210"/>
      <c r="B35" s="403"/>
      <c r="C35" s="403"/>
      <c r="D35" s="403"/>
      <c r="E35" s="403"/>
      <c r="F35" s="403"/>
      <c r="G35" s="403"/>
      <c r="H35" s="403"/>
      <c r="I35" s="400"/>
      <c r="J35" s="403"/>
      <c r="K35" s="403"/>
      <c r="L35" s="403"/>
      <c r="M35" s="210"/>
      <c r="N35" s="403"/>
      <c r="O35" s="403"/>
      <c r="P35" s="403"/>
      <c r="Q35" s="210"/>
      <c r="R35" s="403"/>
      <c r="S35" s="403"/>
      <c r="T35" s="403"/>
      <c r="U35" s="210"/>
      <c r="V35" s="403"/>
      <c r="W35" s="403"/>
      <c r="X35" s="403"/>
      <c r="Y35" s="210"/>
      <c r="Z35" s="403"/>
      <c r="AA35" s="403"/>
      <c r="AB35" s="403"/>
      <c r="AC35" s="206"/>
    </row>
    <row r="36" spans="3:29" ht="12">
      <c r="C36" s="396"/>
      <c r="D36" s="396"/>
      <c r="E36" s="396"/>
      <c r="F36" s="396"/>
      <c r="G36" s="396"/>
      <c r="H36" s="396"/>
      <c r="I36" s="396"/>
      <c r="J36" s="404" t="s">
        <v>755</v>
      </c>
      <c r="K36" s="397"/>
      <c r="L36" s="397"/>
      <c r="M36" s="397"/>
      <c r="N36" s="397"/>
      <c r="O36" s="397"/>
      <c r="P36" s="397"/>
      <c r="Q36" s="397"/>
      <c r="R36" s="397"/>
      <c r="S36" s="397"/>
      <c r="T36" s="397"/>
      <c r="U36" s="397"/>
      <c r="V36" s="397"/>
      <c r="W36" s="397"/>
      <c r="X36" s="397"/>
      <c r="Y36" s="397"/>
      <c r="Z36" s="397"/>
      <c r="AA36" s="397"/>
      <c r="AB36" s="397"/>
      <c r="AC36" s="405"/>
    </row>
    <row r="37" spans="3:29" ht="12">
      <c r="C37" s="396"/>
      <c r="D37" s="396"/>
      <c r="E37" s="396"/>
      <c r="F37" s="396"/>
      <c r="G37" s="396"/>
      <c r="H37" s="396"/>
      <c r="I37" s="396"/>
      <c r="J37" s="406" t="s">
        <v>388</v>
      </c>
      <c r="K37" s="406"/>
      <c r="L37" s="406"/>
      <c r="N37" s="406" t="s">
        <v>389</v>
      </c>
      <c r="O37" s="406"/>
      <c r="P37" s="406"/>
      <c r="Q37" s="407"/>
      <c r="R37" s="406" t="s">
        <v>390</v>
      </c>
      <c r="S37" s="406"/>
      <c r="T37" s="406"/>
      <c r="U37" s="407"/>
      <c r="V37" s="406" t="s">
        <v>391</v>
      </c>
      <c r="W37" s="406"/>
      <c r="X37" s="406"/>
      <c r="Z37" s="408" t="s">
        <v>756</v>
      </c>
      <c r="AA37" s="406"/>
      <c r="AB37" s="406"/>
      <c r="AC37" s="228"/>
    </row>
    <row r="38" spans="2:29" ht="12">
      <c r="B38" s="409"/>
      <c r="C38" s="409" t="s">
        <v>230</v>
      </c>
      <c r="D38" s="409"/>
      <c r="E38" s="409"/>
      <c r="F38" s="409"/>
      <c r="G38" s="409"/>
      <c r="H38" s="409"/>
      <c r="I38" s="228"/>
      <c r="J38" s="410" t="s">
        <v>190</v>
      </c>
      <c r="K38" s="410" t="s">
        <v>191</v>
      </c>
      <c r="L38" s="410" t="s">
        <v>192</v>
      </c>
      <c r="M38" s="208"/>
      <c r="N38" s="410" t="s">
        <v>190</v>
      </c>
      <c r="O38" s="410" t="s">
        <v>191</v>
      </c>
      <c r="P38" s="410" t="s">
        <v>192</v>
      </c>
      <c r="Q38" s="208"/>
      <c r="R38" s="410" t="s">
        <v>190</v>
      </c>
      <c r="S38" s="410" t="s">
        <v>191</v>
      </c>
      <c r="T38" s="410" t="s">
        <v>192</v>
      </c>
      <c r="U38" s="208"/>
      <c r="V38" s="410" t="s">
        <v>190</v>
      </c>
      <c r="W38" s="410" t="s">
        <v>191</v>
      </c>
      <c r="X38" s="410" t="s">
        <v>192</v>
      </c>
      <c r="Y38" s="208"/>
      <c r="Z38" s="410" t="s">
        <v>190</v>
      </c>
      <c r="AA38" s="410" t="s">
        <v>191</v>
      </c>
      <c r="AB38" s="410" t="s">
        <v>192</v>
      </c>
      <c r="AC38" s="208"/>
    </row>
    <row r="39" spans="2:29" ht="12">
      <c r="B39" s="403"/>
      <c r="C39" s="403"/>
      <c r="D39" s="403"/>
      <c r="E39" s="403"/>
      <c r="F39" s="403"/>
      <c r="G39" s="403"/>
      <c r="H39" s="403"/>
      <c r="I39" s="400"/>
      <c r="J39" s="403"/>
      <c r="K39" s="403"/>
      <c r="L39" s="403"/>
      <c r="M39" s="210"/>
      <c r="N39" s="403"/>
      <c r="O39" s="403"/>
      <c r="P39" s="403"/>
      <c r="Q39" s="210"/>
      <c r="R39" s="403"/>
      <c r="S39" s="403"/>
      <c r="T39" s="403"/>
      <c r="U39" s="210"/>
      <c r="V39" s="403"/>
      <c r="W39" s="403"/>
      <c r="X39" s="403"/>
      <c r="Y39" s="210"/>
      <c r="Z39" s="403"/>
      <c r="AA39" s="403"/>
      <c r="AB39" s="403"/>
      <c r="AC39" s="210"/>
    </row>
    <row r="40" spans="2:54" ht="12">
      <c r="B40" s="401"/>
      <c r="C40" s="401"/>
      <c r="D40" s="401"/>
      <c r="E40" s="401"/>
      <c r="F40" s="401"/>
      <c r="G40" s="401"/>
      <c r="H40" s="401"/>
      <c r="J40" s="402"/>
      <c r="K40" s="402"/>
      <c r="L40" s="402"/>
      <c r="M40" s="220"/>
      <c r="N40" s="402"/>
      <c r="O40" s="402"/>
      <c r="P40" s="402"/>
      <c r="Q40" s="220"/>
      <c r="R40" s="402"/>
      <c r="S40" s="402"/>
      <c r="T40" s="402"/>
      <c r="U40" s="220"/>
      <c r="V40" s="402"/>
      <c r="W40" s="402"/>
      <c r="X40" s="402"/>
      <c r="Y40" s="220"/>
      <c r="Z40" s="402"/>
      <c r="AA40" s="402"/>
      <c r="AB40" s="402"/>
      <c r="AC40" s="220"/>
      <c r="AD40" s="220"/>
      <c r="AE40" s="389"/>
      <c r="AF40" s="389"/>
      <c r="AG40" s="389"/>
      <c r="AH40" s="220"/>
      <c r="AI40" s="220"/>
      <c r="AJ40" s="220"/>
      <c r="AK40" s="220"/>
      <c r="AL40" s="220"/>
      <c r="AM40" s="220"/>
      <c r="AN40" s="220"/>
      <c r="AO40" s="220"/>
      <c r="AP40" s="220"/>
      <c r="AQ40" s="220"/>
      <c r="AR40" s="220"/>
      <c r="AS40" s="220"/>
      <c r="AT40" s="220"/>
      <c r="AU40" s="220"/>
      <c r="AV40" s="220"/>
      <c r="AW40" s="220"/>
      <c r="AX40" s="220"/>
      <c r="AY40" s="220"/>
      <c r="AZ40" s="220"/>
      <c r="BA40" s="220"/>
      <c r="BB40" s="220"/>
    </row>
    <row r="41" spans="2:66" ht="12">
      <c r="B41" s="401"/>
      <c r="C41" s="401" t="s">
        <v>18</v>
      </c>
      <c r="D41" s="401"/>
      <c r="E41" s="401"/>
      <c r="F41" s="401"/>
      <c r="G41" s="401"/>
      <c r="H41" s="401"/>
      <c r="J41" s="402">
        <f>+J43+J60</f>
        <v>37038.40991212976</v>
      </c>
      <c r="K41" s="402">
        <f>+K43+K60</f>
        <v>41827.02423029366</v>
      </c>
      <c r="L41" s="402">
        <f>+L43+L60</f>
        <v>-4788.614318163904</v>
      </c>
      <c r="M41" s="220"/>
      <c r="N41" s="402">
        <f>+N43+N60</f>
        <v>40037.06079619362</v>
      </c>
      <c r="O41" s="402">
        <f>+O43+O60</f>
        <v>42207.47483058956</v>
      </c>
      <c r="P41" s="402">
        <f>+P43+P60</f>
        <v>-2170.4140343959434</v>
      </c>
      <c r="Q41" s="220"/>
      <c r="R41" s="402">
        <f>+R43+R60</f>
        <v>39902.64988454984</v>
      </c>
      <c r="S41" s="402">
        <f>+S43+S60</f>
        <v>38891.323436953106</v>
      </c>
      <c r="T41" s="402">
        <f>+T43+T60</f>
        <v>1011.326447596739</v>
      </c>
      <c r="U41" s="220"/>
      <c r="V41" s="402">
        <f>+V43+V60</f>
        <v>31514.070767978425</v>
      </c>
      <c r="W41" s="402">
        <f>+W43+W60</f>
        <v>33185.849860259936</v>
      </c>
      <c r="X41" s="402">
        <f>+X43+X60</f>
        <v>-1671.7790922815125</v>
      </c>
      <c r="Y41" s="220"/>
      <c r="Z41" s="402">
        <f>+Z43+Z60</f>
        <v>148492.19136085163</v>
      </c>
      <c r="AA41" s="402">
        <f>+AA43+AA60</f>
        <v>156111.67235809626</v>
      </c>
      <c r="AB41" s="402">
        <f>+AB43+AB60</f>
        <v>-7619.480997244627</v>
      </c>
      <c r="AC41" s="220"/>
      <c r="AD41" s="220"/>
      <c r="AE41" s="389"/>
      <c r="AF41" s="389"/>
      <c r="AG41" s="389"/>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1"/>
      <c r="BD41" s="221"/>
      <c r="BE41" s="221"/>
      <c r="BF41" s="221"/>
      <c r="BG41" s="221"/>
      <c r="BH41" s="221"/>
      <c r="BI41" s="221"/>
      <c r="BJ41" s="221"/>
      <c r="BK41" s="221"/>
      <c r="BL41" s="221"/>
      <c r="BM41" s="221"/>
      <c r="BN41" s="221"/>
    </row>
    <row r="42" spans="2:54" ht="12">
      <c r="B42" s="401"/>
      <c r="C42" s="401"/>
      <c r="D42" s="401"/>
      <c r="E42" s="401"/>
      <c r="F42" s="401"/>
      <c r="G42" s="401"/>
      <c r="H42" s="401"/>
      <c r="J42" s="402"/>
      <c r="K42" s="402"/>
      <c r="L42" s="402"/>
      <c r="M42" s="220"/>
      <c r="N42" s="402"/>
      <c r="O42" s="402"/>
      <c r="P42" s="402"/>
      <c r="Q42" s="220"/>
      <c r="R42" s="402"/>
      <c r="S42" s="402"/>
      <c r="T42" s="402"/>
      <c r="U42" s="220"/>
      <c r="V42" s="402"/>
      <c r="W42" s="402"/>
      <c r="X42" s="402"/>
      <c r="Y42" s="220"/>
      <c r="Z42" s="402"/>
      <c r="AA42" s="402"/>
      <c r="AB42" s="402"/>
      <c r="AC42" s="220"/>
      <c r="AD42" s="220"/>
      <c r="AE42" s="389"/>
      <c r="AF42" s="389"/>
      <c r="AG42" s="389"/>
      <c r="AH42" s="220"/>
      <c r="AI42" s="220"/>
      <c r="AJ42" s="220"/>
      <c r="AK42" s="220"/>
      <c r="AL42" s="220"/>
      <c r="AM42" s="220"/>
      <c r="AN42" s="220"/>
      <c r="AO42" s="220"/>
      <c r="AP42" s="220"/>
      <c r="AQ42" s="220"/>
      <c r="AR42" s="220"/>
      <c r="AS42" s="220"/>
      <c r="AT42" s="220"/>
      <c r="AU42" s="220"/>
      <c r="AV42" s="220"/>
      <c r="AW42" s="220"/>
      <c r="AX42" s="220"/>
      <c r="AY42" s="220"/>
      <c r="AZ42" s="220"/>
      <c r="BA42" s="220"/>
      <c r="BB42" s="220"/>
    </row>
    <row r="43" spans="2:66" ht="12">
      <c r="B43" s="401"/>
      <c r="C43" s="401"/>
      <c r="D43" s="401" t="s">
        <v>149</v>
      </c>
      <c r="E43" s="401"/>
      <c r="F43" s="401"/>
      <c r="G43" s="401"/>
      <c r="H43" s="401"/>
      <c r="J43" s="402">
        <f>+J44+J49</f>
        <v>35257.12113937182</v>
      </c>
      <c r="K43" s="402">
        <f>+K44+K49</f>
        <v>39459.701621101885</v>
      </c>
      <c r="L43" s="402">
        <f aca="true" t="shared" si="0" ref="L43:L59">+J43-K43</f>
        <v>-4202.580481730067</v>
      </c>
      <c r="M43" s="220"/>
      <c r="N43" s="402">
        <f>+N44+N49</f>
        <v>36547.59180630936</v>
      </c>
      <c r="O43" s="402">
        <f>+O44+O49</f>
        <v>40536.8644012424</v>
      </c>
      <c r="P43" s="402">
        <f aca="true" t="shared" si="1" ref="P43:P59">+N43-O43</f>
        <v>-3989.2725949330343</v>
      </c>
      <c r="Q43" s="220"/>
      <c r="R43" s="402">
        <f>+R44+R49</f>
        <v>36245.80926121866</v>
      </c>
      <c r="S43" s="402">
        <f>+S44+S49</f>
        <v>36822.49666998992</v>
      </c>
      <c r="T43" s="402">
        <f aca="true" t="shared" si="2" ref="T43:T59">+R43-S43</f>
        <v>-576.687408771264</v>
      </c>
      <c r="U43" s="220"/>
      <c r="V43" s="402">
        <f>+V44+V49</f>
        <v>29521.35403643561</v>
      </c>
      <c r="W43" s="402">
        <f>+W44+W49</f>
        <v>31005.200196102014</v>
      </c>
      <c r="X43" s="402">
        <f aca="true" t="shared" si="3" ref="X43:X59">+V43-W43</f>
        <v>-1483.8461596664056</v>
      </c>
      <c r="Y43" s="220"/>
      <c r="Z43" s="402">
        <f>+Z44+Z49</f>
        <v>137571.87624333543</v>
      </c>
      <c r="AA43" s="402">
        <f>+AA44+AA49</f>
        <v>147824.2628884362</v>
      </c>
      <c r="AB43" s="402">
        <f aca="true" t="shared" si="4" ref="AB43:AB59">+Z43-AA43</f>
        <v>-10252.386645100778</v>
      </c>
      <c r="AC43" s="220"/>
      <c r="AD43" s="220"/>
      <c r="AE43" s="389"/>
      <c r="AF43" s="389"/>
      <c r="AG43" s="389"/>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1"/>
      <c r="BD43" s="221"/>
      <c r="BE43" s="221"/>
      <c r="BF43" s="221"/>
      <c r="BG43" s="221"/>
      <c r="BH43" s="221"/>
      <c r="BI43" s="221"/>
      <c r="BJ43" s="221"/>
      <c r="BK43" s="221"/>
      <c r="BL43" s="221"/>
      <c r="BM43" s="221"/>
      <c r="BN43" s="221"/>
    </row>
    <row r="44" spans="2:54" ht="12">
      <c r="B44" s="401"/>
      <c r="C44" s="401"/>
      <c r="D44" s="401"/>
      <c r="E44" s="401" t="s">
        <v>150</v>
      </c>
      <c r="F44" s="401"/>
      <c r="G44" s="401"/>
      <c r="H44" s="401"/>
      <c r="J44" s="402">
        <f>SUM(J45:J48)</f>
        <v>19084.197812860002</v>
      </c>
      <c r="K44" s="402">
        <f>SUM(K45:K48)</f>
        <v>21610.635600500773</v>
      </c>
      <c r="L44" s="402">
        <f t="shared" si="0"/>
        <v>-2526.4377876407707</v>
      </c>
      <c r="M44" s="220"/>
      <c r="N44" s="402">
        <f>SUM(N45:N48)</f>
        <v>26045.183671893734</v>
      </c>
      <c r="O44" s="402">
        <f>SUM(O45:O48)</f>
        <v>28616.458080706885</v>
      </c>
      <c r="P44" s="402">
        <f t="shared" si="1"/>
        <v>-2571.2744088131512</v>
      </c>
      <c r="Q44" s="220"/>
      <c r="R44" s="402">
        <f>SUM(R45:R48)</f>
        <v>22844.267115688373</v>
      </c>
      <c r="S44" s="402">
        <f>SUM(S45:S48)</f>
        <v>22387.572567491578</v>
      </c>
      <c r="T44" s="402">
        <f t="shared" si="2"/>
        <v>456.69454819679595</v>
      </c>
      <c r="U44" s="220"/>
      <c r="V44" s="402">
        <f>SUM(V45:V48)</f>
        <v>16176.949691865297</v>
      </c>
      <c r="W44" s="402">
        <f>SUM(W45:W48)</f>
        <v>16698.00090536756</v>
      </c>
      <c r="X44" s="402">
        <f t="shared" si="3"/>
        <v>-521.0512135022636</v>
      </c>
      <c r="Y44" s="220"/>
      <c r="Z44" s="402">
        <f>SUM(Z45:Z48)</f>
        <v>84150.5982923074</v>
      </c>
      <c r="AA44" s="402">
        <f>SUM(AA45:AA48)</f>
        <v>89312.6671540668</v>
      </c>
      <c r="AB44" s="402">
        <f t="shared" si="4"/>
        <v>-5162.068861759399</v>
      </c>
      <c r="AC44" s="220"/>
      <c r="AD44" s="220"/>
      <c r="AE44" s="389"/>
      <c r="AF44" s="389"/>
      <c r="AG44" s="389"/>
      <c r="AH44" s="220"/>
      <c r="AI44" s="220"/>
      <c r="AJ44" s="220"/>
      <c r="AK44" s="220"/>
      <c r="AL44" s="220"/>
      <c r="AM44" s="220"/>
      <c r="AN44" s="220"/>
      <c r="AO44" s="220"/>
      <c r="AP44" s="220"/>
      <c r="AQ44" s="220"/>
      <c r="AR44" s="220"/>
      <c r="AS44" s="220"/>
      <c r="AT44" s="220"/>
      <c r="AU44" s="220"/>
      <c r="AV44" s="220"/>
      <c r="AW44" s="220"/>
      <c r="AX44" s="220"/>
      <c r="AY44" s="220"/>
      <c r="AZ44" s="220"/>
      <c r="BA44" s="220"/>
      <c r="BB44" s="220"/>
    </row>
    <row r="45" spans="2:54" ht="12">
      <c r="B45" s="401"/>
      <c r="C45" s="401"/>
      <c r="D45" s="401"/>
      <c r="E45" s="401"/>
      <c r="F45" s="401" t="s">
        <v>752</v>
      </c>
      <c r="G45" s="401"/>
      <c r="H45" s="401"/>
      <c r="J45" s="402">
        <v>0</v>
      </c>
      <c r="K45" s="402">
        <v>0</v>
      </c>
      <c r="L45" s="402">
        <f t="shared" si="0"/>
        <v>0</v>
      </c>
      <c r="M45" s="220"/>
      <c r="N45" s="402">
        <v>0</v>
      </c>
      <c r="O45" s="402">
        <v>0</v>
      </c>
      <c r="P45" s="402">
        <f t="shared" si="1"/>
        <v>0</v>
      </c>
      <c r="Q45" s="220"/>
      <c r="R45" s="402">
        <v>0</v>
      </c>
      <c r="S45" s="402">
        <v>0</v>
      </c>
      <c r="T45" s="402">
        <f t="shared" si="2"/>
        <v>0</v>
      </c>
      <c r="U45" s="220"/>
      <c r="V45" s="402">
        <v>0</v>
      </c>
      <c r="W45" s="402">
        <v>0</v>
      </c>
      <c r="X45" s="402">
        <f t="shared" si="3"/>
        <v>0</v>
      </c>
      <c r="Y45" s="220"/>
      <c r="Z45" s="402">
        <f aca="true" t="shared" si="5" ref="Z45:AA48">SUM(J45,N45,R45,V45)</f>
        <v>0</v>
      </c>
      <c r="AA45" s="402">
        <f t="shared" si="5"/>
        <v>0</v>
      </c>
      <c r="AB45" s="402">
        <f t="shared" si="4"/>
        <v>0</v>
      </c>
      <c r="AC45" s="220"/>
      <c r="AD45" s="220"/>
      <c r="AE45" s="389"/>
      <c r="AF45" s="389"/>
      <c r="AG45" s="389"/>
      <c r="AH45" s="220"/>
      <c r="AI45" s="220"/>
      <c r="AJ45" s="220"/>
      <c r="AK45" s="220"/>
      <c r="AL45" s="220"/>
      <c r="AM45" s="220"/>
      <c r="AN45" s="220"/>
      <c r="AO45" s="220"/>
      <c r="AP45" s="220"/>
      <c r="AQ45" s="220"/>
      <c r="AR45" s="220"/>
      <c r="AS45" s="220"/>
      <c r="AT45" s="220"/>
      <c r="AU45" s="220"/>
      <c r="AV45" s="220"/>
      <c r="AW45" s="220"/>
      <c r="AX45" s="220"/>
      <c r="AY45" s="220"/>
      <c r="AZ45" s="220"/>
      <c r="BA45" s="220"/>
      <c r="BB45" s="220"/>
    </row>
    <row r="46" spans="2:54" ht="12">
      <c r="B46" s="401"/>
      <c r="C46" s="401"/>
      <c r="D46" s="401"/>
      <c r="E46" s="401"/>
      <c r="F46" s="401" t="s">
        <v>154</v>
      </c>
      <c r="G46" s="401"/>
      <c r="H46" s="401"/>
      <c r="J46" s="402">
        <v>0</v>
      </c>
      <c r="K46" s="402">
        <v>0</v>
      </c>
      <c r="L46" s="402">
        <f t="shared" si="0"/>
        <v>0</v>
      </c>
      <c r="M46" s="220"/>
      <c r="N46" s="402">
        <v>0</v>
      </c>
      <c r="O46" s="402">
        <v>0</v>
      </c>
      <c r="P46" s="402">
        <f t="shared" si="1"/>
        <v>0</v>
      </c>
      <c r="Q46" s="220"/>
      <c r="R46" s="402">
        <v>0</v>
      </c>
      <c r="S46" s="402">
        <v>0.09314981</v>
      </c>
      <c r="T46" s="402">
        <f t="shared" si="2"/>
        <v>-0.09314981</v>
      </c>
      <c r="U46" s="220"/>
      <c r="V46" s="402">
        <v>0</v>
      </c>
      <c r="W46" s="402">
        <v>0</v>
      </c>
      <c r="X46" s="402">
        <f t="shared" si="3"/>
        <v>0</v>
      </c>
      <c r="Y46" s="220"/>
      <c r="Z46" s="402">
        <f t="shared" si="5"/>
        <v>0</v>
      </c>
      <c r="AA46" s="402">
        <f t="shared" si="5"/>
        <v>0.09314981</v>
      </c>
      <c r="AB46" s="402">
        <f t="shared" si="4"/>
        <v>-0.09314981</v>
      </c>
      <c r="AC46" s="220"/>
      <c r="AD46" s="220"/>
      <c r="AE46" s="389"/>
      <c r="AF46" s="389"/>
      <c r="AG46" s="389"/>
      <c r="AH46" s="220"/>
      <c r="AI46" s="220"/>
      <c r="AJ46" s="220"/>
      <c r="AK46" s="220"/>
      <c r="AL46" s="220"/>
      <c r="AM46" s="220"/>
      <c r="AN46" s="220"/>
      <c r="AO46" s="220"/>
      <c r="AP46" s="220"/>
      <c r="AQ46" s="220"/>
      <c r="AR46" s="220"/>
      <c r="AS46" s="220"/>
      <c r="AT46" s="220"/>
      <c r="AU46" s="220"/>
      <c r="AV46" s="220"/>
      <c r="AW46" s="220"/>
      <c r="AX46" s="220"/>
      <c r="AY46" s="220"/>
      <c r="AZ46" s="220"/>
      <c r="BA46" s="220"/>
      <c r="BB46" s="220"/>
    </row>
    <row r="47" spans="2:54" ht="12">
      <c r="B47" s="401"/>
      <c r="C47" s="401"/>
      <c r="D47" s="401"/>
      <c r="E47" s="401"/>
      <c r="F47" s="401" t="s">
        <v>152</v>
      </c>
      <c r="G47" s="401"/>
      <c r="H47" s="401"/>
      <c r="J47" s="402">
        <v>0</v>
      </c>
      <c r="K47" s="402">
        <v>8.155611367236787</v>
      </c>
      <c r="L47" s="402">
        <f t="shared" si="0"/>
        <v>-8.155611367236787</v>
      </c>
      <c r="M47" s="220"/>
      <c r="N47" s="402">
        <v>5.403040673734338</v>
      </c>
      <c r="O47" s="402">
        <v>0.7052352299796922</v>
      </c>
      <c r="P47" s="402">
        <f t="shared" si="1"/>
        <v>4.697805443754646</v>
      </c>
      <c r="Q47" s="220"/>
      <c r="R47" s="402">
        <v>1.0917033283728017</v>
      </c>
      <c r="S47" s="402">
        <v>36.11800204934195</v>
      </c>
      <c r="T47" s="402">
        <f t="shared" si="2"/>
        <v>-35.02629872096915</v>
      </c>
      <c r="U47" s="220"/>
      <c r="V47" s="402">
        <v>44.539212725298256</v>
      </c>
      <c r="W47" s="402">
        <v>3.493333987222641</v>
      </c>
      <c r="X47" s="402">
        <f t="shared" si="3"/>
        <v>41.045878738075615</v>
      </c>
      <c r="Y47" s="220"/>
      <c r="Z47" s="402">
        <f t="shared" si="5"/>
        <v>51.033956727405396</v>
      </c>
      <c r="AA47" s="402">
        <f t="shared" si="5"/>
        <v>48.472182633781074</v>
      </c>
      <c r="AB47" s="402">
        <f t="shared" si="4"/>
        <v>2.5617740936243223</v>
      </c>
      <c r="AC47" s="220"/>
      <c r="AD47" s="220"/>
      <c r="AE47" s="389"/>
      <c r="AF47" s="389"/>
      <c r="AG47" s="389"/>
      <c r="AH47" s="220"/>
      <c r="AI47" s="220"/>
      <c r="AJ47" s="220"/>
      <c r="AK47" s="220"/>
      <c r="AL47" s="220"/>
      <c r="AM47" s="220"/>
      <c r="AN47" s="220"/>
      <c r="AO47" s="220"/>
      <c r="AP47" s="220"/>
      <c r="AQ47" s="220"/>
      <c r="AR47" s="220"/>
      <c r="AS47" s="220"/>
      <c r="AT47" s="220"/>
      <c r="AU47" s="220"/>
      <c r="AV47" s="220"/>
      <c r="AW47" s="220"/>
      <c r="AX47" s="220"/>
      <c r="AY47" s="220"/>
      <c r="AZ47" s="220"/>
      <c r="BA47" s="220"/>
      <c r="BB47" s="220"/>
    </row>
    <row r="48" spans="2:54" ht="12">
      <c r="B48" s="401"/>
      <c r="C48" s="401"/>
      <c r="D48" s="401"/>
      <c r="E48" s="401"/>
      <c r="F48" s="401" t="s">
        <v>168</v>
      </c>
      <c r="G48" s="401"/>
      <c r="H48" s="401"/>
      <c r="J48" s="402">
        <v>19084.197812860002</v>
      </c>
      <c r="K48" s="402">
        <v>21602.479989133535</v>
      </c>
      <c r="L48" s="402">
        <f t="shared" si="0"/>
        <v>-2518.282176273533</v>
      </c>
      <c r="M48" s="220"/>
      <c r="N48" s="402">
        <v>26039.78063122</v>
      </c>
      <c r="O48" s="402">
        <v>28615.752845476905</v>
      </c>
      <c r="P48" s="402">
        <f t="shared" si="1"/>
        <v>-2575.9722142569044</v>
      </c>
      <c r="Q48" s="220"/>
      <c r="R48" s="402">
        <v>22843.17541236</v>
      </c>
      <c r="S48" s="402">
        <v>22351.361415632236</v>
      </c>
      <c r="T48" s="402">
        <f t="shared" si="2"/>
        <v>491.8139967277639</v>
      </c>
      <c r="U48" s="220"/>
      <c r="V48" s="402">
        <v>16132.410479139999</v>
      </c>
      <c r="W48" s="402">
        <v>16694.507571380338</v>
      </c>
      <c r="X48" s="402">
        <f t="shared" si="3"/>
        <v>-562.0970922403394</v>
      </c>
      <c r="Y48" s="220"/>
      <c r="Z48" s="402">
        <f t="shared" si="5"/>
        <v>84099.56433558</v>
      </c>
      <c r="AA48" s="402">
        <f t="shared" si="5"/>
        <v>89264.10182162301</v>
      </c>
      <c r="AB48" s="402">
        <f t="shared" si="4"/>
        <v>-5164.5374860430165</v>
      </c>
      <c r="AC48" s="220"/>
      <c r="AD48" s="220"/>
      <c r="AE48" s="389"/>
      <c r="AF48" s="389"/>
      <c r="AG48" s="389"/>
      <c r="AH48" s="220"/>
      <c r="AI48" s="220"/>
      <c r="AJ48" s="220"/>
      <c r="AK48" s="220"/>
      <c r="AL48" s="220"/>
      <c r="AM48" s="220"/>
      <c r="AN48" s="220"/>
      <c r="AO48" s="220"/>
      <c r="AP48" s="220"/>
      <c r="AQ48" s="220"/>
      <c r="AR48" s="220"/>
      <c r="AS48" s="220"/>
      <c r="AT48" s="220"/>
      <c r="AU48" s="220"/>
      <c r="AV48" s="220"/>
      <c r="AW48" s="220"/>
      <c r="AX48" s="220"/>
      <c r="AY48" s="220"/>
      <c r="AZ48" s="220"/>
      <c r="BA48" s="220"/>
      <c r="BB48" s="220"/>
    </row>
    <row r="49" spans="2:54" ht="12">
      <c r="B49" s="401"/>
      <c r="C49" s="401"/>
      <c r="D49" s="401"/>
      <c r="E49" s="401" t="s">
        <v>166</v>
      </c>
      <c r="F49" s="401"/>
      <c r="G49" s="401"/>
      <c r="H49" s="401"/>
      <c r="J49" s="402">
        <f>+J50+J55</f>
        <v>16172.923326511815</v>
      </c>
      <c r="K49" s="402">
        <f>+K50+K55</f>
        <v>17849.066020601113</v>
      </c>
      <c r="L49" s="402">
        <f t="shared" si="0"/>
        <v>-1676.142694089298</v>
      </c>
      <c r="M49" s="220"/>
      <c r="N49" s="402">
        <f>+N50+N55</f>
        <v>10502.40813441563</v>
      </c>
      <c r="O49" s="402">
        <f>+O50+O55</f>
        <v>11920.40632053551</v>
      </c>
      <c r="P49" s="402">
        <f t="shared" si="1"/>
        <v>-1417.9981861198812</v>
      </c>
      <c r="Q49" s="220"/>
      <c r="R49" s="402">
        <f>+R50+R55</f>
        <v>13401.542145530286</v>
      </c>
      <c r="S49" s="402">
        <f>+S50+S55</f>
        <v>14434.924102498344</v>
      </c>
      <c r="T49" s="402">
        <f t="shared" si="2"/>
        <v>-1033.3819569680581</v>
      </c>
      <c r="U49" s="220"/>
      <c r="V49" s="402">
        <f>+V50+V55</f>
        <v>13344.40434457031</v>
      </c>
      <c r="W49" s="402">
        <f>+W50+W55</f>
        <v>14307.199290734456</v>
      </c>
      <c r="X49" s="402">
        <f t="shared" si="3"/>
        <v>-962.7949461641456</v>
      </c>
      <c r="Y49" s="220"/>
      <c r="Z49" s="402">
        <f>+Z50+Z55</f>
        <v>53421.27795102804</v>
      </c>
      <c r="AA49" s="402">
        <f>+AA50+AA55</f>
        <v>58511.59573436942</v>
      </c>
      <c r="AB49" s="402">
        <f t="shared" si="4"/>
        <v>-5090.317783341379</v>
      </c>
      <c r="AC49" s="220"/>
      <c r="AD49" s="220"/>
      <c r="AE49" s="389"/>
      <c r="AF49" s="389"/>
      <c r="AG49" s="389"/>
      <c r="AH49" s="220"/>
      <c r="AI49" s="220"/>
      <c r="AJ49" s="220"/>
      <c r="AK49" s="220"/>
      <c r="AL49" s="220"/>
      <c r="AM49" s="220"/>
      <c r="AN49" s="220"/>
      <c r="AO49" s="220"/>
      <c r="AP49" s="220"/>
      <c r="AQ49" s="220"/>
      <c r="AR49" s="220"/>
      <c r="AS49" s="220"/>
      <c r="AT49" s="220"/>
      <c r="AU49" s="220"/>
      <c r="AV49" s="220"/>
      <c r="AW49" s="220"/>
      <c r="AX49" s="220"/>
      <c r="AY49" s="220"/>
      <c r="AZ49" s="220"/>
      <c r="BA49" s="220"/>
      <c r="BB49" s="220"/>
    </row>
    <row r="50" spans="2:54" ht="12">
      <c r="B50" s="401"/>
      <c r="C50" s="401"/>
      <c r="D50" s="401"/>
      <c r="E50" s="401"/>
      <c r="F50" s="401" t="s">
        <v>151</v>
      </c>
      <c r="G50" s="401"/>
      <c r="H50" s="401"/>
      <c r="J50" s="402">
        <f>SUM(J51:J54)</f>
        <v>14038.053703440917</v>
      </c>
      <c r="K50" s="402">
        <f>SUM(K51:K54)</f>
        <v>15550.34718451932</v>
      </c>
      <c r="L50" s="402">
        <f t="shared" si="0"/>
        <v>-1512.2934810784027</v>
      </c>
      <c r="M50" s="220"/>
      <c r="N50" s="402">
        <f>SUM(N51:N54)</f>
        <v>9056.57458724823</v>
      </c>
      <c r="O50" s="402">
        <f>SUM(O51:O54)</f>
        <v>11096.158654764402</v>
      </c>
      <c r="P50" s="402">
        <f t="shared" si="1"/>
        <v>-2039.5840675161726</v>
      </c>
      <c r="Q50" s="220"/>
      <c r="R50" s="402">
        <f>SUM(R51:R54)</f>
        <v>12690.881750450359</v>
      </c>
      <c r="S50" s="402">
        <f>SUM(S51:S54)</f>
        <v>12931.627744983094</v>
      </c>
      <c r="T50" s="402">
        <f t="shared" si="2"/>
        <v>-240.7459945327355</v>
      </c>
      <c r="U50" s="220"/>
      <c r="V50" s="402">
        <f>SUM(V51:V54)</f>
        <v>11446.241359566611</v>
      </c>
      <c r="W50" s="402">
        <f>SUM(W51:W54)</f>
        <v>11139.638707250462</v>
      </c>
      <c r="X50" s="402">
        <f t="shared" si="3"/>
        <v>306.60265231614903</v>
      </c>
      <c r="Y50" s="220"/>
      <c r="Z50" s="402">
        <f>SUM(Z51:Z54)</f>
        <v>47231.75140070612</v>
      </c>
      <c r="AA50" s="402">
        <f>SUM(AA51:AA54)</f>
        <v>50717.77229151727</v>
      </c>
      <c r="AB50" s="402">
        <f t="shared" si="4"/>
        <v>-3486.0208908111526</v>
      </c>
      <c r="AC50" s="220"/>
      <c r="AD50" s="220"/>
      <c r="AE50" s="389"/>
      <c r="AF50" s="389"/>
      <c r="AG50" s="389"/>
      <c r="AH50" s="220"/>
      <c r="AI50" s="220"/>
      <c r="AJ50" s="220"/>
      <c r="AK50" s="220"/>
      <c r="AL50" s="220"/>
      <c r="AM50" s="220"/>
      <c r="AN50" s="220"/>
      <c r="AO50" s="220"/>
      <c r="AP50" s="220"/>
      <c r="AQ50" s="220"/>
      <c r="AR50" s="220"/>
      <c r="AS50" s="220"/>
      <c r="AT50" s="220"/>
      <c r="AU50" s="220"/>
      <c r="AV50" s="220"/>
      <c r="AW50" s="220"/>
      <c r="AX50" s="220"/>
      <c r="AY50" s="220"/>
      <c r="AZ50" s="220"/>
      <c r="BA50" s="220"/>
      <c r="BB50" s="220"/>
    </row>
    <row r="51" spans="2:54" ht="12">
      <c r="B51" s="401"/>
      <c r="C51" s="401"/>
      <c r="D51" s="401"/>
      <c r="E51" s="401"/>
      <c r="F51" s="401"/>
      <c r="G51" s="401" t="s">
        <v>752</v>
      </c>
      <c r="H51" s="401"/>
      <c r="J51" s="402">
        <v>0</v>
      </c>
      <c r="K51" s="402">
        <v>0</v>
      </c>
      <c r="L51" s="402">
        <f t="shared" si="0"/>
        <v>0</v>
      </c>
      <c r="M51" s="220"/>
      <c r="N51" s="402">
        <v>0</v>
      </c>
      <c r="O51" s="402">
        <v>0</v>
      </c>
      <c r="P51" s="402">
        <f t="shared" si="1"/>
        <v>0</v>
      </c>
      <c r="Q51" s="220"/>
      <c r="R51" s="402">
        <v>0</v>
      </c>
      <c r="S51" s="402">
        <v>0</v>
      </c>
      <c r="T51" s="402">
        <f t="shared" si="2"/>
        <v>0</v>
      </c>
      <c r="U51" s="220"/>
      <c r="V51" s="402">
        <v>0</v>
      </c>
      <c r="W51" s="402">
        <v>0</v>
      </c>
      <c r="X51" s="402">
        <f t="shared" si="3"/>
        <v>0</v>
      </c>
      <c r="Y51" s="220"/>
      <c r="Z51" s="402">
        <f aca="true" t="shared" si="6" ref="Z51:AA54">SUM(J51,N51,R51,V51)</f>
        <v>0</v>
      </c>
      <c r="AA51" s="402">
        <f t="shared" si="6"/>
        <v>0</v>
      </c>
      <c r="AB51" s="402">
        <f t="shared" si="4"/>
        <v>0</v>
      </c>
      <c r="AC51" s="220"/>
      <c r="AD51" s="220"/>
      <c r="AE51" s="389"/>
      <c r="AF51" s="389"/>
      <c r="AG51" s="389"/>
      <c r="AH51" s="220"/>
      <c r="AI51" s="220"/>
      <c r="AJ51" s="220"/>
      <c r="AK51" s="220"/>
      <c r="AL51" s="220"/>
      <c r="AM51" s="220"/>
      <c r="AN51" s="220"/>
      <c r="AO51" s="220"/>
      <c r="AP51" s="220"/>
      <c r="AQ51" s="220"/>
      <c r="AR51" s="220"/>
      <c r="AS51" s="220"/>
      <c r="AT51" s="220"/>
      <c r="AU51" s="220"/>
      <c r="AV51" s="220"/>
      <c r="AW51" s="220"/>
      <c r="AX51" s="220"/>
      <c r="AY51" s="220"/>
      <c r="AZ51" s="220"/>
      <c r="BA51" s="220"/>
      <c r="BB51" s="220"/>
    </row>
    <row r="52" spans="2:54" ht="12">
      <c r="B52" s="401"/>
      <c r="C52" s="401"/>
      <c r="D52" s="401"/>
      <c r="E52" s="401"/>
      <c r="F52" s="401"/>
      <c r="G52" s="401" t="s">
        <v>154</v>
      </c>
      <c r="H52" s="401"/>
      <c r="J52" s="402">
        <v>11764.968919342416</v>
      </c>
      <c r="K52" s="402">
        <v>13200.858061982653</v>
      </c>
      <c r="L52" s="402">
        <f t="shared" si="0"/>
        <v>-1435.889142640237</v>
      </c>
      <c r="M52" s="220"/>
      <c r="N52" s="402">
        <v>8521.10207907823</v>
      </c>
      <c r="O52" s="402">
        <v>10595.276189744402</v>
      </c>
      <c r="P52" s="402">
        <f t="shared" si="1"/>
        <v>-2074.174110666172</v>
      </c>
      <c r="Q52" s="220"/>
      <c r="R52" s="402">
        <v>11914.80184486036</v>
      </c>
      <c r="S52" s="402">
        <v>12344.398102903093</v>
      </c>
      <c r="T52" s="402">
        <f t="shared" si="2"/>
        <v>-429.5962580427331</v>
      </c>
      <c r="U52" s="220"/>
      <c r="V52" s="402">
        <v>9883.91553106661</v>
      </c>
      <c r="W52" s="402">
        <v>9952.660023880462</v>
      </c>
      <c r="X52" s="402">
        <f t="shared" si="3"/>
        <v>-68.74449281385205</v>
      </c>
      <c r="Y52" s="220"/>
      <c r="Z52" s="402">
        <f t="shared" si="6"/>
        <v>42084.78837434762</v>
      </c>
      <c r="AA52" s="402">
        <f t="shared" si="6"/>
        <v>46093.192378510605</v>
      </c>
      <c r="AB52" s="402">
        <f t="shared" si="4"/>
        <v>-4008.404004162985</v>
      </c>
      <c r="AC52" s="220"/>
      <c r="AD52" s="220"/>
      <c r="AE52" s="389"/>
      <c r="AF52" s="389"/>
      <c r="AG52" s="389"/>
      <c r="AH52" s="220"/>
      <c r="AI52" s="220"/>
      <c r="AJ52" s="220"/>
      <c r="AK52" s="220"/>
      <c r="AL52" s="220"/>
      <c r="AM52" s="220"/>
      <c r="AN52" s="220"/>
      <c r="AO52" s="220"/>
      <c r="AP52" s="220"/>
      <c r="AQ52" s="220"/>
      <c r="AR52" s="220"/>
      <c r="AS52" s="220"/>
      <c r="AT52" s="220"/>
      <c r="AU52" s="220"/>
      <c r="AV52" s="220"/>
      <c r="AW52" s="220"/>
      <c r="AX52" s="220"/>
      <c r="AY52" s="220"/>
      <c r="AZ52" s="220"/>
      <c r="BA52" s="220"/>
      <c r="BB52" s="220"/>
    </row>
    <row r="53" spans="2:54" ht="12">
      <c r="B53" s="401"/>
      <c r="C53" s="401"/>
      <c r="D53" s="401"/>
      <c r="E53" s="401"/>
      <c r="F53" s="401"/>
      <c r="G53" s="401" t="s">
        <v>152</v>
      </c>
      <c r="H53" s="401"/>
      <c r="J53" s="402">
        <v>114.25594084850124</v>
      </c>
      <c r="K53" s="402">
        <v>0</v>
      </c>
      <c r="L53" s="402">
        <f t="shared" si="0"/>
        <v>114.25594084850124</v>
      </c>
      <c r="M53" s="220"/>
      <c r="N53" s="402">
        <v>12.161999999999978</v>
      </c>
      <c r="O53" s="402">
        <v>0</v>
      </c>
      <c r="P53" s="402">
        <f t="shared" si="1"/>
        <v>12.161999999999978</v>
      </c>
      <c r="Q53" s="220"/>
      <c r="R53" s="402">
        <v>166.398</v>
      </c>
      <c r="S53" s="402">
        <v>127.30699999999999</v>
      </c>
      <c r="T53" s="402">
        <f t="shared" si="2"/>
        <v>39.09100000000001</v>
      </c>
      <c r="U53" s="220"/>
      <c r="V53" s="402">
        <v>53.50399999999999</v>
      </c>
      <c r="W53" s="402">
        <v>24.381999999999977</v>
      </c>
      <c r="X53" s="402">
        <f t="shared" si="3"/>
        <v>29.122000000000014</v>
      </c>
      <c r="Y53" s="220"/>
      <c r="Z53" s="402">
        <f t="shared" si="6"/>
        <v>346.31994084850123</v>
      </c>
      <c r="AA53" s="402">
        <f t="shared" si="6"/>
        <v>151.68899999999996</v>
      </c>
      <c r="AB53" s="402">
        <f t="shared" si="4"/>
        <v>194.63094084850127</v>
      </c>
      <c r="AC53" s="220"/>
      <c r="AD53" s="220"/>
      <c r="AE53" s="389"/>
      <c r="AF53" s="389"/>
      <c r="AG53" s="389"/>
      <c r="AH53" s="220"/>
      <c r="AI53" s="220"/>
      <c r="AJ53" s="220"/>
      <c r="AK53" s="220"/>
      <c r="AL53" s="220"/>
      <c r="AM53" s="220"/>
      <c r="AN53" s="220"/>
      <c r="AO53" s="220"/>
      <c r="AP53" s="220"/>
      <c r="AQ53" s="220"/>
      <c r="AR53" s="220"/>
      <c r="AS53" s="220"/>
      <c r="AT53" s="220"/>
      <c r="AU53" s="220"/>
      <c r="AV53" s="220"/>
      <c r="AW53" s="220"/>
      <c r="AX53" s="220"/>
      <c r="AY53" s="220"/>
      <c r="AZ53" s="220"/>
      <c r="BA53" s="220"/>
      <c r="BB53" s="220"/>
    </row>
    <row r="54" spans="2:54" ht="12">
      <c r="B54" s="401"/>
      <c r="C54" s="401"/>
      <c r="D54" s="401"/>
      <c r="E54" s="401"/>
      <c r="F54" s="401"/>
      <c r="G54" s="401" t="s">
        <v>168</v>
      </c>
      <c r="H54" s="401"/>
      <c r="J54" s="402">
        <v>2158.82884325</v>
      </c>
      <c r="K54" s="402">
        <v>2349.489122536667</v>
      </c>
      <c r="L54" s="402">
        <f t="shared" si="0"/>
        <v>-190.660279286667</v>
      </c>
      <c r="M54" s="220"/>
      <c r="N54" s="402">
        <v>523.31050817</v>
      </c>
      <c r="O54" s="402">
        <v>500.88246502000004</v>
      </c>
      <c r="P54" s="402">
        <f t="shared" si="1"/>
        <v>22.428043150000008</v>
      </c>
      <c r="Q54" s="220"/>
      <c r="R54" s="402">
        <v>609.68190559</v>
      </c>
      <c r="S54" s="402">
        <v>459.92264208000006</v>
      </c>
      <c r="T54" s="402">
        <f t="shared" si="2"/>
        <v>149.75926350999998</v>
      </c>
      <c r="U54" s="220"/>
      <c r="V54" s="402">
        <v>1508.8218285</v>
      </c>
      <c r="W54" s="402">
        <v>1162.5966833700002</v>
      </c>
      <c r="X54" s="402">
        <f t="shared" si="3"/>
        <v>346.2251451299999</v>
      </c>
      <c r="Y54" s="220"/>
      <c r="Z54" s="402">
        <f t="shared" si="6"/>
        <v>4800.64308551</v>
      </c>
      <c r="AA54" s="402">
        <f t="shared" si="6"/>
        <v>4472.890913006667</v>
      </c>
      <c r="AB54" s="402">
        <f t="shared" si="4"/>
        <v>327.752172503333</v>
      </c>
      <c r="AC54" s="220"/>
      <c r="AD54" s="220"/>
      <c r="AE54" s="389"/>
      <c r="AF54" s="389"/>
      <c r="AG54" s="389"/>
      <c r="AH54" s="220"/>
      <c r="AI54" s="220"/>
      <c r="AJ54" s="220"/>
      <c r="AK54" s="220"/>
      <c r="AL54" s="220"/>
      <c r="AM54" s="220"/>
      <c r="AN54" s="220"/>
      <c r="AO54" s="220"/>
      <c r="AP54" s="220"/>
      <c r="AQ54" s="220"/>
      <c r="AR54" s="220"/>
      <c r="AS54" s="220"/>
      <c r="AT54" s="220"/>
      <c r="AU54" s="220"/>
      <c r="AV54" s="220"/>
      <c r="AW54" s="220"/>
      <c r="AX54" s="220"/>
      <c r="AY54" s="220"/>
      <c r="AZ54" s="220"/>
      <c r="BA54" s="220"/>
      <c r="BB54" s="220"/>
    </row>
    <row r="55" spans="2:54" ht="12">
      <c r="B55" s="401"/>
      <c r="C55" s="401"/>
      <c r="D55" s="401"/>
      <c r="E55" s="401"/>
      <c r="F55" s="401" t="s">
        <v>167</v>
      </c>
      <c r="G55" s="401"/>
      <c r="H55" s="401"/>
      <c r="J55" s="402">
        <f>SUM(J56:J59)</f>
        <v>2134.869623070898</v>
      </c>
      <c r="K55" s="402">
        <f>SUM(K56:K59)</f>
        <v>2298.7188360817927</v>
      </c>
      <c r="L55" s="402">
        <f t="shared" si="0"/>
        <v>-163.8492130108948</v>
      </c>
      <c r="M55" s="220"/>
      <c r="N55" s="402">
        <f>SUM(N56:N59)</f>
        <v>1445.8335471674009</v>
      </c>
      <c r="O55" s="402">
        <f>SUM(O56:O59)</f>
        <v>824.2476657711086</v>
      </c>
      <c r="P55" s="402">
        <f t="shared" si="1"/>
        <v>621.5858813962923</v>
      </c>
      <c r="Q55" s="220"/>
      <c r="R55" s="402">
        <f>SUM(R56:R59)</f>
        <v>710.660395079927</v>
      </c>
      <c r="S55" s="402">
        <f>SUM(S56:S59)</f>
        <v>1503.2963575152498</v>
      </c>
      <c r="T55" s="402">
        <f t="shared" si="2"/>
        <v>-792.6359624353229</v>
      </c>
      <c r="U55" s="220"/>
      <c r="V55" s="402">
        <f>SUM(V56:V59)</f>
        <v>1898.1629850036984</v>
      </c>
      <c r="W55" s="402">
        <f>SUM(W56:W59)</f>
        <v>3167.5605834839935</v>
      </c>
      <c r="X55" s="402">
        <f t="shared" si="3"/>
        <v>-1269.397598480295</v>
      </c>
      <c r="Y55" s="220"/>
      <c r="Z55" s="402">
        <f>SUM(Z56:Z59)</f>
        <v>6189.526550321923</v>
      </c>
      <c r="AA55" s="402">
        <f>SUM(AA56:AA59)</f>
        <v>7793.823442852145</v>
      </c>
      <c r="AB55" s="402">
        <f t="shared" si="4"/>
        <v>-1604.2968925302212</v>
      </c>
      <c r="AC55" s="220"/>
      <c r="AD55" s="220"/>
      <c r="AE55" s="389"/>
      <c r="AF55" s="389"/>
      <c r="AG55" s="389"/>
      <c r="AH55" s="220"/>
      <c r="AI55" s="220"/>
      <c r="AJ55" s="220"/>
      <c r="AK55" s="220"/>
      <c r="AL55" s="220"/>
      <c r="AM55" s="220"/>
      <c r="AN55" s="220"/>
      <c r="AO55" s="220"/>
      <c r="AP55" s="220"/>
      <c r="AQ55" s="220"/>
      <c r="AR55" s="220"/>
      <c r="AS55" s="220"/>
      <c r="AT55" s="220"/>
      <c r="AU55" s="220"/>
      <c r="AV55" s="220"/>
      <c r="AW55" s="220"/>
      <c r="AX55" s="220"/>
      <c r="AY55" s="220"/>
      <c r="AZ55" s="220"/>
      <c r="BA55" s="220"/>
      <c r="BB55" s="220"/>
    </row>
    <row r="56" spans="2:54" ht="12">
      <c r="B56" s="401"/>
      <c r="C56" s="401"/>
      <c r="D56" s="401"/>
      <c r="E56" s="401"/>
      <c r="F56" s="401"/>
      <c r="G56" s="401" t="s">
        <v>752</v>
      </c>
      <c r="H56" s="401"/>
      <c r="J56" s="402">
        <v>0</v>
      </c>
      <c r="K56" s="402">
        <v>0</v>
      </c>
      <c r="L56" s="402">
        <f t="shared" si="0"/>
        <v>0</v>
      </c>
      <c r="M56" s="220"/>
      <c r="N56" s="402">
        <v>0</v>
      </c>
      <c r="O56" s="402">
        <v>0</v>
      </c>
      <c r="P56" s="402">
        <f t="shared" si="1"/>
        <v>0</v>
      </c>
      <c r="Q56" s="220"/>
      <c r="R56" s="402">
        <v>0</v>
      </c>
      <c r="S56" s="402">
        <v>0</v>
      </c>
      <c r="T56" s="402">
        <f t="shared" si="2"/>
        <v>0</v>
      </c>
      <c r="U56" s="220"/>
      <c r="V56" s="402">
        <v>0</v>
      </c>
      <c r="W56" s="402">
        <v>0</v>
      </c>
      <c r="X56" s="402">
        <f t="shared" si="3"/>
        <v>0</v>
      </c>
      <c r="Y56" s="220"/>
      <c r="Z56" s="402">
        <f aca="true" t="shared" si="7" ref="Z56:AA59">SUM(J56,N56,R56,V56)</f>
        <v>0</v>
      </c>
      <c r="AA56" s="402">
        <f t="shared" si="7"/>
        <v>0</v>
      </c>
      <c r="AB56" s="402">
        <f t="shared" si="4"/>
        <v>0</v>
      </c>
      <c r="AC56" s="220"/>
      <c r="AD56" s="220"/>
      <c r="AE56" s="389"/>
      <c r="AF56" s="389"/>
      <c r="AG56" s="389"/>
      <c r="AH56" s="220"/>
      <c r="AI56" s="220"/>
      <c r="AJ56" s="220"/>
      <c r="AK56" s="220"/>
      <c r="AL56" s="220"/>
      <c r="AM56" s="220"/>
      <c r="AN56" s="220"/>
      <c r="AO56" s="220"/>
      <c r="AP56" s="220"/>
      <c r="AQ56" s="220"/>
      <c r="AR56" s="220"/>
      <c r="AS56" s="220"/>
      <c r="AT56" s="220"/>
      <c r="AU56" s="220"/>
      <c r="AV56" s="220"/>
      <c r="AW56" s="220"/>
      <c r="AX56" s="220"/>
      <c r="AY56" s="220"/>
      <c r="AZ56" s="220"/>
      <c r="BA56" s="220"/>
      <c r="BB56" s="220"/>
    </row>
    <row r="57" spans="2:54" ht="12">
      <c r="B57" s="401"/>
      <c r="C57" s="401"/>
      <c r="D57" s="401"/>
      <c r="E57" s="401"/>
      <c r="F57" s="401"/>
      <c r="G57" s="401" t="s">
        <v>154</v>
      </c>
      <c r="H57" s="401"/>
      <c r="J57" s="402">
        <v>1650.1527898342313</v>
      </c>
      <c r="K57" s="402">
        <v>1498.124698361793</v>
      </c>
      <c r="L57" s="402">
        <f t="shared" si="0"/>
        <v>152.0280914724383</v>
      </c>
      <c r="M57" s="220"/>
      <c r="N57" s="402">
        <v>1121.876044197401</v>
      </c>
      <c r="O57" s="402">
        <v>417.66248648110854</v>
      </c>
      <c r="P57" s="402">
        <f t="shared" si="1"/>
        <v>704.2135577162924</v>
      </c>
      <c r="Q57" s="220"/>
      <c r="R57" s="402">
        <v>411.662963449927</v>
      </c>
      <c r="S57" s="402">
        <v>952.2954626052499</v>
      </c>
      <c r="T57" s="402">
        <f t="shared" si="2"/>
        <v>-540.6324991553229</v>
      </c>
      <c r="U57" s="220"/>
      <c r="V57" s="402">
        <v>1607.5907319436985</v>
      </c>
      <c r="W57" s="402">
        <v>2865.4008810339933</v>
      </c>
      <c r="X57" s="402">
        <f t="shared" si="3"/>
        <v>-1257.8101490902948</v>
      </c>
      <c r="Y57" s="220"/>
      <c r="Z57" s="402">
        <f t="shared" si="7"/>
        <v>4791.282529425257</v>
      </c>
      <c r="AA57" s="402">
        <f t="shared" si="7"/>
        <v>5733.483528482145</v>
      </c>
      <c r="AB57" s="402">
        <f t="shared" si="4"/>
        <v>-942.2009990568877</v>
      </c>
      <c r="AC57" s="220"/>
      <c r="AD57" s="220"/>
      <c r="AE57" s="389"/>
      <c r="AF57" s="389"/>
      <c r="AG57" s="389"/>
      <c r="AH57" s="220"/>
      <c r="AI57" s="220"/>
      <c r="AJ57" s="220"/>
      <c r="AK57" s="220"/>
      <c r="AL57" s="220"/>
      <c r="AM57" s="220"/>
      <c r="AN57" s="220"/>
      <c r="AO57" s="220"/>
      <c r="AP57" s="220"/>
      <c r="AQ57" s="220"/>
      <c r="AR57" s="220"/>
      <c r="AS57" s="220"/>
      <c r="AT57" s="220"/>
      <c r="AU57" s="220"/>
      <c r="AV57" s="220"/>
      <c r="AW57" s="220"/>
      <c r="AX57" s="220"/>
      <c r="AY57" s="220"/>
      <c r="AZ57" s="220"/>
      <c r="BA57" s="220"/>
      <c r="BB57" s="220"/>
    </row>
    <row r="58" spans="2:54" ht="12">
      <c r="B58" s="401"/>
      <c r="C58" s="401"/>
      <c r="D58" s="401"/>
      <c r="E58" s="401"/>
      <c r="F58" s="401"/>
      <c r="G58" s="401" t="s">
        <v>152</v>
      </c>
      <c r="H58" s="401"/>
      <c r="J58" s="402">
        <v>0</v>
      </c>
      <c r="K58" s="402">
        <v>0</v>
      </c>
      <c r="L58" s="402">
        <f t="shared" si="0"/>
        <v>0</v>
      </c>
      <c r="M58" s="220"/>
      <c r="N58" s="402">
        <v>8.645</v>
      </c>
      <c r="O58" s="402">
        <v>15.597999999999999</v>
      </c>
      <c r="P58" s="402">
        <f t="shared" si="1"/>
        <v>-6.952999999999999</v>
      </c>
      <c r="Q58" s="220"/>
      <c r="R58" s="402">
        <v>6.953</v>
      </c>
      <c r="S58" s="402">
        <v>0</v>
      </c>
      <c r="T58" s="402">
        <f t="shared" si="2"/>
        <v>6.953</v>
      </c>
      <c r="U58" s="220"/>
      <c r="V58" s="402">
        <v>0</v>
      </c>
      <c r="W58" s="402">
        <v>0</v>
      </c>
      <c r="X58" s="402">
        <f t="shared" si="3"/>
        <v>0</v>
      </c>
      <c r="Y58" s="220"/>
      <c r="Z58" s="402">
        <f t="shared" si="7"/>
        <v>15.597999999999999</v>
      </c>
      <c r="AA58" s="402">
        <f t="shared" si="7"/>
        <v>15.597999999999999</v>
      </c>
      <c r="AB58" s="402">
        <f t="shared" si="4"/>
        <v>0</v>
      </c>
      <c r="AC58" s="220"/>
      <c r="AD58" s="220"/>
      <c r="AE58" s="389"/>
      <c r="AF58" s="389"/>
      <c r="AG58" s="389"/>
      <c r="AH58" s="220"/>
      <c r="AI58" s="220"/>
      <c r="AJ58" s="220"/>
      <c r="AK58" s="220"/>
      <c r="AL58" s="220"/>
      <c r="AM58" s="220"/>
      <c r="AN58" s="220"/>
      <c r="AO58" s="220"/>
      <c r="AP58" s="220"/>
      <c r="AQ58" s="220"/>
      <c r="AR58" s="220"/>
      <c r="AS58" s="220"/>
      <c r="AT58" s="220"/>
      <c r="AU58" s="220"/>
      <c r="AV58" s="220"/>
      <c r="AW58" s="220"/>
      <c r="AX58" s="220"/>
      <c r="AY58" s="220"/>
      <c r="AZ58" s="220"/>
      <c r="BA58" s="220"/>
      <c r="BB58" s="220"/>
    </row>
    <row r="59" spans="2:54" ht="12">
      <c r="B59" s="401"/>
      <c r="C59" s="401"/>
      <c r="D59" s="401"/>
      <c r="E59" s="401"/>
      <c r="F59" s="401"/>
      <c r="G59" s="401" t="s">
        <v>168</v>
      </c>
      <c r="H59" s="401"/>
      <c r="J59" s="402">
        <v>484.7168332366666</v>
      </c>
      <c r="K59" s="402">
        <v>800.5941377199999</v>
      </c>
      <c r="L59" s="402">
        <f t="shared" si="0"/>
        <v>-315.8773044833333</v>
      </c>
      <c r="M59" s="220"/>
      <c r="N59" s="402">
        <v>315.31250297</v>
      </c>
      <c r="O59" s="402">
        <v>390.98717929</v>
      </c>
      <c r="P59" s="402">
        <f t="shared" si="1"/>
        <v>-75.67467631999995</v>
      </c>
      <c r="Q59" s="220"/>
      <c r="R59" s="402">
        <v>292.04443162999996</v>
      </c>
      <c r="S59" s="402">
        <v>551.0008949099999</v>
      </c>
      <c r="T59" s="402">
        <f t="shared" si="2"/>
        <v>-258.95646328</v>
      </c>
      <c r="U59" s="220"/>
      <c r="V59" s="402">
        <v>290.57225306</v>
      </c>
      <c r="W59" s="402">
        <v>302.15970245</v>
      </c>
      <c r="X59" s="402">
        <f t="shared" si="3"/>
        <v>-11.587449390000018</v>
      </c>
      <c r="Y59" s="220"/>
      <c r="Z59" s="402">
        <f t="shared" si="7"/>
        <v>1382.6460208966664</v>
      </c>
      <c r="AA59" s="402">
        <f t="shared" si="7"/>
        <v>2044.74191437</v>
      </c>
      <c r="AB59" s="402">
        <f t="shared" si="4"/>
        <v>-662.0958934733335</v>
      </c>
      <c r="AC59" s="220"/>
      <c r="AD59" s="220"/>
      <c r="AE59" s="389"/>
      <c r="AF59" s="389"/>
      <c r="AG59" s="389"/>
      <c r="AH59" s="220"/>
      <c r="AI59" s="220"/>
      <c r="AJ59" s="220"/>
      <c r="AK59" s="220"/>
      <c r="AL59" s="220"/>
      <c r="AM59" s="220"/>
      <c r="AN59" s="220"/>
      <c r="AO59" s="220"/>
      <c r="AP59" s="220"/>
      <c r="AQ59" s="220"/>
      <c r="AR59" s="220"/>
      <c r="AS59" s="220"/>
      <c r="AT59" s="220"/>
      <c r="AU59" s="220"/>
      <c r="AV59" s="220"/>
      <c r="AW59" s="220"/>
      <c r="AX59" s="220"/>
      <c r="AY59" s="220"/>
      <c r="AZ59" s="220"/>
      <c r="BA59" s="220"/>
      <c r="BB59" s="220"/>
    </row>
    <row r="60" spans="2:66" ht="12">
      <c r="B60" s="401"/>
      <c r="C60" s="401"/>
      <c r="D60" s="401" t="s">
        <v>165</v>
      </c>
      <c r="E60" s="401"/>
      <c r="F60" s="401"/>
      <c r="G60" s="401"/>
      <c r="H60" s="401"/>
      <c r="J60" s="402">
        <f>+J61+J64</f>
        <v>1781.28877275794</v>
      </c>
      <c r="K60" s="402">
        <f>+K61+K64</f>
        <v>2367.3226091917772</v>
      </c>
      <c r="L60" s="402">
        <f>+L61+L64</f>
        <v>-586.0338364338372</v>
      </c>
      <c r="M60" s="220"/>
      <c r="N60" s="402">
        <f>+N61+N64</f>
        <v>3489.4689898842535</v>
      </c>
      <c r="O60" s="402">
        <f>+O61+O64</f>
        <v>1670.6104293471624</v>
      </c>
      <c r="P60" s="402">
        <f>+P61+P64</f>
        <v>1818.8585605370909</v>
      </c>
      <c r="Q60" s="220"/>
      <c r="R60" s="402">
        <f>+R61+R64</f>
        <v>3656.8406233311853</v>
      </c>
      <c r="S60" s="402">
        <f>+S61+S64</f>
        <v>2068.826766963182</v>
      </c>
      <c r="T60" s="402">
        <f>+T61+T64</f>
        <v>1588.013856368003</v>
      </c>
      <c r="U60" s="220"/>
      <c r="V60" s="402">
        <f>+V61+V64</f>
        <v>1992.7167315428144</v>
      </c>
      <c r="W60" s="402">
        <f>+W61+W64</f>
        <v>2180.6496641579215</v>
      </c>
      <c r="X60" s="402">
        <f>+X61+X64</f>
        <v>-187.932932615107</v>
      </c>
      <c r="Y60" s="220"/>
      <c r="Z60" s="402">
        <f>+Z61+Z64</f>
        <v>10920.315117516193</v>
      </c>
      <c r="AA60" s="402">
        <f>+AA61+AA64</f>
        <v>8287.409469660042</v>
      </c>
      <c r="AB60" s="402">
        <f>+AB61+AB64</f>
        <v>2632.9056478561506</v>
      </c>
      <c r="AC60" s="220"/>
      <c r="AD60" s="220"/>
      <c r="AE60" s="389"/>
      <c r="AF60" s="389"/>
      <c r="AG60" s="389"/>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1"/>
      <c r="BD60" s="221"/>
      <c r="BE60" s="221"/>
      <c r="BF60" s="221"/>
      <c r="BG60" s="221"/>
      <c r="BH60" s="221"/>
      <c r="BI60" s="221"/>
      <c r="BJ60" s="221"/>
      <c r="BK60" s="221"/>
      <c r="BL60" s="221"/>
      <c r="BM60" s="221"/>
      <c r="BN60" s="221"/>
    </row>
    <row r="61" spans="2:66" ht="12">
      <c r="B61" s="401"/>
      <c r="C61" s="401"/>
      <c r="D61" s="401"/>
      <c r="E61" s="401" t="s">
        <v>757</v>
      </c>
      <c r="F61" s="401"/>
      <c r="G61" s="401"/>
      <c r="H61" s="401"/>
      <c r="J61" s="402">
        <f>SUM(J62:J63)</f>
        <v>1520.83470880794</v>
      </c>
      <c r="K61" s="402">
        <f>SUM(K62:K63)</f>
        <v>1289.2548381917773</v>
      </c>
      <c r="L61" s="402">
        <f>SUM(L62:L63)</f>
        <v>231.5798706161628</v>
      </c>
      <c r="M61" s="220"/>
      <c r="N61" s="402">
        <f>SUM(N62:N63)</f>
        <v>2107.736913117605</v>
      </c>
      <c r="O61" s="402">
        <f>SUM(O62:O63)</f>
        <v>1461.1624293471623</v>
      </c>
      <c r="P61" s="402">
        <f>SUM(P62:P63)</f>
        <v>646.5744837704427</v>
      </c>
      <c r="Q61" s="220"/>
      <c r="R61" s="402">
        <f>SUM(R62:R63)</f>
        <v>1537.4776590300005</v>
      </c>
      <c r="S61" s="402">
        <f>SUM(S62:S63)</f>
        <v>1202.9807669631818</v>
      </c>
      <c r="T61" s="402">
        <f>SUM(T62:T63)</f>
        <v>334.49689206681853</v>
      </c>
      <c r="U61" s="220"/>
      <c r="V61" s="402">
        <f>SUM(V62:V63)</f>
        <v>1694.3261936100007</v>
      </c>
      <c r="W61" s="402">
        <f>SUM(W62:W63)</f>
        <v>958.6543662251078</v>
      </c>
      <c r="X61" s="402">
        <f>SUM(X62:X63)</f>
        <v>735.6718273848929</v>
      </c>
      <c r="Y61" s="220"/>
      <c r="Z61" s="402">
        <f>SUM(Z62:Z63)</f>
        <v>6860.375474565547</v>
      </c>
      <c r="AA61" s="402">
        <f>SUM(AA62:AA63)</f>
        <v>4912.052400727229</v>
      </c>
      <c r="AB61" s="402">
        <f>SUM(AB62:AB63)</f>
        <v>1948.3230738383181</v>
      </c>
      <c r="AC61" s="220"/>
      <c r="AD61" s="220"/>
      <c r="AE61" s="389"/>
      <c r="AF61" s="389"/>
      <c r="AG61" s="389"/>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1"/>
      <c r="BD61" s="221"/>
      <c r="BE61" s="221"/>
      <c r="BF61" s="221"/>
      <c r="BG61" s="221"/>
      <c r="BH61" s="221"/>
      <c r="BI61" s="221"/>
      <c r="BJ61" s="221"/>
      <c r="BK61" s="221"/>
      <c r="BL61" s="221"/>
      <c r="BM61" s="221"/>
      <c r="BN61" s="221"/>
    </row>
    <row r="62" spans="2:54" ht="12">
      <c r="B62" s="401"/>
      <c r="C62" s="401"/>
      <c r="D62" s="401"/>
      <c r="E62" s="401"/>
      <c r="F62" s="401" t="s">
        <v>152</v>
      </c>
      <c r="G62" s="401"/>
      <c r="H62" s="401"/>
      <c r="J62" s="402">
        <v>95.43488128251582</v>
      </c>
      <c r="K62" s="402">
        <v>49.2580127964085</v>
      </c>
      <c r="L62" s="402">
        <f aca="true" t="shared" si="8" ref="L62:L76">+J62-K62</f>
        <v>46.17686848610732</v>
      </c>
      <c r="M62" s="220"/>
      <c r="N62" s="402">
        <v>89.80213627760389</v>
      </c>
      <c r="O62" s="402">
        <v>49.50733812465849</v>
      </c>
      <c r="P62" s="402">
        <f aca="true" t="shared" si="9" ref="P62:P76">+N62-O62</f>
        <v>40.294798152945404</v>
      </c>
      <c r="Q62" s="220"/>
      <c r="R62" s="402">
        <v>59.88408</v>
      </c>
      <c r="S62" s="402">
        <v>38.75776334300472</v>
      </c>
      <c r="T62" s="402">
        <f aca="true" t="shared" si="10" ref="T62:T76">+R62-S62</f>
        <v>21.12631665699528</v>
      </c>
      <c r="U62" s="220"/>
      <c r="V62" s="402">
        <v>62.300411</v>
      </c>
      <c r="W62" s="402">
        <v>51.36629531210876</v>
      </c>
      <c r="X62" s="402">
        <f aca="true" t="shared" si="11" ref="X62:X76">+V62-W62</f>
        <v>10.934115687891236</v>
      </c>
      <c r="Y62" s="220"/>
      <c r="Z62" s="402">
        <f>SUM(J62,N62,R62,V62)</f>
        <v>307.4215085601197</v>
      </c>
      <c r="AA62" s="402">
        <f>SUM(K62,O62,S62,W62)</f>
        <v>188.88940957618047</v>
      </c>
      <c r="AB62" s="402">
        <f aca="true" t="shared" si="12" ref="AB62:AB76">+Z62-AA62</f>
        <v>118.53209898393925</v>
      </c>
      <c r="AC62" s="220"/>
      <c r="AD62" s="220"/>
      <c r="AE62" s="389"/>
      <c r="AF62" s="389"/>
      <c r="AG62" s="389"/>
      <c r="AH62" s="220"/>
      <c r="AI62" s="220"/>
      <c r="AJ62" s="220"/>
      <c r="AK62" s="220"/>
      <c r="AL62" s="220"/>
      <c r="AM62" s="220"/>
      <c r="AN62" s="220"/>
      <c r="AO62" s="220"/>
      <c r="AP62" s="220"/>
      <c r="AQ62" s="220"/>
      <c r="AR62" s="220"/>
      <c r="AS62" s="220"/>
      <c r="AT62" s="220"/>
      <c r="AU62" s="220"/>
      <c r="AV62" s="220"/>
      <c r="AW62" s="220"/>
      <c r="AX62" s="220"/>
      <c r="AY62" s="220"/>
      <c r="AZ62" s="220"/>
      <c r="BA62" s="220"/>
      <c r="BB62" s="220"/>
    </row>
    <row r="63" spans="2:54" ht="12">
      <c r="B63" s="401"/>
      <c r="C63" s="401"/>
      <c r="D63" s="401"/>
      <c r="E63" s="401"/>
      <c r="F63" s="401" t="s">
        <v>168</v>
      </c>
      <c r="G63" s="401"/>
      <c r="H63" s="401"/>
      <c r="J63" s="402">
        <v>1425.3998275254241</v>
      </c>
      <c r="K63" s="402">
        <v>1239.9968253953687</v>
      </c>
      <c r="L63" s="402">
        <f t="shared" si="8"/>
        <v>185.40300213005548</v>
      </c>
      <c r="M63" s="220"/>
      <c r="N63" s="402">
        <v>2017.9347768400012</v>
      </c>
      <c r="O63" s="402">
        <v>1411.6550912225039</v>
      </c>
      <c r="P63" s="402">
        <f t="shared" si="9"/>
        <v>606.2796856174973</v>
      </c>
      <c r="Q63" s="220"/>
      <c r="R63" s="402">
        <v>1477.5935790300005</v>
      </c>
      <c r="S63" s="402">
        <v>1164.2230036201772</v>
      </c>
      <c r="T63" s="402">
        <f t="shared" si="10"/>
        <v>313.37057540982323</v>
      </c>
      <c r="U63" s="220"/>
      <c r="V63" s="402">
        <v>1632.0257826100008</v>
      </c>
      <c r="W63" s="402">
        <v>907.288070912999</v>
      </c>
      <c r="X63" s="402">
        <f t="shared" si="11"/>
        <v>724.7377116970017</v>
      </c>
      <c r="Y63" s="220"/>
      <c r="Z63" s="402">
        <f>SUM(J63,N63,R63,V63)</f>
        <v>6552.953966005427</v>
      </c>
      <c r="AA63" s="402">
        <f>SUM(K63,O63,S63,W63)</f>
        <v>4723.162991151048</v>
      </c>
      <c r="AB63" s="402">
        <f t="shared" si="12"/>
        <v>1829.7909748543789</v>
      </c>
      <c r="AC63" s="220"/>
      <c r="AD63" s="220"/>
      <c r="AE63" s="389"/>
      <c r="AF63" s="389"/>
      <c r="AG63" s="389"/>
      <c r="AH63" s="220"/>
      <c r="AI63" s="220"/>
      <c r="AJ63" s="220"/>
      <c r="AK63" s="220"/>
      <c r="AL63" s="220"/>
      <c r="AM63" s="220"/>
      <c r="AN63" s="220"/>
      <c r="AO63" s="220"/>
      <c r="AP63" s="220"/>
      <c r="AQ63" s="220"/>
      <c r="AR63" s="220"/>
      <c r="AS63" s="220"/>
      <c r="AT63" s="220"/>
      <c r="AU63" s="220"/>
      <c r="AV63" s="220"/>
      <c r="AW63" s="220"/>
      <c r="AX63" s="220"/>
      <c r="AY63" s="220"/>
      <c r="AZ63" s="220"/>
      <c r="BA63" s="220"/>
      <c r="BB63" s="220"/>
    </row>
    <row r="64" spans="2:66" ht="12">
      <c r="B64" s="401"/>
      <c r="C64" s="401"/>
      <c r="D64" s="401"/>
      <c r="E64" s="401" t="s">
        <v>758</v>
      </c>
      <c r="F64" s="401"/>
      <c r="G64" s="401"/>
      <c r="H64" s="401"/>
      <c r="J64" s="402">
        <f>+J65+J72</f>
        <v>260.45406395</v>
      </c>
      <c r="K64" s="402">
        <f>+K65+K72</f>
        <v>1078.067771</v>
      </c>
      <c r="L64" s="402">
        <f t="shared" si="8"/>
        <v>-817.61370705</v>
      </c>
      <c r="M64" s="220"/>
      <c r="N64" s="402">
        <f>+N65+N72</f>
        <v>1381.732076766648</v>
      </c>
      <c r="O64" s="402">
        <f>+O65+O72</f>
        <v>209.44800000000004</v>
      </c>
      <c r="P64" s="402">
        <f t="shared" si="9"/>
        <v>1172.284076766648</v>
      </c>
      <c r="Q64" s="220"/>
      <c r="R64" s="402">
        <f>+R65+R72</f>
        <v>2119.3629643011845</v>
      </c>
      <c r="S64" s="402">
        <f>+S65+S72</f>
        <v>865.846</v>
      </c>
      <c r="T64" s="402">
        <f t="shared" si="10"/>
        <v>1253.5169643011845</v>
      </c>
      <c r="U64" s="220"/>
      <c r="V64" s="402">
        <f>+V65+V72</f>
        <v>298.39053793281363</v>
      </c>
      <c r="W64" s="402">
        <f>+W65+W72</f>
        <v>1221.9952979328136</v>
      </c>
      <c r="X64" s="402">
        <f t="shared" si="11"/>
        <v>-923.6047599999999</v>
      </c>
      <c r="Y64" s="220"/>
      <c r="Z64" s="402">
        <f>+Z65+Z72</f>
        <v>4059.939642950646</v>
      </c>
      <c r="AA64" s="402">
        <f>+AA65+AA72</f>
        <v>3375.3570689328135</v>
      </c>
      <c r="AB64" s="402">
        <f t="shared" si="12"/>
        <v>684.5825740178325</v>
      </c>
      <c r="AC64" s="220"/>
      <c r="AD64" s="220"/>
      <c r="AE64" s="389"/>
      <c r="AF64" s="389"/>
      <c r="AG64" s="389"/>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1"/>
      <c r="BD64" s="221"/>
      <c r="BE64" s="221"/>
      <c r="BF64" s="221"/>
      <c r="BG64" s="221"/>
      <c r="BH64" s="221"/>
      <c r="BI64" s="221"/>
      <c r="BJ64" s="221"/>
      <c r="BK64" s="221"/>
      <c r="BL64" s="221"/>
      <c r="BM64" s="221"/>
      <c r="BN64" s="221"/>
    </row>
    <row r="65" spans="2:66" ht="12">
      <c r="B65" s="401"/>
      <c r="C65" s="401"/>
      <c r="D65" s="401"/>
      <c r="E65" s="401"/>
      <c r="F65" s="401" t="s">
        <v>151</v>
      </c>
      <c r="G65" s="401"/>
      <c r="H65" s="401"/>
      <c r="J65" s="402">
        <v>219.06099</v>
      </c>
      <c r="K65" s="402">
        <v>1075.967771</v>
      </c>
      <c r="L65" s="402">
        <f t="shared" si="8"/>
        <v>-856.9067810000001</v>
      </c>
      <c r="M65" s="220"/>
      <c r="N65" s="402">
        <v>367.43207676664804</v>
      </c>
      <c r="O65" s="402">
        <v>200.14800000000002</v>
      </c>
      <c r="P65" s="402">
        <f t="shared" si="9"/>
        <v>167.284076766648</v>
      </c>
      <c r="Q65" s="220"/>
      <c r="R65" s="402">
        <v>1404.1629643011843</v>
      </c>
      <c r="S65" s="402">
        <v>199.446</v>
      </c>
      <c r="T65" s="402">
        <f t="shared" si="10"/>
        <v>1204.7169643011844</v>
      </c>
      <c r="U65" s="220"/>
      <c r="V65" s="402">
        <v>196.69053793281364</v>
      </c>
      <c r="W65" s="402">
        <v>712.0952979328138</v>
      </c>
      <c r="X65" s="402">
        <f t="shared" si="11"/>
        <v>-515.4047600000001</v>
      </c>
      <c r="Y65" s="220"/>
      <c r="Z65" s="402">
        <f aca="true" t="shared" si="13" ref="Z65:AA68">SUM(J65,N65,R65,V65)</f>
        <v>2187.346569000646</v>
      </c>
      <c r="AA65" s="402">
        <f t="shared" si="13"/>
        <v>2187.6570689328137</v>
      </c>
      <c r="AB65" s="402">
        <f t="shared" si="12"/>
        <v>-0.3104999321676587</v>
      </c>
      <c r="AC65" s="220"/>
      <c r="AD65" s="220"/>
      <c r="AE65" s="389"/>
      <c r="AF65" s="389"/>
      <c r="AG65" s="389"/>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1"/>
      <c r="BD65" s="221"/>
      <c r="BE65" s="221"/>
      <c r="BF65" s="221"/>
      <c r="BG65" s="221"/>
      <c r="BH65" s="221"/>
      <c r="BI65" s="221"/>
      <c r="BJ65" s="221"/>
      <c r="BK65" s="221"/>
      <c r="BL65" s="221"/>
      <c r="BM65" s="221"/>
      <c r="BN65" s="221"/>
    </row>
    <row r="66" spans="2:66" ht="12">
      <c r="B66" s="401"/>
      <c r="C66" s="401"/>
      <c r="D66" s="401"/>
      <c r="E66" s="401"/>
      <c r="F66" s="401"/>
      <c r="G66" s="401" t="s">
        <v>752</v>
      </c>
      <c r="H66" s="401"/>
      <c r="J66" s="402">
        <v>0</v>
      </c>
      <c r="K66" s="402">
        <v>0</v>
      </c>
      <c r="L66" s="402">
        <f t="shared" si="8"/>
        <v>0</v>
      </c>
      <c r="M66" s="220"/>
      <c r="N66" s="402">
        <v>0</v>
      </c>
      <c r="O66" s="402">
        <v>0</v>
      </c>
      <c r="P66" s="402">
        <f t="shared" si="9"/>
        <v>0</v>
      </c>
      <c r="Q66" s="220"/>
      <c r="R66" s="402">
        <v>0</v>
      </c>
      <c r="S66" s="402">
        <v>0</v>
      </c>
      <c r="T66" s="402">
        <f t="shared" si="10"/>
        <v>0</v>
      </c>
      <c r="U66" s="220"/>
      <c r="V66" s="402">
        <v>0</v>
      </c>
      <c r="W66" s="402">
        <v>0</v>
      </c>
      <c r="X66" s="402">
        <f t="shared" si="11"/>
        <v>0</v>
      </c>
      <c r="Y66" s="220"/>
      <c r="Z66" s="402">
        <f t="shared" si="13"/>
        <v>0</v>
      </c>
      <c r="AA66" s="402">
        <f t="shared" si="13"/>
        <v>0</v>
      </c>
      <c r="AB66" s="402">
        <f t="shared" si="12"/>
        <v>0</v>
      </c>
      <c r="AC66" s="220"/>
      <c r="AD66" s="220"/>
      <c r="AE66" s="389"/>
      <c r="AF66" s="389"/>
      <c r="AG66" s="389"/>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1"/>
      <c r="BD66" s="221"/>
      <c r="BE66" s="221"/>
      <c r="BF66" s="221"/>
      <c r="BG66" s="221"/>
      <c r="BH66" s="221"/>
      <c r="BI66" s="221"/>
      <c r="BJ66" s="221"/>
      <c r="BK66" s="221"/>
      <c r="BL66" s="221"/>
      <c r="BM66" s="221"/>
      <c r="BN66" s="221"/>
    </row>
    <row r="67" spans="2:66" ht="12">
      <c r="B67" s="401"/>
      <c r="C67" s="401"/>
      <c r="D67" s="401"/>
      <c r="E67" s="401"/>
      <c r="F67" s="401"/>
      <c r="G67" s="401" t="s">
        <v>154</v>
      </c>
      <c r="H67" s="401"/>
      <c r="J67" s="402">
        <v>44.404078</v>
      </c>
      <c r="K67" s="402">
        <v>703.5390000000001</v>
      </c>
      <c r="L67" s="402">
        <f t="shared" si="8"/>
        <v>-659.1349220000001</v>
      </c>
      <c r="M67" s="220"/>
      <c r="N67" s="402">
        <v>73.392747</v>
      </c>
      <c r="O67" s="402">
        <v>15.156</v>
      </c>
      <c r="P67" s="402">
        <f t="shared" si="9"/>
        <v>58.236747</v>
      </c>
      <c r="Q67" s="220"/>
      <c r="R67" s="402">
        <v>59.192252999999994</v>
      </c>
      <c r="S67" s="402">
        <v>46.229</v>
      </c>
      <c r="T67" s="402">
        <f t="shared" si="10"/>
        <v>12.963252999999995</v>
      </c>
      <c r="U67" s="220"/>
      <c r="V67" s="402">
        <v>30.692747000000004</v>
      </c>
      <c r="W67" s="402">
        <v>29.856</v>
      </c>
      <c r="X67" s="402">
        <f t="shared" si="11"/>
        <v>0.8367470000000026</v>
      </c>
      <c r="Y67" s="220"/>
      <c r="Z67" s="402">
        <f t="shared" si="13"/>
        <v>207.681825</v>
      </c>
      <c r="AA67" s="402">
        <f t="shared" si="13"/>
        <v>794.7800000000001</v>
      </c>
      <c r="AB67" s="402">
        <f t="shared" si="12"/>
        <v>-587.0981750000001</v>
      </c>
      <c r="AC67" s="220"/>
      <c r="AD67" s="220"/>
      <c r="AE67" s="389"/>
      <c r="AF67" s="389"/>
      <c r="AG67" s="389"/>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1"/>
      <c r="BD67" s="221"/>
      <c r="BE67" s="221"/>
      <c r="BF67" s="221"/>
      <c r="BG67" s="221"/>
      <c r="BH67" s="221"/>
      <c r="BI67" s="221"/>
      <c r="BJ67" s="221"/>
      <c r="BK67" s="221"/>
      <c r="BL67" s="221"/>
      <c r="BM67" s="221"/>
      <c r="BN67" s="221"/>
    </row>
    <row r="68" spans="2:66" ht="12">
      <c r="B68" s="401"/>
      <c r="C68" s="401"/>
      <c r="D68" s="401"/>
      <c r="E68" s="401"/>
      <c r="F68" s="401"/>
      <c r="G68" s="401" t="s">
        <v>152</v>
      </c>
      <c r="H68" s="401"/>
      <c r="J68" s="402">
        <v>41.71374</v>
      </c>
      <c r="K68" s="402">
        <v>50.042</v>
      </c>
      <c r="L68" s="402">
        <f t="shared" si="8"/>
        <v>-8.32826</v>
      </c>
      <c r="M68" s="220"/>
      <c r="N68" s="402">
        <v>10.048536</v>
      </c>
      <c r="O68" s="402">
        <v>31.811</v>
      </c>
      <c r="P68" s="402">
        <f t="shared" si="9"/>
        <v>-21.762464</v>
      </c>
      <c r="Q68" s="220"/>
      <c r="R68" s="402">
        <v>14.273504</v>
      </c>
      <c r="S68" s="402">
        <v>24.712000000000003</v>
      </c>
      <c r="T68" s="402">
        <f t="shared" si="10"/>
        <v>-10.438496000000002</v>
      </c>
      <c r="U68" s="220"/>
      <c r="V68" s="402">
        <v>9.525801</v>
      </c>
      <c r="W68" s="402">
        <v>1.4</v>
      </c>
      <c r="X68" s="402">
        <f t="shared" si="11"/>
        <v>8.125801</v>
      </c>
      <c r="Y68" s="220"/>
      <c r="Z68" s="402">
        <f t="shared" si="13"/>
        <v>75.561581</v>
      </c>
      <c r="AA68" s="402">
        <f t="shared" si="13"/>
        <v>107.96500000000002</v>
      </c>
      <c r="AB68" s="402">
        <f t="shared" si="12"/>
        <v>-32.403419000000014</v>
      </c>
      <c r="AC68" s="220"/>
      <c r="AD68" s="220"/>
      <c r="AE68" s="389"/>
      <c r="AF68" s="389"/>
      <c r="AG68" s="389"/>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1"/>
      <c r="BD68" s="221"/>
      <c r="BE68" s="221"/>
      <c r="BF68" s="221"/>
      <c r="BG68" s="221"/>
      <c r="BH68" s="221"/>
      <c r="BI68" s="221"/>
      <c r="BJ68" s="221"/>
      <c r="BK68" s="221"/>
      <c r="BL68" s="221"/>
      <c r="BM68" s="221"/>
      <c r="BN68" s="221"/>
    </row>
    <row r="69" spans="2:66" ht="12">
      <c r="B69" s="401"/>
      <c r="C69" s="401"/>
      <c r="D69" s="401"/>
      <c r="E69" s="401"/>
      <c r="F69" s="401"/>
      <c r="G69" s="401" t="s">
        <v>168</v>
      </c>
      <c r="H69" s="401"/>
      <c r="J69" s="402">
        <v>132.943172</v>
      </c>
      <c r="K69" s="402">
        <v>322.386771</v>
      </c>
      <c r="L69" s="402">
        <f t="shared" si="8"/>
        <v>-189.443599</v>
      </c>
      <c r="M69" s="220"/>
      <c r="N69" s="402">
        <v>283.990793766648</v>
      </c>
      <c r="O69" s="402">
        <v>153.181</v>
      </c>
      <c r="P69" s="402">
        <f t="shared" si="9"/>
        <v>130.80979376664797</v>
      </c>
      <c r="Q69" s="220"/>
      <c r="R69" s="402">
        <v>1330.6972073011843</v>
      </c>
      <c r="S69" s="402">
        <v>128.505</v>
      </c>
      <c r="T69" s="402">
        <f t="shared" si="10"/>
        <v>1202.1922073011842</v>
      </c>
      <c r="U69" s="220"/>
      <c r="V69" s="402">
        <v>156.47198993281364</v>
      </c>
      <c r="W69" s="402">
        <v>680.8392979328137</v>
      </c>
      <c r="X69" s="402">
        <f t="shared" si="11"/>
        <v>-524.3673080000001</v>
      </c>
      <c r="Y69" s="220"/>
      <c r="Z69" s="402">
        <f>+Z70+Z71</f>
        <v>1904.1031630006457</v>
      </c>
      <c r="AA69" s="402">
        <f>+AA70+AA71</f>
        <v>1284.9120689328138</v>
      </c>
      <c r="AB69" s="402">
        <f t="shared" si="12"/>
        <v>619.191094067832</v>
      </c>
      <c r="AC69" s="220"/>
      <c r="AD69" s="220"/>
      <c r="AE69" s="389"/>
      <c r="AF69" s="389"/>
      <c r="AG69" s="389"/>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1"/>
      <c r="BD69" s="221"/>
      <c r="BE69" s="221"/>
      <c r="BF69" s="221"/>
      <c r="BG69" s="221"/>
      <c r="BH69" s="221"/>
      <c r="BI69" s="221"/>
      <c r="BJ69" s="221"/>
      <c r="BK69" s="221"/>
      <c r="BL69" s="221"/>
      <c r="BM69" s="221"/>
      <c r="BN69" s="221"/>
    </row>
    <row r="70" spans="2:66" ht="12">
      <c r="B70" s="401"/>
      <c r="C70" s="401"/>
      <c r="D70" s="401"/>
      <c r="E70" s="401"/>
      <c r="F70" s="401"/>
      <c r="G70" s="401"/>
      <c r="H70" s="401" t="s">
        <v>80</v>
      </c>
      <c r="J70" s="402">
        <v>52.80285500000001</v>
      </c>
      <c r="K70" s="402">
        <v>22.75</v>
      </c>
      <c r="L70" s="402">
        <f t="shared" si="8"/>
        <v>30.052855000000008</v>
      </c>
      <c r="M70" s="220"/>
      <c r="N70" s="402">
        <v>47.293729000000006</v>
      </c>
      <c r="O70" s="402">
        <v>86.173</v>
      </c>
      <c r="P70" s="402">
        <f t="shared" si="9"/>
        <v>-38.879270999999996</v>
      </c>
      <c r="Q70" s="220"/>
      <c r="R70" s="402">
        <v>84.088271</v>
      </c>
      <c r="S70" s="402">
        <v>17.719</v>
      </c>
      <c r="T70" s="402">
        <f t="shared" si="10"/>
        <v>66.369271</v>
      </c>
      <c r="U70" s="220"/>
      <c r="V70" s="402">
        <v>39.77612893281367</v>
      </c>
      <c r="W70" s="402">
        <v>156.25998393281367</v>
      </c>
      <c r="X70" s="402">
        <f t="shared" si="11"/>
        <v>-116.483855</v>
      </c>
      <c r="Y70" s="220"/>
      <c r="Z70" s="402">
        <f>SUM(J70,N70,R70,V70)</f>
        <v>223.9609839328137</v>
      </c>
      <c r="AA70" s="402">
        <f>SUM(K70,O70,S70,W70)</f>
        <v>282.90198393281366</v>
      </c>
      <c r="AB70" s="402">
        <f t="shared" si="12"/>
        <v>-58.940999999999974</v>
      </c>
      <c r="AC70" s="220"/>
      <c r="AD70" s="220"/>
      <c r="AE70" s="389"/>
      <c r="AF70" s="389"/>
      <c r="AG70" s="389"/>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1"/>
      <c r="BD70" s="221"/>
      <c r="BE70" s="221"/>
      <c r="BF70" s="221"/>
      <c r="BG70" s="221"/>
      <c r="BH70" s="221"/>
      <c r="BI70" s="221"/>
      <c r="BJ70" s="221"/>
      <c r="BK70" s="221"/>
      <c r="BL70" s="221"/>
      <c r="BM70" s="221"/>
      <c r="BN70" s="221"/>
    </row>
    <row r="71" spans="2:66" ht="12">
      <c r="B71" s="401"/>
      <c r="C71" s="401"/>
      <c r="D71" s="401"/>
      <c r="E71" s="401"/>
      <c r="F71" s="401"/>
      <c r="G71" s="401"/>
      <c r="H71" s="401" t="s">
        <v>81</v>
      </c>
      <c r="J71" s="402">
        <v>80.14031700000001</v>
      </c>
      <c r="K71" s="402">
        <v>299.636771</v>
      </c>
      <c r="L71" s="402">
        <f t="shared" si="8"/>
        <v>-219.496454</v>
      </c>
      <c r="M71" s="220"/>
      <c r="N71" s="402">
        <v>236.697064766648</v>
      </c>
      <c r="O71" s="402">
        <v>67.00800000000001</v>
      </c>
      <c r="P71" s="402">
        <f t="shared" si="9"/>
        <v>169.689064766648</v>
      </c>
      <c r="Q71" s="220"/>
      <c r="R71" s="402">
        <v>1246.6089363011843</v>
      </c>
      <c r="S71" s="402">
        <v>110.786</v>
      </c>
      <c r="T71" s="402">
        <f t="shared" si="10"/>
        <v>1135.8229363011842</v>
      </c>
      <c r="U71" s="220"/>
      <c r="V71" s="402">
        <v>116.69586099999998</v>
      </c>
      <c r="W71" s="402">
        <v>524.5793140000001</v>
      </c>
      <c r="X71" s="402">
        <f t="shared" si="11"/>
        <v>-407.8834530000001</v>
      </c>
      <c r="Y71" s="220"/>
      <c r="Z71" s="402">
        <f>SUM(J71,N71,R71,V71)</f>
        <v>1680.142179067832</v>
      </c>
      <c r="AA71" s="402">
        <f>SUM(K71,O71,S71,W71)</f>
        <v>1002.0100850000001</v>
      </c>
      <c r="AB71" s="402">
        <f t="shared" si="12"/>
        <v>678.132094067832</v>
      </c>
      <c r="AC71" s="220"/>
      <c r="AD71" s="220"/>
      <c r="AE71" s="389"/>
      <c r="AF71" s="389"/>
      <c r="AG71" s="389"/>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1"/>
      <c r="BD71" s="221"/>
      <c r="BE71" s="221"/>
      <c r="BF71" s="221"/>
      <c r="BG71" s="221"/>
      <c r="BH71" s="221"/>
      <c r="BI71" s="221"/>
      <c r="BJ71" s="221"/>
      <c r="BK71" s="221"/>
      <c r="BL71" s="221"/>
      <c r="BM71" s="221"/>
      <c r="BN71" s="221"/>
    </row>
    <row r="72" spans="2:66" ht="12">
      <c r="B72" s="401"/>
      <c r="C72" s="401"/>
      <c r="D72" s="401"/>
      <c r="E72" s="401"/>
      <c r="F72" s="401" t="s">
        <v>167</v>
      </c>
      <c r="G72" s="401"/>
      <c r="H72" s="401"/>
      <c r="J72" s="402">
        <f>SUM(J73:J76)</f>
        <v>41.393073949999994</v>
      </c>
      <c r="K72" s="402">
        <f>SUM(K73:K76)</f>
        <v>2.1</v>
      </c>
      <c r="L72" s="402">
        <f t="shared" si="8"/>
        <v>39.29307394999999</v>
      </c>
      <c r="M72" s="220"/>
      <c r="N72" s="402">
        <f>SUM(N73:N76)</f>
        <v>1014.3000000000001</v>
      </c>
      <c r="O72" s="402">
        <f>SUM(O73:O76)</f>
        <v>9.3</v>
      </c>
      <c r="P72" s="402">
        <f t="shared" si="9"/>
        <v>1005.0000000000001</v>
      </c>
      <c r="Q72" s="220"/>
      <c r="R72" s="402">
        <f>SUM(R73:R76)</f>
        <v>715.2</v>
      </c>
      <c r="S72" s="402">
        <f>SUM(S73:S76)</f>
        <v>666.4</v>
      </c>
      <c r="T72" s="402">
        <f t="shared" si="10"/>
        <v>48.80000000000007</v>
      </c>
      <c r="U72" s="220"/>
      <c r="V72" s="402">
        <f>SUM(V73:V76)</f>
        <v>101.7</v>
      </c>
      <c r="W72" s="402">
        <f>SUM(W73:W76)</f>
        <v>509.9</v>
      </c>
      <c r="X72" s="402">
        <f t="shared" si="11"/>
        <v>-408.2</v>
      </c>
      <c r="Y72" s="220"/>
      <c r="Z72" s="402">
        <f>SUM(Z73:Z76)</f>
        <v>1872.5930739500002</v>
      </c>
      <c r="AA72" s="402">
        <f>SUM(AA73:AA76)</f>
        <v>1187.6999999999998</v>
      </c>
      <c r="AB72" s="402">
        <f t="shared" si="12"/>
        <v>684.8930739500004</v>
      </c>
      <c r="AC72" s="220"/>
      <c r="AD72" s="220"/>
      <c r="AE72" s="389"/>
      <c r="AF72" s="389"/>
      <c r="AG72" s="389"/>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1"/>
      <c r="BD72" s="221"/>
      <c r="BE72" s="221"/>
      <c r="BF72" s="221"/>
      <c r="BG72" s="221"/>
      <c r="BH72" s="221"/>
      <c r="BI72" s="221"/>
      <c r="BJ72" s="221"/>
      <c r="BK72" s="221"/>
      <c r="BL72" s="221"/>
      <c r="BM72" s="221"/>
      <c r="BN72" s="221"/>
    </row>
    <row r="73" spans="2:66" ht="12">
      <c r="B73" s="401"/>
      <c r="C73" s="401"/>
      <c r="D73" s="401"/>
      <c r="E73" s="401"/>
      <c r="F73" s="401"/>
      <c r="G73" s="401" t="s">
        <v>752</v>
      </c>
      <c r="H73" s="401"/>
      <c r="J73" s="402">
        <v>0</v>
      </c>
      <c r="K73" s="402">
        <v>0</v>
      </c>
      <c r="L73" s="402">
        <f t="shared" si="8"/>
        <v>0</v>
      </c>
      <c r="M73" s="220"/>
      <c r="N73" s="402">
        <v>0</v>
      </c>
      <c r="O73" s="402">
        <v>0</v>
      </c>
      <c r="P73" s="402">
        <f t="shared" si="9"/>
        <v>0</v>
      </c>
      <c r="Q73" s="220"/>
      <c r="R73" s="402">
        <v>0</v>
      </c>
      <c r="S73" s="402">
        <v>0</v>
      </c>
      <c r="T73" s="402">
        <f t="shared" si="10"/>
        <v>0</v>
      </c>
      <c r="U73" s="220"/>
      <c r="V73" s="402">
        <v>0</v>
      </c>
      <c r="W73" s="402">
        <v>0</v>
      </c>
      <c r="X73" s="402">
        <f t="shared" si="11"/>
        <v>0</v>
      </c>
      <c r="Y73" s="220"/>
      <c r="Z73" s="402">
        <f aca="true" t="shared" si="14" ref="Z73:AA76">SUM(J73,N73,R73,V73)</f>
        <v>0</v>
      </c>
      <c r="AA73" s="402">
        <f t="shared" si="14"/>
        <v>0</v>
      </c>
      <c r="AB73" s="402">
        <f t="shared" si="12"/>
        <v>0</v>
      </c>
      <c r="AC73" s="220"/>
      <c r="AD73" s="220"/>
      <c r="AE73" s="389"/>
      <c r="AF73" s="389"/>
      <c r="AG73" s="389"/>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1"/>
      <c r="BD73" s="221"/>
      <c r="BE73" s="221"/>
      <c r="BF73" s="221"/>
      <c r="BG73" s="221"/>
      <c r="BH73" s="221"/>
      <c r="BI73" s="221"/>
      <c r="BJ73" s="221"/>
      <c r="BK73" s="221"/>
      <c r="BL73" s="221"/>
      <c r="BM73" s="221"/>
      <c r="BN73" s="221"/>
    </row>
    <row r="74" spans="2:66" ht="12">
      <c r="B74" s="401"/>
      <c r="C74" s="401"/>
      <c r="D74" s="401"/>
      <c r="E74" s="401"/>
      <c r="F74" s="401"/>
      <c r="G74" s="401" t="s">
        <v>154</v>
      </c>
      <c r="H74" s="401"/>
      <c r="J74" s="402">
        <v>0</v>
      </c>
      <c r="K74" s="402">
        <v>0</v>
      </c>
      <c r="L74" s="402">
        <f t="shared" si="8"/>
        <v>0</v>
      </c>
      <c r="M74" s="220"/>
      <c r="N74" s="402">
        <v>0</v>
      </c>
      <c r="O74" s="402">
        <v>0</v>
      </c>
      <c r="P74" s="402">
        <f t="shared" si="9"/>
        <v>0</v>
      </c>
      <c r="Q74" s="220"/>
      <c r="R74" s="402">
        <v>0</v>
      </c>
      <c r="S74" s="402">
        <v>0</v>
      </c>
      <c r="T74" s="402">
        <f t="shared" si="10"/>
        <v>0</v>
      </c>
      <c r="U74" s="220"/>
      <c r="V74" s="402">
        <v>0</v>
      </c>
      <c r="W74" s="402">
        <v>0</v>
      </c>
      <c r="X74" s="402">
        <f t="shared" si="11"/>
        <v>0</v>
      </c>
      <c r="Y74" s="220"/>
      <c r="Z74" s="402">
        <f t="shared" si="14"/>
        <v>0</v>
      </c>
      <c r="AA74" s="402">
        <f t="shared" si="14"/>
        <v>0</v>
      </c>
      <c r="AB74" s="402">
        <f t="shared" si="12"/>
        <v>0</v>
      </c>
      <c r="AC74" s="220"/>
      <c r="AD74" s="220"/>
      <c r="AE74" s="389"/>
      <c r="AF74" s="389"/>
      <c r="AG74" s="389"/>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1"/>
      <c r="BD74" s="221"/>
      <c r="BE74" s="221"/>
      <c r="BF74" s="221"/>
      <c r="BG74" s="221"/>
      <c r="BH74" s="221"/>
      <c r="BI74" s="221"/>
      <c r="BJ74" s="221"/>
      <c r="BK74" s="221"/>
      <c r="BL74" s="221"/>
      <c r="BM74" s="221"/>
      <c r="BN74" s="221"/>
    </row>
    <row r="75" spans="2:66" ht="12">
      <c r="B75" s="401"/>
      <c r="C75" s="401"/>
      <c r="D75" s="401"/>
      <c r="E75" s="401"/>
      <c r="F75" s="401"/>
      <c r="G75" s="401" t="s">
        <v>152</v>
      </c>
      <c r="H75" s="401"/>
      <c r="J75" s="402">
        <v>41.393073949999994</v>
      </c>
      <c r="K75" s="402">
        <v>2.1</v>
      </c>
      <c r="L75" s="402">
        <f t="shared" si="8"/>
        <v>39.29307394999999</v>
      </c>
      <c r="M75" s="220"/>
      <c r="N75" s="402">
        <v>1014.3000000000001</v>
      </c>
      <c r="O75" s="402">
        <v>9.3</v>
      </c>
      <c r="P75" s="402">
        <f t="shared" si="9"/>
        <v>1005.0000000000001</v>
      </c>
      <c r="Q75" s="220"/>
      <c r="R75" s="402">
        <v>715.2</v>
      </c>
      <c r="S75" s="402">
        <v>666.4</v>
      </c>
      <c r="T75" s="402">
        <f t="shared" si="10"/>
        <v>48.80000000000007</v>
      </c>
      <c r="U75" s="220"/>
      <c r="V75" s="402">
        <v>101.7</v>
      </c>
      <c r="W75" s="402">
        <v>509.9</v>
      </c>
      <c r="X75" s="402">
        <f t="shared" si="11"/>
        <v>-408.2</v>
      </c>
      <c r="Y75" s="220"/>
      <c r="Z75" s="402">
        <f t="shared" si="14"/>
        <v>1872.5930739500002</v>
      </c>
      <c r="AA75" s="402">
        <f t="shared" si="14"/>
        <v>1187.6999999999998</v>
      </c>
      <c r="AB75" s="402">
        <f t="shared" si="12"/>
        <v>684.8930739500004</v>
      </c>
      <c r="AC75" s="220"/>
      <c r="AD75" s="220"/>
      <c r="AE75" s="389"/>
      <c r="AF75" s="389"/>
      <c r="AG75" s="389"/>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1"/>
      <c r="BD75" s="221"/>
      <c r="BE75" s="221"/>
      <c r="BF75" s="221"/>
      <c r="BG75" s="221"/>
      <c r="BH75" s="221"/>
      <c r="BI75" s="221"/>
      <c r="BJ75" s="221"/>
      <c r="BK75" s="221"/>
      <c r="BL75" s="221"/>
      <c r="BM75" s="221"/>
      <c r="BN75" s="221"/>
    </row>
    <row r="76" spans="2:66" ht="12">
      <c r="B76" s="401"/>
      <c r="C76" s="401"/>
      <c r="D76" s="401"/>
      <c r="E76" s="401"/>
      <c r="F76" s="401"/>
      <c r="G76" s="401" t="s">
        <v>168</v>
      </c>
      <c r="H76" s="401"/>
      <c r="J76" s="402">
        <v>0</v>
      </c>
      <c r="K76" s="402">
        <v>0</v>
      </c>
      <c r="L76" s="402">
        <f t="shared" si="8"/>
        <v>0</v>
      </c>
      <c r="M76" s="220"/>
      <c r="N76" s="402">
        <v>0</v>
      </c>
      <c r="O76" s="402">
        <v>0</v>
      </c>
      <c r="P76" s="402">
        <f t="shared" si="9"/>
        <v>0</v>
      </c>
      <c r="Q76" s="220"/>
      <c r="R76" s="402">
        <v>0</v>
      </c>
      <c r="S76" s="402">
        <v>0</v>
      </c>
      <c r="T76" s="402">
        <f t="shared" si="10"/>
        <v>0</v>
      </c>
      <c r="U76" s="220"/>
      <c r="V76" s="402">
        <v>0</v>
      </c>
      <c r="W76" s="402">
        <v>0</v>
      </c>
      <c r="X76" s="402">
        <f t="shared" si="11"/>
        <v>0</v>
      </c>
      <c r="Y76" s="220"/>
      <c r="Z76" s="402">
        <f t="shared" si="14"/>
        <v>0</v>
      </c>
      <c r="AA76" s="402">
        <f t="shared" si="14"/>
        <v>0</v>
      </c>
      <c r="AB76" s="402">
        <f t="shared" si="12"/>
        <v>0</v>
      </c>
      <c r="AC76" s="220"/>
      <c r="AD76" s="220"/>
      <c r="AE76" s="389"/>
      <c r="AF76" s="389"/>
      <c r="AG76" s="389"/>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1"/>
      <c r="BD76" s="221"/>
      <c r="BE76" s="221"/>
      <c r="BF76" s="221"/>
      <c r="BG76" s="221"/>
      <c r="BH76" s="221"/>
      <c r="BI76" s="221"/>
      <c r="BJ76" s="221"/>
      <c r="BK76" s="221"/>
      <c r="BL76" s="221"/>
      <c r="BM76" s="221"/>
      <c r="BN76" s="221"/>
    </row>
    <row r="77" spans="2:54" ht="12">
      <c r="B77" s="401"/>
      <c r="C77" s="401"/>
      <c r="D77" s="401"/>
      <c r="E77" s="401"/>
      <c r="F77" s="401"/>
      <c r="G77" s="401"/>
      <c r="H77" s="401"/>
      <c r="J77" s="402"/>
      <c r="K77" s="402"/>
      <c r="L77" s="402"/>
      <c r="M77" s="220"/>
      <c r="N77" s="402"/>
      <c r="O77" s="402"/>
      <c r="P77" s="402"/>
      <c r="Q77" s="220"/>
      <c r="R77" s="402"/>
      <c r="S77" s="402"/>
      <c r="T77" s="402"/>
      <c r="U77" s="220"/>
      <c r="V77" s="402"/>
      <c r="W77" s="402"/>
      <c r="X77" s="402"/>
      <c r="Y77" s="220"/>
      <c r="Z77" s="402"/>
      <c r="AA77" s="402"/>
      <c r="AB77" s="402"/>
      <c r="AC77" s="220"/>
      <c r="AD77" s="220"/>
      <c r="AE77" s="389"/>
      <c r="AF77" s="389"/>
      <c r="AG77" s="389"/>
      <c r="AH77" s="220"/>
      <c r="AI77" s="220"/>
      <c r="AJ77" s="220"/>
      <c r="AK77" s="220"/>
      <c r="AL77" s="220"/>
      <c r="AM77" s="220"/>
      <c r="AN77" s="220"/>
      <c r="AO77" s="220"/>
      <c r="AP77" s="220"/>
      <c r="AQ77" s="220"/>
      <c r="AR77" s="220"/>
      <c r="AS77" s="220"/>
      <c r="AT77" s="220"/>
      <c r="AU77" s="220"/>
      <c r="AV77" s="220"/>
      <c r="AW77" s="220"/>
      <c r="AX77" s="220"/>
      <c r="AY77" s="220"/>
      <c r="AZ77" s="220"/>
      <c r="BA77" s="220"/>
      <c r="BB77" s="220"/>
    </row>
    <row r="78" spans="2:66" ht="12">
      <c r="B78" s="401"/>
      <c r="C78" s="413" t="s">
        <v>537</v>
      </c>
      <c r="D78" s="413" t="s">
        <v>353</v>
      </c>
      <c r="E78" s="401"/>
      <c r="F78" s="401"/>
      <c r="G78" s="401"/>
      <c r="H78" s="401"/>
      <c r="J78" s="411">
        <f>+J79+J86</f>
        <v>2758.8427574602765</v>
      </c>
      <c r="K78" s="411">
        <f>+K79+K86</f>
        <v>2349.0853935375935</v>
      </c>
      <c r="L78" s="411">
        <f>+J78-K78</f>
        <v>409.757363922683</v>
      </c>
      <c r="M78" s="215"/>
      <c r="N78" s="411">
        <f>+N79+N86</f>
        <v>2060.9644981617935</v>
      </c>
      <c r="O78" s="411">
        <f>+O79+O86</f>
        <v>2719.843553365777</v>
      </c>
      <c r="P78" s="411">
        <f aca="true" t="shared" si="15" ref="P78:P92">+N78-O78</f>
        <v>-658.8790552039836</v>
      </c>
      <c r="Q78" s="215"/>
      <c r="R78" s="411">
        <f>+R79+R86</f>
        <v>1813.4473247755527</v>
      </c>
      <c r="S78" s="411">
        <f>+S79+S86</f>
        <v>2303.1380885917943</v>
      </c>
      <c r="T78" s="411">
        <f aca="true" t="shared" si="16" ref="T78:T92">+R78-S78</f>
        <v>-489.69076381624154</v>
      </c>
      <c r="U78" s="215"/>
      <c r="V78" s="411">
        <f>+V79+V86</f>
        <v>5074.946529007736</v>
      </c>
      <c r="W78" s="411">
        <f>+W79+W86</f>
        <v>5288.377101153068</v>
      </c>
      <c r="X78" s="411">
        <f aca="true" t="shared" si="17" ref="X78:X92">+V78-W78</f>
        <v>-213.430572145332</v>
      </c>
      <c r="Y78" s="215"/>
      <c r="Z78" s="411">
        <f>+J78+N78+R78+V78</f>
        <v>11708.20110940536</v>
      </c>
      <c r="AA78" s="411">
        <f>+K78+O78+S78+W78</f>
        <v>12660.444136648232</v>
      </c>
      <c r="AB78" s="411">
        <f>+Z78-AA78</f>
        <v>-952.2430272428719</v>
      </c>
      <c r="AC78" s="220"/>
      <c r="AD78" s="220"/>
      <c r="AE78" s="389"/>
      <c r="AF78" s="389"/>
      <c r="AG78" s="389"/>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1"/>
      <c r="BD78" s="221"/>
      <c r="BE78" s="221"/>
      <c r="BF78" s="221"/>
      <c r="BG78" s="221"/>
      <c r="BH78" s="221"/>
      <c r="BI78" s="221"/>
      <c r="BJ78" s="221"/>
      <c r="BK78" s="221"/>
      <c r="BL78" s="221"/>
      <c r="BM78" s="221"/>
      <c r="BN78" s="221"/>
    </row>
    <row r="79" spans="2:54" ht="12">
      <c r="B79" s="401"/>
      <c r="C79" s="413"/>
      <c r="D79" s="401" t="s">
        <v>538</v>
      </c>
      <c r="E79" s="401"/>
      <c r="F79" s="401"/>
      <c r="G79" s="401"/>
      <c r="H79" s="401"/>
      <c r="J79" s="402">
        <f>+J80+J81+J82+J83</f>
        <v>2758.8427574602765</v>
      </c>
      <c r="K79" s="402">
        <f>+K80+K81+K82+K83</f>
        <v>0</v>
      </c>
      <c r="L79" s="402">
        <f>+J79-K79</f>
        <v>2758.8427574602765</v>
      </c>
      <c r="M79" s="220"/>
      <c r="N79" s="402">
        <f>+N80+N81+N82+N83</f>
        <v>2060.9644981617935</v>
      </c>
      <c r="O79" s="402">
        <f>+O80+O81+O82+O83</f>
        <v>0</v>
      </c>
      <c r="P79" s="402">
        <f t="shared" si="15"/>
        <v>2060.9644981617935</v>
      </c>
      <c r="Q79" s="220"/>
      <c r="R79" s="402">
        <f>+R80+R81+R82+R83</f>
        <v>1813.4473247755527</v>
      </c>
      <c r="S79" s="402">
        <f>+S80+S81+S82+S83</f>
        <v>0</v>
      </c>
      <c r="T79" s="402">
        <f t="shared" si="16"/>
        <v>1813.4473247755527</v>
      </c>
      <c r="U79" s="220"/>
      <c r="V79" s="402">
        <f>+V80+V81+V82+V83</f>
        <v>5074.946529007736</v>
      </c>
      <c r="W79" s="402">
        <f>+W80+W81+W82+W83</f>
        <v>0</v>
      </c>
      <c r="X79" s="402">
        <f t="shared" si="17"/>
        <v>5074.946529007736</v>
      </c>
      <c r="Y79" s="220"/>
      <c r="Z79" s="402">
        <f>+J79+N79+R79+V79</f>
        <v>11708.20110940536</v>
      </c>
      <c r="AA79" s="402">
        <f>+K79+O79+S79+W79</f>
        <v>0</v>
      </c>
      <c r="AB79" s="402">
        <f>+Z79-AA79</f>
        <v>11708.20110940536</v>
      </c>
      <c r="AC79" s="220"/>
      <c r="AD79" s="220"/>
      <c r="AE79" s="389"/>
      <c r="AF79" s="389"/>
      <c r="AG79" s="389"/>
      <c r="AH79" s="220"/>
      <c r="AI79" s="220"/>
      <c r="AJ79" s="220"/>
      <c r="AK79" s="220"/>
      <c r="AL79" s="220"/>
      <c r="AM79" s="220"/>
      <c r="AN79" s="220"/>
      <c r="AO79" s="220"/>
      <c r="AP79" s="220"/>
      <c r="AQ79" s="220"/>
      <c r="AR79" s="220"/>
      <c r="AS79" s="220"/>
      <c r="AT79" s="220"/>
      <c r="AU79" s="220"/>
      <c r="AV79" s="220"/>
      <c r="AW79" s="220"/>
      <c r="AX79" s="220"/>
      <c r="AY79" s="220"/>
      <c r="AZ79" s="220"/>
      <c r="BA79" s="220"/>
      <c r="BB79" s="220"/>
    </row>
    <row r="80" spans="2:54" ht="12">
      <c r="B80" s="401"/>
      <c r="C80" s="401"/>
      <c r="D80" s="401"/>
      <c r="E80" s="401"/>
      <c r="F80" s="401" t="s">
        <v>753</v>
      </c>
      <c r="G80" s="401"/>
      <c r="H80" s="401"/>
      <c r="J80" s="402">
        <v>0</v>
      </c>
      <c r="K80" s="402">
        <v>0</v>
      </c>
      <c r="L80" s="402">
        <f aca="true" t="shared" si="18" ref="L80:L91">+J80-K80</f>
        <v>0</v>
      </c>
      <c r="M80" s="220"/>
      <c r="N80" s="402">
        <v>0</v>
      </c>
      <c r="O80" s="402">
        <v>0</v>
      </c>
      <c r="P80" s="402">
        <f t="shared" si="15"/>
        <v>0</v>
      </c>
      <c r="Q80" s="220"/>
      <c r="R80" s="402">
        <v>0</v>
      </c>
      <c r="S80" s="402">
        <v>0</v>
      </c>
      <c r="T80" s="402">
        <f t="shared" si="16"/>
        <v>0</v>
      </c>
      <c r="U80" s="220"/>
      <c r="V80" s="402">
        <v>0</v>
      </c>
      <c r="W80" s="402">
        <v>0</v>
      </c>
      <c r="X80" s="402">
        <f t="shared" si="17"/>
        <v>0</v>
      </c>
      <c r="Y80" s="220"/>
      <c r="Z80" s="402">
        <f aca="true" t="shared" si="19" ref="Z80:AA91">+J80+N80+R80+V80</f>
        <v>0</v>
      </c>
      <c r="AA80" s="402">
        <f t="shared" si="19"/>
        <v>0</v>
      </c>
      <c r="AB80" s="402">
        <f aca="true" t="shared" si="20" ref="AB80:AB91">+Z80-AA80</f>
        <v>0</v>
      </c>
      <c r="AC80" s="220"/>
      <c r="AD80" s="220"/>
      <c r="AE80" s="389"/>
      <c r="AF80" s="389"/>
      <c r="AG80" s="389"/>
      <c r="AH80" s="220"/>
      <c r="AI80" s="220"/>
      <c r="AJ80" s="220"/>
      <c r="AK80" s="220"/>
      <c r="AL80" s="220"/>
      <c r="AM80" s="220"/>
      <c r="AN80" s="220"/>
      <c r="AO80" s="220"/>
      <c r="AP80" s="220"/>
      <c r="AQ80" s="220"/>
      <c r="AR80" s="220"/>
      <c r="AS80" s="220"/>
      <c r="AT80" s="220"/>
      <c r="AU80" s="220"/>
      <c r="AV80" s="220"/>
      <c r="AW80" s="220"/>
      <c r="AX80" s="220"/>
      <c r="AY80" s="220"/>
      <c r="AZ80" s="220"/>
      <c r="BA80" s="220"/>
      <c r="BB80" s="220"/>
    </row>
    <row r="81" spans="2:54" ht="12">
      <c r="B81" s="401"/>
      <c r="C81" s="401"/>
      <c r="D81" s="401"/>
      <c r="E81" s="401"/>
      <c r="F81" s="401" t="s">
        <v>185</v>
      </c>
      <c r="G81" s="401"/>
      <c r="H81" s="401"/>
      <c r="J81" s="402">
        <v>0</v>
      </c>
      <c r="K81" s="402">
        <v>0</v>
      </c>
      <c r="L81" s="402">
        <f t="shared" si="18"/>
        <v>0</v>
      </c>
      <c r="M81" s="220"/>
      <c r="N81" s="402">
        <v>0</v>
      </c>
      <c r="O81" s="402">
        <v>0</v>
      </c>
      <c r="P81" s="402">
        <f t="shared" si="15"/>
        <v>0</v>
      </c>
      <c r="Q81" s="220"/>
      <c r="R81" s="402">
        <v>0</v>
      </c>
      <c r="S81" s="402">
        <v>0</v>
      </c>
      <c r="T81" s="402">
        <f t="shared" si="16"/>
        <v>0</v>
      </c>
      <c r="U81" s="220"/>
      <c r="V81" s="402">
        <v>0</v>
      </c>
      <c r="W81" s="402">
        <v>0</v>
      </c>
      <c r="X81" s="402">
        <f t="shared" si="17"/>
        <v>0</v>
      </c>
      <c r="Y81" s="220"/>
      <c r="Z81" s="402">
        <f t="shared" si="19"/>
        <v>0</v>
      </c>
      <c r="AA81" s="402">
        <f t="shared" si="19"/>
        <v>0</v>
      </c>
      <c r="AB81" s="402">
        <f t="shared" si="20"/>
        <v>0</v>
      </c>
      <c r="AC81" s="220"/>
      <c r="AD81" s="220"/>
      <c r="AE81" s="389"/>
      <c r="AF81" s="389"/>
      <c r="AG81" s="389"/>
      <c r="AH81" s="220"/>
      <c r="AI81" s="220"/>
      <c r="AJ81" s="220"/>
      <c r="AK81" s="220"/>
      <c r="AL81" s="220"/>
      <c r="AM81" s="220"/>
      <c r="AN81" s="220"/>
      <c r="AO81" s="220"/>
      <c r="AP81" s="220"/>
      <c r="AQ81" s="220"/>
      <c r="AR81" s="220"/>
      <c r="AS81" s="220"/>
      <c r="AT81" s="220"/>
      <c r="AU81" s="220"/>
      <c r="AV81" s="220"/>
      <c r="AW81" s="220"/>
      <c r="AX81" s="220"/>
      <c r="AY81" s="220"/>
      <c r="AZ81" s="220"/>
      <c r="BA81" s="220"/>
      <c r="BB81" s="220"/>
    </row>
    <row r="82" spans="2:54" ht="12">
      <c r="B82" s="401"/>
      <c r="C82" s="401"/>
      <c r="D82" s="401"/>
      <c r="E82" s="401"/>
      <c r="F82" s="401" t="s">
        <v>186</v>
      </c>
      <c r="G82" s="401"/>
      <c r="H82" s="401"/>
      <c r="J82" s="402">
        <v>1909.9575004275764</v>
      </c>
      <c r="K82" s="402">
        <v>0</v>
      </c>
      <c r="L82" s="402">
        <f t="shared" si="18"/>
        <v>1909.9575004275764</v>
      </c>
      <c r="M82" s="220"/>
      <c r="N82" s="402">
        <v>1202.8136189942934</v>
      </c>
      <c r="O82" s="402">
        <v>0</v>
      </c>
      <c r="P82" s="402">
        <f t="shared" si="15"/>
        <v>1202.8136189942934</v>
      </c>
      <c r="Q82" s="220"/>
      <c r="R82" s="402">
        <v>1143.4887408981526</v>
      </c>
      <c r="S82" s="402">
        <v>0</v>
      </c>
      <c r="T82" s="402">
        <f t="shared" si="16"/>
        <v>1143.4887408981526</v>
      </c>
      <c r="U82" s="220"/>
      <c r="V82" s="402">
        <v>2026.2341929301356</v>
      </c>
      <c r="W82" s="402">
        <v>0</v>
      </c>
      <c r="X82" s="402">
        <f t="shared" si="17"/>
        <v>2026.2341929301356</v>
      </c>
      <c r="Y82" s="220"/>
      <c r="Z82" s="402">
        <f t="shared" si="19"/>
        <v>6282.494053250158</v>
      </c>
      <c r="AA82" s="402">
        <f t="shared" si="19"/>
        <v>0</v>
      </c>
      <c r="AB82" s="402">
        <f t="shared" si="20"/>
        <v>6282.494053250158</v>
      </c>
      <c r="AC82" s="220"/>
      <c r="AD82" s="220"/>
      <c r="AE82" s="389"/>
      <c r="AF82" s="389"/>
      <c r="AG82" s="389"/>
      <c r="AH82" s="220"/>
      <c r="AI82" s="220"/>
      <c r="AJ82" s="220"/>
      <c r="AK82" s="220"/>
      <c r="AL82" s="220"/>
      <c r="AM82" s="220"/>
      <c r="AN82" s="220"/>
      <c r="AO82" s="220"/>
      <c r="AP82" s="220"/>
      <c r="AQ82" s="220"/>
      <c r="AR82" s="220"/>
      <c r="AS82" s="220"/>
      <c r="AT82" s="220"/>
      <c r="AU82" s="220"/>
      <c r="AV82" s="220"/>
      <c r="AW82" s="220"/>
      <c r="AX82" s="220"/>
      <c r="AY82" s="220"/>
      <c r="AZ82" s="220"/>
      <c r="BA82" s="220"/>
      <c r="BB82" s="220"/>
    </row>
    <row r="83" spans="2:54" ht="12">
      <c r="B83" s="401"/>
      <c r="C83" s="401"/>
      <c r="D83" s="401"/>
      <c r="E83" s="401"/>
      <c r="F83" s="401" t="s">
        <v>187</v>
      </c>
      <c r="G83" s="401"/>
      <c r="H83" s="401"/>
      <c r="J83" s="402">
        <v>848.8852570326999</v>
      </c>
      <c r="K83" s="402">
        <v>0</v>
      </c>
      <c r="L83" s="402">
        <f t="shared" si="18"/>
        <v>848.8852570326999</v>
      </c>
      <c r="M83" s="220"/>
      <c r="N83" s="402">
        <v>858.1508791675001</v>
      </c>
      <c r="O83" s="402">
        <v>0</v>
      </c>
      <c r="P83" s="402">
        <f t="shared" si="15"/>
        <v>858.1508791675001</v>
      </c>
      <c r="Q83" s="220"/>
      <c r="R83" s="402">
        <v>669.9585838774001</v>
      </c>
      <c r="S83" s="402">
        <v>0</v>
      </c>
      <c r="T83" s="402">
        <f t="shared" si="16"/>
        <v>669.9585838774001</v>
      </c>
      <c r="U83" s="220"/>
      <c r="V83" s="402">
        <v>3048.7123360776004</v>
      </c>
      <c r="W83" s="402">
        <v>0</v>
      </c>
      <c r="X83" s="402">
        <f t="shared" si="17"/>
        <v>3048.7123360776004</v>
      </c>
      <c r="Y83" s="220"/>
      <c r="Z83" s="402">
        <f t="shared" si="19"/>
        <v>5425.707056155201</v>
      </c>
      <c r="AA83" s="402">
        <f t="shared" si="19"/>
        <v>0</v>
      </c>
      <c r="AB83" s="402">
        <f t="shared" si="20"/>
        <v>5425.707056155201</v>
      </c>
      <c r="AC83" s="220"/>
      <c r="AD83" s="220"/>
      <c r="AE83" s="389"/>
      <c r="AF83" s="389"/>
      <c r="AG83" s="389"/>
      <c r="AH83" s="220"/>
      <c r="AI83" s="220"/>
      <c r="AJ83" s="220"/>
      <c r="AK83" s="220"/>
      <c r="AL83" s="220"/>
      <c r="AM83" s="220"/>
      <c r="AN83" s="220"/>
      <c r="AO83" s="220"/>
      <c r="AP83" s="220"/>
      <c r="AQ83" s="220"/>
      <c r="AR83" s="220"/>
      <c r="AS83" s="220"/>
      <c r="AT83" s="220"/>
      <c r="AU83" s="220"/>
      <c r="AV83" s="220"/>
      <c r="AW83" s="220"/>
      <c r="AX83" s="220"/>
      <c r="AY83" s="220"/>
      <c r="AZ83" s="220"/>
      <c r="BA83" s="220"/>
      <c r="BB83" s="220"/>
    </row>
    <row r="84" spans="2:54" ht="12">
      <c r="B84" s="401"/>
      <c r="C84" s="401"/>
      <c r="D84" s="401"/>
      <c r="E84" s="401"/>
      <c r="F84" s="401"/>
      <c r="G84" s="401"/>
      <c r="H84" s="401" t="s">
        <v>80</v>
      </c>
      <c r="J84" s="402">
        <v>312.0996213012</v>
      </c>
      <c r="K84" s="402">
        <v>0</v>
      </c>
      <c r="L84" s="402">
        <f>+J84-K84</f>
        <v>312.0996213012</v>
      </c>
      <c r="M84" s="220"/>
      <c r="N84" s="402">
        <v>196.222003455</v>
      </c>
      <c r="O84" s="402">
        <v>0</v>
      </c>
      <c r="P84" s="402">
        <f t="shared" si="15"/>
        <v>196.222003455</v>
      </c>
      <c r="Q84" s="220"/>
      <c r="R84" s="402">
        <v>248.93233322500004</v>
      </c>
      <c r="S84" s="402">
        <v>0</v>
      </c>
      <c r="T84" s="402">
        <f t="shared" si="16"/>
        <v>248.93233322500004</v>
      </c>
      <c r="U84" s="220"/>
      <c r="V84" s="402">
        <v>483.43831924</v>
      </c>
      <c r="W84" s="402">
        <v>0</v>
      </c>
      <c r="X84" s="402">
        <f t="shared" si="17"/>
        <v>483.43831924</v>
      </c>
      <c r="Y84" s="220"/>
      <c r="Z84" s="402">
        <f t="shared" si="19"/>
        <v>1240.6922772212001</v>
      </c>
      <c r="AA84" s="402">
        <f t="shared" si="19"/>
        <v>0</v>
      </c>
      <c r="AB84" s="402">
        <f t="shared" si="20"/>
        <v>1240.6922772212001</v>
      </c>
      <c r="AC84" s="220"/>
      <c r="AD84" s="220"/>
      <c r="AE84" s="389"/>
      <c r="AF84" s="389"/>
      <c r="AG84" s="389"/>
      <c r="AH84" s="220"/>
      <c r="AI84" s="220"/>
      <c r="AJ84" s="220"/>
      <c r="AK84" s="220"/>
      <c r="AL84" s="220"/>
      <c r="AM84" s="220"/>
      <c r="AN84" s="220"/>
      <c r="AO84" s="220"/>
      <c r="AP84" s="220"/>
      <c r="AQ84" s="220"/>
      <c r="AR84" s="220"/>
      <c r="AS84" s="220"/>
      <c r="AT84" s="220"/>
      <c r="AU84" s="220"/>
      <c r="AV84" s="220"/>
      <c r="AW84" s="220"/>
      <c r="AX84" s="220"/>
      <c r="AY84" s="220"/>
      <c r="AZ84" s="220"/>
      <c r="BA84" s="220"/>
      <c r="BB84" s="220"/>
    </row>
    <row r="85" spans="2:54" ht="12">
      <c r="B85" s="401"/>
      <c r="C85" s="401"/>
      <c r="D85" s="401"/>
      <c r="E85" s="401"/>
      <c r="F85" s="401"/>
      <c r="G85" s="401"/>
      <c r="H85" s="401" t="s">
        <v>81</v>
      </c>
      <c r="J85" s="402">
        <v>536.7856357315</v>
      </c>
      <c r="K85" s="402">
        <v>0</v>
      </c>
      <c r="L85" s="402">
        <f>+J85-K85</f>
        <v>536.7856357315</v>
      </c>
      <c r="M85" s="220"/>
      <c r="N85" s="402">
        <v>661.9288757125</v>
      </c>
      <c r="O85" s="402">
        <v>0</v>
      </c>
      <c r="P85" s="402">
        <f t="shared" si="15"/>
        <v>661.9288757125</v>
      </c>
      <c r="Q85" s="220"/>
      <c r="R85" s="402">
        <v>421.0262506524</v>
      </c>
      <c r="S85" s="402">
        <v>0</v>
      </c>
      <c r="T85" s="402">
        <f t="shared" si="16"/>
        <v>421.0262506524</v>
      </c>
      <c r="U85" s="220"/>
      <c r="V85" s="402">
        <v>2565.2740168376004</v>
      </c>
      <c r="W85" s="402">
        <v>0</v>
      </c>
      <c r="X85" s="402">
        <f t="shared" si="17"/>
        <v>2565.2740168376004</v>
      </c>
      <c r="Y85" s="220"/>
      <c r="Z85" s="402">
        <f t="shared" si="19"/>
        <v>4185.014778934001</v>
      </c>
      <c r="AA85" s="402">
        <f t="shared" si="19"/>
        <v>0</v>
      </c>
      <c r="AB85" s="402">
        <f t="shared" si="20"/>
        <v>4185.014778934001</v>
      </c>
      <c r="AC85" s="220"/>
      <c r="AD85" s="220"/>
      <c r="AE85" s="389"/>
      <c r="AF85" s="389"/>
      <c r="AG85" s="389"/>
      <c r="AH85" s="220"/>
      <c r="AI85" s="220"/>
      <c r="AJ85" s="220"/>
      <c r="AK85" s="220"/>
      <c r="AL85" s="220"/>
      <c r="AM85" s="220"/>
      <c r="AN85" s="220"/>
      <c r="AO85" s="220"/>
      <c r="AP85" s="220"/>
      <c r="AQ85" s="220"/>
      <c r="AR85" s="220"/>
      <c r="AS85" s="220"/>
      <c r="AT85" s="220"/>
      <c r="AU85" s="220"/>
      <c r="AV85" s="220"/>
      <c r="AW85" s="220"/>
      <c r="AX85" s="220"/>
      <c r="AY85" s="220"/>
      <c r="AZ85" s="220"/>
      <c r="BA85" s="220"/>
      <c r="BB85" s="220"/>
    </row>
    <row r="86" spans="2:54" ht="12">
      <c r="B86" s="401"/>
      <c r="C86" s="401"/>
      <c r="D86" s="401" t="s">
        <v>8</v>
      </c>
      <c r="E86" s="401"/>
      <c r="F86" s="401"/>
      <c r="G86" s="401"/>
      <c r="H86" s="401"/>
      <c r="J86" s="402">
        <f>+J87+J88+J89+J90</f>
        <v>0</v>
      </c>
      <c r="K86" s="402">
        <f>+K87+K88+K89+K90</f>
        <v>2349.0853935375935</v>
      </c>
      <c r="L86" s="402">
        <f t="shared" si="18"/>
        <v>-2349.0853935375935</v>
      </c>
      <c r="M86" s="220"/>
      <c r="N86" s="402">
        <f>+N87+N88+N89+N90</f>
        <v>0</v>
      </c>
      <c r="O86" s="402">
        <f>+O87+O88+O89+O90</f>
        <v>2719.843553365777</v>
      </c>
      <c r="P86" s="402">
        <f t="shared" si="15"/>
        <v>-2719.843553365777</v>
      </c>
      <c r="Q86" s="220"/>
      <c r="R86" s="402">
        <f>+R87+R88+R89+R90</f>
        <v>0</v>
      </c>
      <c r="S86" s="402">
        <f>+S87+S88+S89+S90</f>
        <v>2303.1380885917943</v>
      </c>
      <c r="T86" s="402">
        <f t="shared" si="16"/>
        <v>-2303.1380885917943</v>
      </c>
      <c r="U86" s="220"/>
      <c r="V86" s="402">
        <f>+V87+V88+V89+V90</f>
        <v>0</v>
      </c>
      <c r="W86" s="402">
        <f>+W87+W88+W89+W90</f>
        <v>5288.377101153068</v>
      </c>
      <c r="X86" s="402">
        <f t="shared" si="17"/>
        <v>-5288.377101153068</v>
      </c>
      <c r="Y86" s="220"/>
      <c r="Z86" s="402">
        <f t="shared" si="19"/>
        <v>0</v>
      </c>
      <c r="AA86" s="402">
        <f t="shared" si="19"/>
        <v>12660.444136648232</v>
      </c>
      <c r="AB86" s="402">
        <f t="shared" si="20"/>
        <v>-12660.444136648232</v>
      </c>
      <c r="AC86" s="220"/>
      <c r="AD86" s="220"/>
      <c r="AE86" s="389"/>
      <c r="AF86" s="389"/>
      <c r="AG86" s="389"/>
      <c r="AH86" s="220"/>
      <c r="AI86" s="220"/>
      <c r="AJ86" s="220"/>
      <c r="AK86" s="220"/>
      <c r="AL86" s="220"/>
      <c r="AM86" s="220"/>
      <c r="AN86" s="220"/>
      <c r="AO86" s="220"/>
      <c r="AP86" s="220"/>
      <c r="AQ86" s="220"/>
      <c r="AR86" s="220"/>
      <c r="AS86" s="220"/>
      <c r="AT86" s="220"/>
      <c r="AU86" s="220"/>
      <c r="AV86" s="220"/>
      <c r="AW86" s="220"/>
      <c r="AX86" s="220"/>
      <c r="AY86" s="220"/>
      <c r="AZ86" s="220"/>
      <c r="BA86" s="220"/>
      <c r="BB86" s="220"/>
    </row>
    <row r="87" spans="2:54" ht="12">
      <c r="B87" s="401"/>
      <c r="C87" s="401"/>
      <c r="D87" s="401"/>
      <c r="E87" s="401"/>
      <c r="F87" s="401" t="s">
        <v>753</v>
      </c>
      <c r="G87" s="401"/>
      <c r="H87" s="401"/>
      <c r="J87" s="402">
        <v>0</v>
      </c>
      <c r="K87" s="402">
        <v>0</v>
      </c>
      <c r="L87" s="402">
        <f>+J87-K87</f>
        <v>0</v>
      </c>
      <c r="M87" s="220"/>
      <c r="N87" s="402">
        <v>0</v>
      </c>
      <c r="O87" s="402">
        <v>0</v>
      </c>
      <c r="P87" s="402">
        <f t="shared" si="15"/>
        <v>0</v>
      </c>
      <c r="Q87" s="220"/>
      <c r="R87" s="402">
        <v>0</v>
      </c>
      <c r="S87" s="402">
        <v>0</v>
      </c>
      <c r="T87" s="402">
        <f t="shared" si="16"/>
        <v>0</v>
      </c>
      <c r="U87" s="220"/>
      <c r="V87" s="402">
        <v>0</v>
      </c>
      <c r="W87" s="402">
        <v>0</v>
      </c>
      <c r="X87" s="402">
        <f t="shared" si="17"/>
        <v>0</v>
      </c>
      <c r="Y87" s="220"/>
      <c r="Z87" s="402">
        <f t="shared" si="19"/>
        <v>0</v>
      </c>
      <c r="AA87" s="402">
        <f t="shared" si="19"/>
        <v>0</v>
      </c>
      <c r="AB87" s="402">
        <f>+Z87-AA87</f>
        <v>0</v>
      </c>
      <c r="AC87" s="220"/>
      <c r="AD87" s="220"/>
      <c r="AE87" s="389"/>
      <c r="AF87" s="389"/>
      <c r="AG87" s="389"/>
      <c r="AH87" s="220"/>
      <c r="AI87" s="220"/>
      <c r="AJ87" s="220"/>
      <c r="AK87" s="220"/>
      <c r="AL87" s="220"/>
      <c r="AM87" s="220"/>
      <c r="AN87" s="220"/>
      <c r="AO87" s="220"/>
      <c r="AP87" s="220"/>
      <c r="AQ87" s="220"/>
      <c r="AR87" s="220"/>
      <c r="AS87" s="220"/>
      <c r="AT87" s="220"/>
      <c r="AU87" s="220"/>
      <c r="AV87" s="220"/>
      <c r="AW87" s="220"/>
      <c r="AX87" s="220"/>
      <c r="AY87" s="220"/>
      <c r="AZ87" s="220"/>
      <c r="BA87" s="220"/>
      <c r="BB87" s="220"/>
    </row>
    <row r="88" spans="2:54" ht="12">
      <c r="B88" s="401"/>
      <c r="C88" s="401"/>
      <c r="D88" s="401"/>
      <c r="E88" s="401"/>
      <c r="F88" s="401" t="s">
        <v>185</v>
      </c>
      <c r="G88" s="401"/>
      <c r="H88" s="401"/>
      <c r="J88" s="402">
        <v>0</v>
      </c>
      <c r="K88" s="402">
        <v>0</v>
      </c>
      <c r="L88" s="402">
        <f>+J88-K88</f>
        <v>0</v>
      </c>
      <c r="M88" s="220"/>
      <c r="N88" s="402">
        <v>0</v>
      </c>
      <c r="O88" s="402">
        <v>0</v>
      </c>
      <c r="P88" s="402">
        <f t="shared" si="15"/>
        <v>0</v>
      </c>
      <c r="Q88" s="220"/>
      <c r="R88" s="402">
        <v>0</v>
      </c>
      <c r="S88" s="402">
        <v>0</v>
      </c>
      <c r="T88" s="402">
        <f t="shared" si="16"/>
        <v>0</v>
      </c>
      <c r="U88" s="220"/>
      <c r="V88" s="402">
        <v>0</v>
      </c>
      <c r="W88" s="402">
        <v>0</v>
      </c>
      <c r="X88" s="402">
        <f t="shared" si="17"/>
        <v>0</v>
      </c>
      <c r="Y88" s="220"/>
      <c r="Z88" s="402">
        <f t="shared" si="19"/>
        <v>0</v>
      </c>
      <c r="AA88" s="402">
        <f t="shared" si="19"/>
        <v>0</v>
      </c>
      <c r="AB88" s="402">
        <f>+Z88-AA88</f>
        <v>0</v>
      </c>
      <c r="AC88" s="220"/>
      <c r="AD88" s="220"/>
      <c r="AE88" s="389"/>
      <c r="AF88" s="389"/>
      <c r="AG88" s="389"/>
      <c r="AH88" s="220"/>
      <c r="AI88" s="220"/>
      <c r="AJ88" s="220"/>
      <c r="AK88" s="220"/>
      <c r="AL88" s="220"/>
      <c r="AM88" s="220"/>
      <c r="AN88" s="220"/>
      <c r="AO88" s="220"/>
      <c r="AP88" s="220"/>
      <c r="AQ88" s="220"/>
      <c r="AR88" s="220"/>
      <c r="AS88" s="220"/>
      <c r="AT88" s="220"/>
      <c r="AU88" s="220"/>
      <c r="AV88" s="220"/>
      <c r="AW88" s="220"/>
      <c r="AX88" s="220"/>
      <c r="AY88" s="220"/>
      <c r="AZ88" s="220"/>
      <c r="BA88" s="220"/>
      <c r="BB88" s="220"/>
    </row>
    <row r="89" spans="2:54" ht="12">
      <c r="B89" s="401"/>
      <c r="C89" s="401"/>
      <c r="D89" s="401"/>
      <c r="E89" s="401"/>
      <c r="F89" s="401" t="s">
        <v>186</v>
      </c>
      <c r="G89" s="401"/>
      <c r="H89" s="401"/>
      <c r="J89" s="402">
        <v>0</v>
      </c>
      <c r="K89" s="402">
        <v>1364.514540882647</v>
      </c>
      <c r="L89" s="402">
        <f>+J89-K89</f>
        <v>-1364.514540882647</v>
      </c>
      <c r="M89" s="220"/>
      <c r="N89" s="402">
        <v>0</v>
      </c>
      <c r="O89" s="402">
        <v>1484.4004278390667</v>
      </c>
      <c r="P89" s="402">
        <f t="shared" si="15"/>
        <v>-1484.4004278390667</v>
      </c>
      <c r="Q89" s="220"/>
      <c r="R89" s="402">
        <v>0</v>
      </c>
      <c r="S89" s="402">
        <v>1204.692376070575</v>
      </c>
      <c r="T89" s="402">
        <f t="shared" si="16"/>
        <v>-1204.692376070575</v>
      </c>
      <c r="U89" s="220"/>
      <c r="V89" s="402">
        <v>0</v>
      </c>
      <c r="W89" s="402">
        <v>2456.585988180459</v>
      </c>
      <c r="X89" s="402">
        <f t="shared" si="17"/>
        <v>-2456.585988180459</v>
      </c>
      <c r="Y89" s="220"/>
      <c r="Z89" s="402">
        <f t="shared" si="19"/>
        <v>0</v>
      </c>
      <c r="AA89" s="402">
        <f t="shared" si="19"/>
        <v>6510.193332972747</v>
      </c>
      <c r="AB89" s="402">
        <f>+Z89-AA89</f>
        <v>-6510.193332972747</v>
      </c>
      <c r="AC89" s="220"/>
      <c r="AD89" s="220"/>
      <c r="AE89" s="389"/>
      <c r="AF89" s="389"/>
      <c r="AG89" s="389"/>
      <c r="AH89" s="220"/>
      <c r="AI89" s="220"/>
      <c r="AJ89" s="220"/>
      <c r="AK89" s="220"/>
      <c r="AL89" s="220"/>
      <c r="AM89" s="220"/>
      <c r="AN89" s="220"/>
      <c r="AO89" s="220"/>
      <c r="AP89" s="220"/>
      <c r="AQ89" s="220"/>
      <c r="AR89" s="220"/>
      <c r="AS89" s="220"/>
      <c r="AT89" s="220"/>
      <c r="AU89" s="220"/>
      <c r="AV89" s="220"/>
      <c r="AW89" s="220"/>
      <c r="AX89" s="220"/>
      <c r="AY89" s="220"/>
      <c r="AZ89" s="220"/>
      <c r="BA89" s="220"/>
      <c r="BB89" s="220"/>
    </row>
    <row r="90" spans="2:54" ht="12">
      <c r="B90" s="401"/>
      <c r="C90" s="401"/>
      <c r="D90" s="401"/>
      <c r="E90" s="401"/>
      <c r="F90" s="401" t="s">
        <v>187</v>
      </c>
      <c r="G90" s="401"/>
      <c r="H90" s="401"/>
      <c r="J90" s="402">
        <f>+J91+J92</f>
        <v>0</v>
      </c>
      <c r="K90" s="402">
        <f>+K91+K92</f>
        <v>984.5708526549463</v>
      </c>
      <c r="L90" s="402">
        <f t="shared" si="18"/>
        <v>-984.5708526549463</v>
      </c>
      <c r="M90" s="220"/>
      <c r="N90" s="402">
        <f>+N91+N92</f>
        <v>0</v>
      </c>
      <c r="O90" s="402">
        <f>+O91+O92</f>
        <v>1235.4431255267104</v>
      </c>
      <c r="P90" s="402">
        <f t="shared" si="15"/>
        <v>-1235.4431255267104</v>
      </c>
      <c r="Q90" s="220"/>
      <c r="R90" s="402">
        <f>+R91+R92</f>
        <v>0</v>
      </c>
      <c r="S90" s="402">
        <f>+S91+S92</f>
        <v>1098.445712521219</v>
      </c>
      <c r="T90" s="402">
        <f t="shared" si="16"/>
        <v>-1098.445712521219</v>
      </c>
      <c r="U90" s="220"/>
      <c r="V90" s="402">
        <f>+V91+V92</f>
        <v>0</v>
      </c>
      <c r="W90" s="402">
        <f>+W91+W92</f>
        <v>2831.7911129726094</v>
      </c>
      <c r="X90" s="402">
        <f t="shared" si="17"/>
        <v>-2831.7911129726094</v>
      </c>
      <c r="Y90" s="220"/>
      <c r="Z90" s="402">
        <f t="shared" si="19"/>
        <v>0</v>
      </c>
      <c r="AA90" s="402">
        <f t="shared" si="19"/>
        <v>6150.250803675486</v>
      </c>
      <c r="AB90" s="402">
        <f t="shared" si="20"/>
        <v>-6150.250803675486</v>
      </c>
      <c r="AC90" s="220"/>
      <c r="AD90" s="220"/>
      <c r="AE90" s="389"/>
      <c r="AF90" s="389"/>
      <c r="AG90" s="389"/>
      <c r="AH90" s="220"/>
      <c r="AI90" s="220"/>
      <c r="AJ90" s="220"/>
      <c r="AK90" s="220"/>
      <c r="AL90" s="220"/>
      <c r="AM90" s="220"/>
      <c r="AN90" s="220"/>
      <c r="AO90" s="220"/>
      <c r="AP90" s="220"/>
      <c r="AQ90" s="220"/>
      <c r="AR90" s="220"/>
      <c r="AS90" s="220"/>
      <c r="AT90" s="220"/>
      <c r="AU90" s="220"/>
      <c r="AV90" s="220"/>
      <c r="AW90" s="220"/>
      <c r="AX90" s="220"/>
      <c r="AY90" s="220"/>
      <c r="AZ90" s="220"/>
      <c r="BA90" s="220"/>
      <c r="BB90" s="220"/>
    </row>
    <row r="91" spans="2:54" ht="12">
      <c r="B91" s="401"/>
      <c r="C91" s="401"/>
      <c r="D91" s="401"/>
      <c r="E91" s="401"/>
      <c r="F91" s="401"/>
      <c r="G91" s="401"/>
      <c r="H91" s="401" t="s">
        <v>80</v>
      </c>
      <c r="J91" s="402">
        <v>0</v>
      </c>
      <c r="K91" s="402">
        <v>462.77164799999997</v>
      </c>
      <c r="L91" s="402">
        <f t="shared" si="18"/>
        <v>-462.77164799999997</v>
      </c>
      <c r="M91" s="220"/>
      <c r="N91" s="402">
        <v>0</v>
      </c>
      <c r="O91" s="402">
        <v>447.45565404</v>
      </c>
      <c r="P91" s="402">
        <f t="shared" si="15"/>
        <v>-447.45565404</v>
      </c>
      <c r="Q91" s="220"/>
      <c r="R91" s="402">
        <v>0</v>
      </c>
      <c r="S91" s="402">
        <v>468.25436530999997</v>
      </c>
      <c r="T91" s="402">
        <f t="shared" si="16"/>
        <v>-468.25436530999997</v>
      </c>
      <c r="U91" s="220"/>
      <c r="V91" s="402">
        <v>0</v>
      </c>
      <c r="W91" s="402">
        <v>607.66871072</v>
      </c>
      <c r="X91" s="402">
        <f t="shared" si="17"/>
        <v>-607.66871072</v>
      </c>
      <c r="Y91" s="220"/>
      <c r="Z91" s="402">
        <f t="shared" si="19"/>
        <v>0</v>
      </c>
      <c r="AA91" s="402">
        <f t="shared" si="19"/>
        <v>1986.15037807</v>
      </c>
      <c r="AB91" s="402">
        <f t="shared" si="20"/>
        <v>-1986.15037807</v>
      </c>
      <c r="AC91" s="220"/>
      <c r="AD91" s="220"/>
      <c r="AE91" s="389"/>
      <c r="AF91" s="389"/>
      <c r="AG91" s="389"/>
      <c r="AH91" s="220"/>
      <c r="AI91" s="220"/>
      <c r="AJ91" s="220"/>
      <c r="AK91" s="220"/>
      <c r="AL91" s="220"/>
      <c r="AM91" s="220"/>
      <c r="AN91" s="220"/>
      <c r="AO91" s="220"/>
      <c r="AP91" s="220"/>
      <c r="AQ91" s="220"/>
      <c r="AR91" s="220"/>
      <c r="AS91" s="220"/>
      <c r="AT91" s="220"/>
      <c r="AU91" s="220"/>
      <c r="AV91" s="220"/>
      <c r="AW91" s="220"/>
      <c r="AX91" s="220"/>
      <c r="AY91" s="220"/>
      <c r="AZ91" s="220"/>
      <c r="BA91" s="220"/>
      <c r="BB91" s="220"/>
    </row>
    <row r="92" spans="2:54" ht="12">
      <c r="B92" s="401"/>
      <c r="C92" s="401"/>
      <c r="D92" s="401"/>
      <c r="E92" s="401"/>
      <c r="F92" s="401"/>
      <c r="G92" s="401"/>
      <c r="H92" s="401" t="s">
        <v>81</v>
      </c>
      <c r="J92" s="402">
        <v>0</v>
      </c>
      <c r="K92" s="402">
        <v>521.7992046549463</v>
      </c>
      <c r="L92" s="402">
        <f>+J92-K92</f>
        <v>-521.7992046549463</v>
      </c>
      <c r="M92" s="220"/>
      <c r="N92" s="402">
        <v>0</v>
      </c>
      <c r="O92" s="402">
        <v>787.9874714867104</v>
      </c>
      <c r="P92" s="402">
        <f t="shared" si="15"/>
        <v>-787.9874714867104</v>
      </c>
      <c r="Q92" s="220"/>
      <c r="R92" s="402">
        <v>0</v>
      </c>
      <c r="S92" s="402">
        <v>630.1913472112192</v>
      </c>
      <c r="T92" s="402">
        <f t="shared" si="16"/>
        <v>-630.1913472112192</v>
      </c>
      <c r="U92" s="220"/>
      <c r="V92" s="402">
        <v>0</v>
      </c>
      <c r="W92" s="402">
        <v>2224.1224022526094</v>
      </c>
      <c r="X92" s="402">
        <f t="shared" si="17"/>
        <v>-2224.1224022526094</v>
      </c>
      <c r="Y92" s="220"/>
      <c r="Z92" s="402">
        <f>+J92+N92+R92+V92</f>
        <v>0</v>
      </c>
      <c r="AA92" s="402">
        <f>+K92+O92+S92+W92</f>
        <v>4164.100425605486</v>
      </c>
      <c r="AB92" s="402">
        <f>+Z92-AA92</f>
        <v>-4164.100425605486</v>
      </c>
      <c r="AC92" s="220"/>
      <c r="AD92" s="220"/>
      <c r="AE92" s="389"/>
      <c r="AF92" s="389"/>
      <c r="AG92" s="389"/>
      <c r="AH92" s="220"/>
      <c r="AI92" s="220"/>
      <c r="AJ92" s="220"/>
      <c r="AK92" s="220"/>
      <c r="AL92" s="220"/>
      <c r="AM92" s="220"/>
      <c r="AN92" s="220"/>
      <c r="AO92" s="220"/>
      <c r="AP92" s="220"/>
      <c r="AQ92" s="220"/>
      <c r="AR92" s="220"/>
      <c r="AS92" s="220"/>
      <c r="AT92" s="220"/>
      <c r="AU92" s="220"/>
      <c r="AV92" s="220"/>
      <c r="AW92" s="220"/>
      <c r="AX92" s="220"/>
      <c r="AY92" s="220"/>
      <c r="AZ92" s="220"/>
      <c r="BA92" s="220"/>
      <c r="BB92" s="220"/>
    </row>
    <row r="93" spans="2:54" ht="12">
      <c r="B93" s="401"/>
      <c r="C93" s="401"/>
      <c r="D93" s="401"/>
      <c r="E93" s="401"/>
      <c r="F93" s="401"/>
      <c r="G93" s="401"/>
      <c r="H93" s="401"/>
      <c r="J93" s="402"/>
      <c r="K93" s="402"/>
      <c r="L93" s="402"/>
      <c r="M93" s="220"/>
      <c r="N93" s="402"/>
      <c r="O93" s="402"/>
      <c r="P93" s="402"/>
      <c r="Q93" s="220"/>
      <c r="R93" s="402"/>
      <c r="S93" s="402"/>
      <c r="T93" s="402"/>
      <c r="U93" s="220"/>
      <c r="V93" s="402"/>
      <c r="W93" s="402"/>
      <c r="X93" s="402"/>
      <c r="Y93" s="220"/>
      <c r="Z93" s="402"/>
      <c r="AA93" s="402"/>
      <c r="AB93" s="402"/>
      <c r="AC93" s="220"/>
      <c r="AD93" s="220"/>
      <c r="AE93" s="389"/>
      <c r="AF93" s="389"/>
      <c r="AG93" s="389"/>
      <c r="AH93" s="220"/>
      <c r="AI93" s="220"/>
      <c r="AJ93" s="220"/>
      <c r="AK93" s="220"/>
      <c r="AL93" s="220"/>
      <c r="AM93" s="220"/>
      <c r="AN93" s="220"/>
      <c r="AO93" s="220"/>
      <c r="AP93" s="220"/>
      <c r="AQ93" s="220"/>
      <c r="AR93" s="220"/>
      <c r="AS93" s="220"/>
      <c r="AT93" s="220"/>
      <c r="AU93" s="220"/>
      <c r="AV93" s="220"/>
      <c r="AW93" s="220"/>
      <c r="AX93" s="220"/>
      <c r="AY93" s="220"/>
      <c r="AZ93" s="220"/>
      <c r="BA93" s="220"/>
      <c r="BB93" s="220"/>
    </row>
    <row r="94" spans="1:29" ht="12">
      <c r="A94" s="210"/>
      <c r="B94" s="403"/>
      <c r="C94" s="403"/>
      <c r="D94" s="403"/>
      <c r="E94" s="403"/>
      <c r="F94" s="403"/>
      <c r="G94" s="403"/>
      <c r="H94" s="403"/>
      <c r="I94" s="400"/>
      <c r="J94" s="403"/>
      <c r="K94" s="403"/>
      <c r="L94" s="403"/>
      <c r="M94" s="210"/>
      <c r="N94" s="403"/>
      <c r="O94" s="403"/>
      <c r="P94" s="403"/>
      <c r="Q94" s="210"/>
      <c r="R94" s="403"/>
      <c r="S94" s="403"/>
      <c r="T94" s="403"/>
      <c r="U94" s="210"/>
      <c r="V94" s="403"/>
      <c r="W94" s="403"/>
      <c r="X94" s="403"/>
      <c r="Y94" s="210"/>
      <c r="Z94" s="403"/>
      <c r="AA94" s="403"/>
      <c r="AB94" s="403"/>
      <c r="AC94" s="206"/>
    </row>
    <row r="95" spans="3:29" ht="12">
      <c r="C95" s="396"/>
      <c r="D95" s="396"/>
      <c r="E95" s="396"/>
      <c r="F95" s="396"/>
      <c r="G95" s="396"/>
      <c r="H95" s="396"/>
      <c r="I95" s="396"/>
      <c r="J95" s="404" t="s">
        <v>755</v>
      </c>
      <c r="K95" s="397"/>
      <c r="L95" s="397"/>
      <c r="M95" s="397"/>
      <c r="N95" s="397"/>
      <c r="O95" s="397"/>
      <c r="P95" s="397"/>
      <c r="Q95" s="397"/>
      <c r="R95" s="397"/>
      <c r="S95" s="397"/>
      <c r="T95" s="397"/>
      <c r="U95" s="397"/>
      <c r="V95" s="397"/>
      <c r="W95" s="397"/>
      <c r="X95" s="397"/>
      <c r="Y95" s="397"/>
      <c r="Z95" s="397"/>
      <c r="AA95" s="397"/>
      <c r="AB95" s="397"/>
      <c r="AC95" s="405"/>
    </row>
    <row r="96" spans="3:29" ht="12">
      <c r="C96" s="396"/>
      <c r="D96" s="396"/>
      <c r="E96" s="396"/>
      <c r="F96" s="396"/>
      <c r="G96" s="396"/>
      <c r="H96" s="396"/>
      <c r="I96" s="396"/>
      <c r="J96" s="406" t="s">
        <v>388</v>
      </c>
      <c r="K96" s="406"/>
      <c r="L96" s="406"/>
      <c r="N96" s="406" t="s">
        <v>389</v>
      </c>
      <c r="O96" s="406"/>
      <c r="P96" s="406"/>
      <c r="Q96" s="407"/>
      <c r="R96" s="406" t="s">
        <v>390</v>
      </c>
      <c r="S96" s="406"/>
      <c r="T96" s="406"/>
      <c r="U96" s="407"/>
      <c r="V96" s="406" t="s">
        <v>391</v>
      </c>
      <c r="W96" s="406"/>
      <c r="X96" s="406"/>
      <c r="Z96" s="408" t="s">
        <v>756</v>
      </c>
      <c r="AA96" s="406"/>
      <c r="AB96" s="406"/>
      <c r="AC96" s="228"/>
    </row>
    <row r="97" spans="2:29" ht="12">
      <c r="B97" s="409"/>
      <c r="C97" s="409" t="s">
        <v>230</v>
      </c>
      <c r="D97" s="409"/>
      <c r="E97" s="409"/>
      <c r="F97" s="409"/>
      <c r="G97" s="409"/>
      <c r="H97" s="409"/>
      <c r="I97" s="228"/>
      <c r="J97" s="410" t="s">
        <v>190</v>
      </c>
      <c r="K97" s="410" t="s">
        <v>191</v>
      </c>
      <c r="L97" s="410" t="s">
        <v>192</v>
      </c>
      <c r="M97" s="208"/>
      <c r="N97" s="410" t="s">
        <v>190</v>
      </c>
      <c r="O97" s="410" t="s">
        <v>191</v>
      </c>
      <c r="P97" s="410" t="s">
        <v>192</v>
      </c>
      <c r="Q97" s="208"/>
      <c r="R97" s="410" t="s">
        <v>190</v>
      </c>
      <c r="S97" s="410" t="s">
        <v>191</v>
      </c>
      <c r="T97" s="410" t="s">
        <v>192</v>
      </c>
      <c r="U97" s="208"/>
      <c r="V97" s="410" t="s">
        <v>190</v>
      </c>
      <c r="W97" s="410" t="s">
        <v>191</v>
      </c>
      <c r="X97" s="410" t="s">
        <v>192</v>
      </c>
      <c r="Y97" s="208"/>
      <c r="Z97" s="410" t="s">
        <v>190</v>
      </c>
      <c r="AA97" s="410" t="s">
        <v>191</v>
      </c>
      <c r="AB97" s="410" t="s">
        <v>192</v>
      </c>
      <c r="AC97" s="208"/>
    </row>
    <row r="98" spans="2:29" ht="12">
      <c r="B98" s="403"/>
      <c r="C98" s="403"/>
      <c r="D98" s="403"/>
      <c r="E98" s="403"/>
      <c r="F98" s="403"/>
      <c r="G98" s="403"/>
      <c r="H98" s="403"/>
      <c r="I98" s="400"/>
      <c r="J98" s="403"/>
      <c r="K98" s="403"/>
      <c r="L98" s="403"/>
      <c r="M98" s="210"/>
      <c r="N98" s="403"/>
      <c r="O98" s="403"/>
      <c r="P98" s="403"/>
      <c r="Q98" s="210"/>
      <c r="R98" s="403"/>
      <c r="S98" s="403"/>
      <c r="T98" s="403"/>
      <c r="U98" s="210"/>
      <c r="V98" s="403"/>
      <c r="W98" s="403"/>
      <c r="X98" s="403"/>
      <c r="Y98" s="210"/>
      <c r="Z98" s="403"/>
      <c r="AA98" s="403"/>
      <c r="AB98" s="403"/>
      <c r="AC98" s="210"/>
    </row>
    <row r="99" spans="2:56" ht="12">
      <c r="B99" s="401"/>
      <c r="C99" s="401"/>
      <c r="D99" s="401"/>
      <c r="E99" s="401"/>
      <c r="F99" s="401"/>
      <c r="G99" s="401"/>
      <c r="H99" s="401"/>
      <c r="J99" s="402"/>
      <c r="K99" s="402"/>
      <c r="L99" s="402"/>
      <c r="M99" s="220"/>
      <c r="N99" s="402"/>
      <c r="O99" s="402"/>
      <c r="P99" s="402"/>
      <c r="Q99" s="220"/>
      <c r="R99" s="402"/>
      <c r="S99" s="402"/>
      <c r="T99" s="402"/>
      <c r="U99" s="220"/>
      <c r="V99" s="402"/>
      <c r="W99" s="402"/>
      <c r="X99" s="402"/>
      <c r="Y99" s="220"/>
      <c r="Z99" s="402"/>
      <c r="AA99" s="402"/>
      <c r="AB99" s="402"/>
      <c r="AC99" s="220"/>
      <c r="AD99" s="220"/>
      <c r="AE99" s="389"/>
      <c r="AF99" s="389"/>
      <c r="AG99" s="389"/>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row>
    <row r="100" spans="2:56" ht="12">
      <c r="B100" s="401"/>
      <c r="C100" s="401"/>
      <c r="D100" s="401"/>
      <c r="E100" s="401"/>
      <c r="F100" s="401"/>
      <c r="G100" s="401"/>
      <c r="H100" s="401"/>
      <c r="J100" s="402"/>
      <c r="K100" s="402"/>
      <c r="L100" s="402"/>
      <c r="M100" s="220"/>
      <c r="N100" s="402"/>
      <c r="O100" s="402"/>
      <c r="P100" s="402"/>
      <c r="Q100" s="220"/>
      <c r="R100" s="402"/>
      <c r="S100" s="402"/>
      <c r="T100" s="402"/>
      <c r="U100" s="220"/>
      <c r="V100" s="402"/>
      <c r="W100" s="402"/>
      <c r="X100" s="402"/>
      <c r="Y100" s="220"/>
      <c r="Z100" s="402"/>
      <c r="AA100" s="402"/>
      <c r="AB100" s="402"/>
      <c r="AC100" s="220"/>
      <c r="AD100" s="220"/>
      <c r="AE100" s="389"/>
      <c r="AF100" s="389"/>
      <c r="AG100" s="389"/>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c r="BC100" s="220"/>
      <c r="BD100" s="220"/>
    </row>
    <row r="101" spans="2:66" ht="12">
      <c r="B101" s="401"/>
      <c r="C101" s="401" t="s">
        <v>82</v>
      </c>
      <c r="D101" s="401"/>
      <c r="E101" s="401"/>
      <c r="F101" s="401"/>
      <c r="G101" s="401"/>
      <c r="H101" s="401"/>
      <c r="J101" s="402">
        <f>+J102+J154</f>
        <v>20347.08180920105</v>
      </c>
      <c r="K101" s="402">
        <f>+K102+K154</f>
        <v>21344.166024092614</v>
      </c>
      <c r="L101" s="402">
        <f aca="true" t="shared" si="21" ref="L101:L146">+J101-K101</f>
        <v>-997.0842148915654</v>
      </c>
      <c r="M101" s="220"/>
      <c r="N101" s="402">
        <f>+N102+N154</f>
        <v>24547.918074864352</v>
      </c>
      <c r="O101" s="402">
        <f>+O102+O154</f>
        <v>20835.668690607105</v>
      </c>
      <c r="P101" s="402">
        <f aca="true" t="shared" si="22" ref="P101:P146">+N101-O101</f>
        <v>3712.2493842572476</v>
      </c>
      <c r="Q101" s="220"/>
      <c r="R101" s="402">
        <f>+R102+R154</f>
        <v>24912.298315594086</v>
      </c>
      <c r="S101" s="402">
        <f>+S102+S154</f>
        <v>18504.529443671978</v>
      </c>
      <c r="T101" s="402">
        <f aca="true" t="shared" si="23" ref="T101:T146">+R101-S101</f>
        <v>6407.768871922108</v>
      </c>
      <c r="U101" s="220"/>
      <c r="V101" s="402">
        <f>+V102+V154</f>
        <v>17962.74953614437</v>
      </c>
      <c r="W101" s="402">
        <f>+W102+W154</f>
        <v>17024.15771501436</v>
      </c>
      <c r="X101" s="402">
        <f aca="true" t="shared" si="24" ref="X101:X146">+V101-W101</f>
        <v>938.5918211300086</v>
      </c>
      <c r="Y101" s="220"/>
      <c r="Z101" s="402">
        <f>+Z102+Z154</f>
        <v>87770.04773580386</v>
      </c>
      <c r="AA101" s="402">
        <f>+AA102+AA154</f>
        <v>77708.52187338607</v>
      </c>
      <c r="AB101" s="402">
        <f aca="true" t="shared" si="25" ref="AB101:AB146">+Z101-AA101</f>
        <v>10061.525862417795</v>
      </c>
      <c r="AC101" s="220"/>
      <c r="AD101" s="220"/>
      <c r="AE101" s="389"/>
      <c r="AF101" s="389"/>
      <c r="AG101" s="389"/>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1"/>
      <c r="BF101" s="221"/>
      <c r="BG101" s="221"/>
      <c r="BH101" s="221"/>
      <c r="BI101" s="221"/>
      <c r="BJ101" s="221"/>
      <c r="BK101" s="221"/>
      <c r="BL101" s="221"/>
      <c r="BM101" s="221"/>
      <c r="BN101" s="221"/>
    </row>
    <row r="102" spans="2:56" ht="12">
      <c r="B102" s="401"/>
      <c r="C102" s="401"/>
      <c r="D102" s="401" t="s">
        <v>149</v>
      </c>
      <c r="E102" s="401"/>
      <c r="F102" s="401"/>
      <c r="G102" s="401"/>
      <c r="H102" s="401"/>
      <c r="J102" s="402">
        <f>+J103+J112+J125+J132</f>
        <v>15076.057528647474</v>
      </c>
      <c r="K102" s="402">
        <f>+K103+K112+K125+K132</f>
        <v>18845.891886017827</v>
      </c>
      <c r="L102" s="402">
        <f t="shared" si="21"/>
        <v>-3769.8343573703532</v>
      </c>
      <c r="M102" s="220"/>
      <c r="N102" s="402">
        <f>+N103+N112+N125+N132</f>
        <v>16358.689104579295</v>
      </c>
      <c r="O102" s="402">
        <f>+O103+O112+O125+O132</f>
        <v>17153.85545864678</v>
      </c>
      <c r="P102" s="402">
        <f t="shared" si="22"/>
        <v>-795.1663540674854</v>
      </c>
      <c r="Q102" s="220"/>
      <c r="R102" s="402">
        <f>+R103+R112+R125+R132</f>
        <v>16140.201440555657</v>
      </c>
      <c r="S102" s="402">
        <f>+S103+S112+S125+S132</f>
        <v>13703.420569219576</v>
      </c>
      <c r="T102" s="402">
        <f t="shared" si="23"/>
        <v>2436.780871336081</v>
      </c>
      <c r="U102" s="220"/>
      <c r="V102" s="402">
        <f>+V103+V112+V125+V132</f>
        <v>15308.252142444537</v>
      </c>
      <c r="W102" s="402">
        <f>+W103+W112+W125+W132</f>
        <v>9464.667477455487</v>
      </c>
      <c r="X102" s="402">
        <f t="shared" si="24"/>
        <v>5843.58466498905</v>
      </c>
      <c r="Y102" s="220"/>
      <c r="Z102" s="402">
        <f>+Z103+Z112+Z125+Z132</f>
        <v>62883.200216226964</v>
      </c>
      <c r="AA102" s="402">
        <f>+AA103+AA112+AA125+AA132</f>
        <v>59167.83539133968</v>
      </c>
      <c r="AB102" s="402">
        <f t="shared" si="25"/>
        <v>3715.364824887285</v>
      </c>
      <c r="AC102" s="220"/>
      <c r="AD102" s="220"/>
      <c r="AE102" s="389"/>
      <c r="AF102" s="389"/>
      <c r="AG102" s="389"/>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row>
    <row r="103" spans="2:56" ht="12">
      <c r="B103" s="401"/>
      <c r="C103" s="401"/>
      <c r="D103" s="401"/>
      <c r="E103" s="401" t="s">
        <v>153</v>
      </c>
      <c r="F103" s="401"/>
      <c r="G103" s="401"/>
      <c r="H103" s="401"/>
      <c r="J103" s="402">
        <f>+J104+J107</f>
        <v>0</v>
      </c>
      <c r="K103" s="402">
        <f>+K104+K107</f>
        <v>1741.8344907877322</v>
      </c>
      <c r="L103" s="402">
        <f t="shared" si="21"/>
        <v>-1741.8344907877322</v>
      </c>
      <c r="M103" s="220"/>
      <c r="N103" s="402">
        <f>+N104+N107</f>
        <v>1439.3295208123873</v>
      </c>
      <c r="O103" s="402">
        <f>+O104+O107</f>
        <v>1153.472010462737</v>
      </c>
      <c r="P103" s="402">
        <f t="shared" si="22"/>
        <v>285.8575103496503</v>
      </c>
      <c r="Q103" s="220"/>
      <c r="R103" s="402">
        <f>+R104+R107</f>
        <v>1835.9100218424485</v>
      </c>
      <c r="S103" s="402">
        <f>+S104+S107</f>
        <v>313.5780066715042</v>
      </c>
      <c r="T103" s="402">
        <f t="shared" si="23"/>
        <v>1522.3320151709443</v>
      </c>
      <c r="U103" s="220"/>
      <c r="V103" s="402">
        <f>+V104+V107</f>
        <v>2910.3860575224726</v>
      </c>
      <c r="W103" s="402">
        <f>+W104+W107</f>
        <v>437.4917174436144</v>
      </c>
      <c r="X103" s="402">
        <f t="shared" si="24"/>
        <v>2472.894340078858</v>
      </c>
      <c r="Y103" s="220"/>
      <c r="Z103" s="402">
        <f>+Z104+Z107</f>
        <v>6185.625600177308</v>
      </c>
      <c r="AA103" s="402">
        <f>+AA104+AA107</f>
        <v>3646.3762253655877</v>
      </c>
      <c r="AB103" s="402">
        <f t="shared" si="25"/>
        <v>2539.2493748117204</v>
      </c>
      <c r="AC103" s="220"/>
      <c r="AD103" s="220"/>
      <c r="AE103" s="389"/>
      <c r="AF103" s="389"/>
      <c r="AG103" s="389"/>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row>
    <row r="104" spans="2:56" ht="12">
      <c r="B104" s="401"/>
      <c r="C104" s="401"/>
      <c r="D104" s="401"/>
      <c r="E104" s="401"/>
      <c r="F104" s="401" t="s">
        <v>154</v>
      </c>
      <c r="G104" s="401"/>
      <c r="H104" s="401"/>
      <c r="J104" s="402">
        <f>+J105+J106</f>
        <v>0</v>
      </c>
      <c r="K104" s="402">
        <f>+K105+K106</f>
        <v>0</v>
      </c>
      <c r="L104" s="402">
        <f t="shared" si="21"/>
        <v>0</v>
      </c>
      <c r="M104" s="220"/>
      <c r="N104" s="402">
        <f>+N105+N106</f>
        <v>0</v>
      </c>
      <c r="O104" s="402">
        <f>+O105+O106</f>
        <v>0</v>
      </c>
      <c r="P104" s="402">
        <f t="shared" si="22"/>
        <v>0</v>
      </c>
      <c r="Q104" s="220"/>
      <c r="R104" s="402">
        <f>+R105+R106</f>
        <v>0</v>
      </c>
      <c r="S104" s="402">
        <f>+S105+S106</f>
        <v>0</v>
      </c>
      <c r="T104" s="402">
        <f t="shared" si="23"/>
        <v>0</v>
      </c>
      <c r="U104" s="220"/>
      <c r="V104" s="402">
        <f>+V105+V106</f>
        <v>0</v>
      </c>
      <c r="W104" s="402">
        <f>+W105+W106</f>
        <v>0</v>
      </c>
      <c r="X104" s="402">
        <f t="shared" si="24"/>
        <v>0</v>
      </c>
      <c r="Y104" s="220"/>
      <c r="Z104" s="402">
        <f>+Z105+Z106</f>
        <v>0</v>
      </c>
      <c r="AA104" s="402">
        <f>+AA105+AA106</f>
        <v>0</v>
      </c>
      <c r="AB104" s="402">
        <f t="shared" si="25"/>
        <v>0</v>
      </c>
      <c r="AC104" s="220"/>
      <c r="AD104" s="220"/>
      <c r="AE104" s="389"/>
      <c r="AF104" s="389"/>
      <c r="AG104" s="389"/>
      <c r="AH104" s="220"/>
      <c r="AI104" s="220"/>
      <c r="AJ104" s="220"/>
      <c r="AK104" s="220"/>
      <c r="AL104" s="220"/>
      <c r="AM104" s="220"/>
      <c r="AN104" s="220"/>
      <c r="AO104" s="220"/>
      <c r="AP104" s="220"/>
      <c r="AQ104" s="220"/>
      <c r="AR104" s="220"/>
      <c r="AS104" s="220"/>
      <c r="AT104" s="220"/>
      <c r="AU104" s="220"/>
      <c r="AV104" s="220"/>
      <c r="AW104" s="220"/>
      <c r="AX104" s="220"/>
      <c r="AY104" s="220"/>
      <c r="AZ104" s="220"/>
      <c r="BA104" s="220"/>
      <c r="BB104" s="220"/>
      <c r="BC104" s="220"/>
      <c r="BD104" s="220"/>
    </row>
    <row r="105" spans="2:56" ht="12">
      <c r="B105" s="401"/>
      <c r="C105" s="401"/>
      <c r="D105" s="401"/>
      <c r="E105" s="401"/>
      <c r="F105" s="401"/>
      <c r="G105" s="401" t="s">
        <v>155</v>
      </c>
      <c r="H105" s="401"/>
      <c r="J105" s="402">
        <v>0</v>
      </c>
      <c r="K105" s="402">
        <v>0</v>
      </c>
      <c r="L105" s="402">
        <f t="shared" si="21"/>
        <v>0</v>
      </c>
      <c r="M105" s="220"/>
      <c r="N105" s="402">
        <v>0</v>
      </c>
      <c r="O105" s="402">
        <v>0</v>
      </c>
      <c r="P105" s="402">
        <f t="shared" si="22"/>
        <v>0</v>
      </c>
      <c r="Q105" s="220"/>
      <c r="R105" s="402">
        <v>0</v>
      </c>
      <c r="S105" s="402">
        <v>0</v>
      </c>
      <c r="T105" s="402">
        <f t="shared" si="23"/>
        <v>0</v>
      </c>
      <c r="U105" s="220"/>
      <c r="V105" s="402">
        <v>0</v>
      </c>
      <c r="W105" s="402">
        <v>0</v>
      </c>
      <c r="X105" s="402">
        <f t="shared" si="24"/>
        <v>0</v>
      </c>
      <c r="Y105" s="220"/>
      <c r="Z105" s="402">
        <f>SUM(J105,N105,R105,V105)</f>
        <v>0</v>
      </c>
      <c r="AA105" s="402">
        <f>SUM(K105,O105,S105,W105)</f>
        <v>0</v>
      </c>
      <c r="AB105" s="402">
        <f t="shared" si="25"/>
        <v>0</v>
      </c>
      <c r="AC105" s="220"/>
      <c r="AD105" s="220"/>
      <c r="AE105" s="389"/>
      <c r="AF105" s="389"/>
      <c r="AG105" s="389"/>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row>
    <row r="106" spans="2:56" ht="12">
      <c r="B106" s="401"/>
      <c r="C106" s="401"/>
      <c r="D106" s="401"/>
      <c r="E106" s="401"/>
      <c r="F106" s="401"/>
      <c r="G106" s="401" t="s">
        <v>169</v>
      </c>
      <c r="H106" s="401"/>
      <c r="J106" s="402">
        <v>0</v>
      </c>
      <c r="K106" s="402">
        <v>0</v>
      </c>
      <c r="L106" s="402">
        <f t="shared" si="21"/>
        <v>0</v>
      </c>
      <c r="M106" s="220"/>
      <c r="N106" s="402">
        <v>0</v>
      </c>
      <c r="O106" s="402">
        <v>0</v>
      </c>
      <c r="P106" s="402">
        <f t="shared" si="22"/>
        <v>0</v>
      </c>
      <c r="Q106" s="220"/>
      <c r="R106" s="402">
        <v>0</v>
      </c>
      <c r="S106" s="402">
        <v>0</v>
      </c>
      <c r="T106" s="402">
        <f t="shared" si="23"/>
        <v>0</v>
      </c>
      <c r="U106" s="220"/>
      <c r="V106" s="402">
        <v>0</v>
      </c>
      <c r="W106" s="402">
        <v>0</v>
      </c>
      <c r="X106" s="402">
        <f t="shared" si="24"/>
        <v>0</v>
      </c>
      <c r="Y106" s="220"/>
      <c r="Z106" s="402">
        <f>SUM(J106,N106,R106,V106)</f>
        <v>0</v>
      </c>
      <c r="AA106" s="402">
        <f>SUM(K106,O106,S106,W106)</f>
        <v>0</v>
      </c>
      <c r="AB106" s="402">
        <f t="shared" si="25"/>
        <v>0</v>
      </c>
      <c r="AC106" s="220"/>
      <c r="AD106" s="220"/>
      <c r="AE106" s="389"/>
      <c r="AF106" s="389"/>
      <c r="AG106" s="389"/>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row>
    <row r="107" spans="2:56" ht="12">
      <c r="B107" s="401"/>
      <c r="C107" s="401"/>
      <c r="D107" s="401"/>
      <c r="E107" s="401"/>
      <c r="F107" s="401" t="s">
        <v>168</v>
      </c>
      <c r="G107" s="401"/>
      <c r="H107" s="401"/>
      <c r="J107" s="402">
        <f>+J108+J109</f>
        <v>0</v>
      </c>
      <c r="K107" s="402">
        <f>+K108+K109</f>
        <v>1741.8344907877322</v>
      </c>
      <c r="L107" s="402">
        <f t="shared" si="21"/>
        <v>-1741.8344907877322</v>
      </c>
      <c r="M107" s="220"/>
      <c r="N107" s="402">
        <f>+N108+N109</f>
        <v>1439.3295208123873</v>
      </c>
      <c r="O107" s="402">
        <f>+O108+O109</f>
        <v>1153.472010462737</v>
      </c>
      <c r="P107" s="402">
        <f t="shared" si="22"/>
        <v>285.8575103496503</v>
      </c>
      <c r="Q107" s="220"/>
      <c r="R107" s="402">
        <f>+R108+R109</f>
        <v>1835.9100218424485</v>
      </c>
      <c r="S107" s="402">
        <f>+S108+S109</f>
        <v>313.5780066715042</v>
      </c>
      <c r="T107" s="402">
        <f t="shared" si="23"/>
        <v>1522.3320151709443</v>
      </c>
      <c r="U107" s="220"/>
      <c r="V107" s="402">
        <f>+V108+V109</f>
        <v>2910.3860575224726</v>
      </c>
      <c r="W107" s="402">
        <f>+W108+W109</f>
        <v>437.4917174436144</v>
      </c>
      <c r="X107" s="402">
        <f t="shared" si="24"/>
        <v>2472.894340078858</v>
      </c>
      <c r="Y107" s="220"/>
      <c r="Z107" s="402">
        <f>+Z108+Z109</f>
        <v>6185.625600177308</v>
      </c>
      <c r="AA107" s="402">
        <f>+AA108+AA109</f>
        <v>3646.3762253655877</v>
      </c>
      <c r="AB107" s="402">
        <f t="shared" si="25"/>
        <v>2539.2493748117204</v>
      </c>
      <c r="AC107" s="220"/>
      <c r="AD107" s="220"/>
      <c r="AE107" s="389"/>
      <c r="AF107" s="389"/>
      <c r="AG107" s="389"/>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row>
    <row r="108" spans="2:56" ht="12">
      <c r="B108" s="401"/>
      <c r="C108" s="401"/>
      <c r="D108" s="401"/>
      <c r="E108" s="401"/>
      <c r="F108" s="401"/>
      <c r="G108" s="401" t="s">
        <v>155</v>
      </c>
      <c r="H108" s="401"/>
      <c r="J108" s="402">
        <v>0</v>
      </c>
      <c r="K108" s="402">
        <v>0</v>
      </c>
      <c r="L108" s="402">
        <f t="shared" si="21"/>
        <v>0</v>
      </c>
      <c r="M108" s="220"/>
      <c r="N108" s="402">
        <v>0</v>
      </c>
      <c r="O108" s="402">
        <v>0</v>
      </c>
      <c r="P108" s="402">
        <f t="shared" si="22"/>
        <v>0</v>
      </c>
      <c r="Q108" s="220"/>
      <c r="R108" s="402">
        <v>0</v>
      </c>
      <c r="S108" s="402">
        <v>0</v>
      </c>
      <c r="T108" s="402">
        <f t="shared" si="23"/>
        <v>0</v>
      </c>
      <c r="U108" s="220"/>
      <c r="V108" s="402">
        <v>0</v>
      </c>
      <c r="W108" s="402">
        <v>0</v>
      </c>
      <c r="X108" s="402">
        <f t="shared" si="24"/>
        <v>0</v>
      </c>
      <c r="Y108" s="220"/>
      <c r="Z108" s="402">
        <f>SUM(J108,N108,R108,V108)</f>
        <v>0</v>
      </c>
      <c r="AA108" s="402">
        <f>SUM(K108,O108,S108,W108)</f>
        <v>0</v>
      </c>
      <c r="AB108" s="402">
        <f t="shared" si="25"/>
        <v>0</v>
      </c>
      <c r="AC108" s="220"/>
      <c r="AD108" s="220"/>
      <c r="AE108" s="389"/>
      <c r="AF108" s="389"/>
      <c r="AG108" s="389"/>
      <c r="AH108" s="220"/>
      <c r="AI108" s="220"/>
      <c r="AJ108" s="220"/>
      <c r="AK108" s="220"/>
      <c r="AL108" s="220"/>
      <c r="AM108" s="220"/>
      <c r="AN108" s="220"/>
      <c r="AO108" s="220"/>
      <c r="AP108" s="220"/>
      <c r="AQ108" s="220"/>
      <c r="AR108" s="220"/>
      <c r="AS108" s="220"/>
      <c r="AT108" s="220"/>
      <c r="AU108" s="220"/>
      <c r="AV108" s="220"/>
      <c r="AW108" s="220"/>
      <c r="AX108" s="220"/>
      <c r="AY108" s="220"/>
      <c r="AZ108" s="220"/>
      <c r="BA108" s="220"/>
      <c r="BB108" s="220"/>
      <c r="BC108" s="220"/>
      <c r="BD108" s="220"/>
    </row>
    <row r="109" spans="2:56" ht="12">
      <c r="B109" s="401"/>
      <c r="C109" s="401"/>
      <c r="D109" s="401"/>
      <c r="E109" s="401"/>
      <c r="F109" s="401"/>
      <c r="G109" s="401" t="s">
        <v>169</v>
      </c>
      <c r="H109" s="401"/>
      <c r="J109" s="402">
        <v>0</v>
      </c>
      <c r="K109" s="402">
        <v>1741.8344907877322</v>
      </c>
      <c r="L109" s="402">
        <f t="shared" si="21"/>
        <v>-1741.8344907877322</v>
      </c>
      <c r="M109" s="220"/>
      <c r="N109" s="402">
        <v>1439.3295208123873</v>
      </c>
      <c r="O109" s="402">
        <v>1153.472010462737</v>
      </c>
      <c r="P109" s="402">
        <f t="shared" si="22"/>
        <v>285.8575103496503</v>
      </c>
      <c r="Q109" s="220"/>
      <c r="R109" s="402">
        <v>1835.9100218424485</v>
      </c>
      <c r="S109" s="402">
        <v>313.5780066715042</v>
      </c>
      <c r="T109" s="402">
        <f t="shared" si="23"/>
        <v>1522.3320151709443</v>
      </c>
      <c r="U109" s="220"/>
      <c r="V109" s="402">
        <v>2910.3860575224726</v>
      </c>
      <c r="W109" s="402">
        <v>437.4917174436144</v>
      </c>
      <c r="X109" s="402">
        <f t="shared" si="24"/>
        <v>2472.894340078858</v>
      </c>
      <c r="Y109" s="220"/>
      <c r="Z109" s="402">
        <f>+Z110+Z111</f>
        <v>6185.625600177308</v>
      </c>
      <c r="AA109" s="402">
        <f>+AA110+AA111</f>
        <v>3646.3762253655877</v>
      </c>
      <c r="AB109" s="402">
        <f t="shared" si="25"/>
        <v>2539.2493748117204</v>
      </c>
      <c r="AC109" s="220"/>
      <c r="AD109" s="220"/>
      <c r="AE109" s="389"/>
      <c r="AF109" s="389"/>
      <c r="AG109" s="389"/>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row>
    <row r="110" spans="2:56" ht="12">
      <c r="B110" s="401"/>
      <c r="C110" s="401"/>
      <c r="D110" s="401"/>
      <c r="E110" s="401"/>
      <c r="F110" s="401"/>
      <c r="G110" s="401"/>
      <c r="H110" s="401" t="s">
        <v>80</v>
      </c>
      <c r="J110" s="402">
        <v>0</v>
      </c>
      <c r="K110" s="402">
        <v>489.71513087863184</v>
      </c>
      <c r="L110" s="402">
        <f t="shared" si="21"/>
        <v>-489.71513087863184</v>
      </c>
      <c r="M110" s="220"/>
      <c r="N110" s="402">
        <v>406.8083964569869</v>
      </c>
      <c r="O110" s="402">
        <v>230.3790445411389</v>
      </c>
      <c r="P110" s="402">
        <f t="shared" si="22"/>
        <v>176.42935191584797</v>
      </c>
      <c r="Q110" s="220"/>
      <c r="R110" s="402">
        <v>976.1874013194486</v>
      </c>
      <c r="S110" s="402">
        <v>166.9239661588026</v>
      </c>
      <c r="T110" s="402">
        <f t="shared" si="23"/>
        <v>809.2634351606459</v>
      </c>
      <c r="U110" s="220"/>
      <c r="V110" s="402">
        <v>413.94985387747045</v>
      </c>
      <c r="W110" s="402">
        <v>437.4917174436144</v>
      </c>
      <c r="X110" s="402">
        <f t="shared" si="24"/>
        <v>-23.541863566143945</v>
      </c>
      <c r="Y110" s="220"/>
      <c r="Z110" s="402">
        <f>SUM(J110,N110,R110,V110)</f>
        <v>1796.9456516539058</v>
      </c>
      <c r="AA110" s="402">
        <f>SUM(K110,O110,S110,W110)</f>
        <v>1324.5098590221878</v>
      </c>
      <c r="AB110" s="402">
        <f t="shared" si="25"/>
        <v>472.43579263171796</v>
      </c>
      <c r="AC110" s="220"/>
      <c r="AD110" s="220"/>
      <c r="AE110" s="389"/>
      <c r="AF110" s="389"/>
      <c r="AG110" s="389"/>
      <c r="AH110" s="220"/>
      <c r="AI110" s="220"/>
      <c r="AJ110" s="220"/>
      <c r="AK110" s="220"/>
      <c r="AL110" s="220"/>
      <c r="AM110" s="220"/>
      <c r="AN110" s="220"/>
      <c r="AO110" s="220"/>
      <c r="AP110" s="220"/>
      <c r="AQ110" s="220"/>
      <c r="AR110" s="220"/>
      <c r="AS110" s="220"/>
      <c r="AT110" s="220"/>
      <c r="AU110" s="220"/>
      <c r="AV110" s="220"/>
      <c r="AW110" s="220"/>
      <c r="AX110" s="220"/>
      <c r="AY110" s="220"/>
      <c r="AZ110" s="220"/>
      <c r="BA110" s="220"/>
      <c r="BB110" s="220"/>
      <c r="BC110" s="220"/>
      <c r="BD110" s="220"/>
    </row>
    <row r="111" spans="2:56" ht="12">
      <c r="B111" s="401"/>
      <c r="C111" s="401"/>
      <c r="D111" s="401"/>
      <c r="E111" s="401"/>
      <c r="F111" s="401"/>
      <c r="G111" s="401"/>
      <c r="H111" s="401" t="s">
        <v>81</v>
      </c>
      <c r="J111" s="402">
        <v>0</v>
      </c>
      <c r="K111" s="402">
        <v>1252.1193599091002</v>
      </c>
      <c r="L111" s="402">
        <f t="shared" si="21"/>
        <v>-1252.1193599091002</v>
      </c>
      <c r="M111" s="220"/>
      <c r="N111" s="402">
        <v>1032.5211243554004</v>
      </c>
      <c r="O111" s="402">
        <v>923.0929659215981</v>
      </c>
      <c r="P111" s="402">
        <f t="shared" si="22"/>
        <v>109.42815843380231</v>
      </c>
      <c r="Q111" s="220"/>
      <c r="R111" s="402">
        <v>859.7226205229999</v>
      </c>
      <c r="S111" s="402">
        <v>146.6540405127016</v>
      </c>
      <c r="T111" s="402">
        <f t="shared" si="23"/>
        <v>713.0685800102983</v>
      </c>
      <c r="U111" s="220"/>
      <c r="V111" s="402">
        <v>2496.436203645002</v>
      </c>
      <c r="W111" s="402">
        <v>0</v>
      </c>
      <c r="X111" s="402">
        <f t="shared" si="24"/>
        <v>2496.436203645002</v>
      </c>
      <c r="Y111" s="220"/>
      <c r="Z111" s="402">
        <f>SUM(J111,N111,R111,V111)</f>
        <v>4388.679948523402</v>
      </c>
      <c r="AA111" s="402">
        <f>SUM(K111,O111,S111,W111)</f>
        <v>2321.8663663434</v>
      </c>
      <c r="AB111" s="402">
        <f t="shared" si="25"/>
        <v>2066.8135821800024</v>
      </c>
      <c r="AC111" s="220"/>
      <c r="AD111" s="220"/>
      <c r="AE111" s="389"/>
      <c r="AF111" s="389"/>
      <c r="AG111" s="389"/>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row>
    <row r="112" spans="2:56" ht="12">
      <c r="B112" s="401"/>
      <c r="C112" s="401"/>
      <c r="D112" s="401"/>
      <c r="E112" s="401" t="s">
        <v>170</v>
      </c>
      <c r="F112" s="401"/>
      <c r="G112" s="401"/>
      <c r="H112" s="401"/>
      <c r="J112" s="402">
        <f>+J113+J116+J119+J122</f>
        <v>359.79831792973084</v>
      </c>
      <c r="K112" s="402">
        <f>+K113+K116+K119+K122</f>
        <v>1360.988943009731</v>
      </c>
      <c r="L112" s="402">
        <f t="shared" si="21"/>
        <v>-1001.1906250800001</v>
      </c>
      <c r="M112" s="220"/>
      <c r="N112" s="402">
        <f>+N113+N116+N119+N122</f>
        <v>124.84794119999988</v>
      </c>
      <c r="O112" s="402">
        <f>+O113+O116+O119+O122</f>
        <v>469.1881071</v>
      </c>
      <c r="P112" s="402">
        <f t="shared" si="22"/>
        <v>-344.34016590000016</v>
      </c>
      <c r="Q112" s="220"/>
      <c r="R112" s="402">
        <f>+R113+R116+R119+R122</f>
        <v>914.6428951499998</v>
      </c>
      <c r="S112" s="402">
        <f>+S113+S116+S119+S122</f>
        <v>738.9832882499996</v>
      </c>
      <c r="T112" s="402">
        <f t="shared" si="23"/>
        <v>175.6596069000002</v>
      </c>
      <c r="U112" s="220"/>
      <c r="V112" s="402">
        <f>+V113+V116+V119+V122</f>
        <v>384.6909399999999</v>
      </c>
      <c r="W112" s="402">
        <f>+W113+W116+W119+W122</f>
        <v>62.690500000000014</v>
      </c>
      <c r="X112" s="402">
        <f t="shared" si="24"/>
        <v>322.0004399999999</v>
      </c>
      <c r="Y112" s="220"/>
      <c r="Z112" s="402">
        <f>+Z113+Z116+Z119+Z122</f>
        <v>1783.9800942797306</v>
      </c>
      <c r="AA112" s="402">
        <f>+AA113+AA116+AA119+AA122</f>
        <v>2631.8508383597305</v>
      </c>
      <c r="AB112" s="402">
        <f t="shared" si="25"/>
        <v>-847.8707440799999</v>
      </c>
      <c r="AC112" s="220"/>
      <c r="AD112" s="220"/>
      <c r="AE112" s="389"/>
      <c r="AF112" s="389"/>
      <c r="AG112" s="389"/>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row>
    <row r="113" spans="2:56" ht="12">
      <c r="B113" s="401"/>
      <c r="C113" s="401"/>
      <c r="D113" s="401"/>
      <c r="E113" s="401"/>
      <c r="F113" s="401" t="s">
        <v>752</v>
      </c>
      <c r="G113" s="401"/>
      <c r="H113" s="401"/>
      <c r="J113" s="402">
        <f>+J114+J115</f>
        <v>0</v>
      </c>
      <c r="K113" s="402">
        <f>+K114+K115</f>
        <v>0</v>
      </c>
      <c r="L113" s="402">
        <f t="shared" si="21"/>
        <v>0</v>
      </c>
      <c r="M113" s="220"/>
      <c r="N113" s="402">
        <f>+N114+N115</f>
        <v>0</v>
      </c>
      <c r="O113" s="402">
        <f>+O114+O115</f>
        <v>0</v>
      </c>
      <c r="P113" s="402">
        <f t="shared" si="22"/>
        <v>0</v>
      </c>
      <c r="Q113" s="220"/>
      <c r="R113" s="402">
        <f>+R114+R115</f>
        <v>0</v>
      </c>
      <c r="S113" s="402">
        <f>+S114+S115</f>
        <v>0</v>
      </c>
      <c r="T113" s="402">
        <f t="shared" si="23"/>
        <v>0</v>
      </c>
      <c r="U113" s="220"/>
      <c r="V113" s="402">
        <f>+V114+V115</f>
        <v>0</v>
      </c>
      <c r="W113" s="402">
        <f>+W114+W115</f>
        <v>0</v>
      </c>
      <c r="X113" s="402">
        <f t="shared" si="24"/>
        <v>0</v>
      </c>
      <c r="Y113" s="220"/>
      <c r="Z113" s="402">
        <f>+Z114+Z115</f>
        <v>0</v>
      </c>
      <c r="AA113" s="402">
        <f>+AA114+AA115</f>
        <v>0</v>
      </c>
      <c r="AB113" s="402">
        <f t="shared" si="25"/>
        <v>0</v>
      </c>
      <c r="AC113" s="220"/>
      <c r="AD113" s="220"/>
      <c r="AE113" s="389"/>
      <c r="AF113" s="389"/>
      <c r="AG113" s="389"/>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row>
    <row r="114" spans="2:56" ht="12">
      <c r="B114" s="401"/>
      <c r="C114" s="401"/>
      <c r="D114" s="401"/>
      <c r="E114" s="401"/>
      <c r="F114" s="401"/>
      <c r="G114" s="401" t="s">
        <v>142</v>
      </c>
      <c r="H114" s="401"/>
      <c r="J114" s="402">
        <v>0</v>
      </c>
      <c r="K114" s="402">
        <v>0</v>
      </c>
      <c r="L114" s="402">
        <f t="shared" si="21"/>
        <v>0</v>
      </c>
      <c r="M114" s="220"/>
      <c r="N114" s="402">
        <v>0</v>
      </c>
      <c r="O114" s="402">
        <v>0</v>
      </c>
      <c r="P114" s="402">
        <f t="shared" si="22"/>
        <v>0</v>
      </c>
      <c r="Q114" s="220"/>
      <c r="R114" s="402">
        <v>0</v>
      </c>
      <c r="S114" s="402">
        <v>0</v>
      </c>
      <c r="T114" s="402">
        <f t="shared" si="23"/>
        <v>0</v>
      </c>
      <c r="U114" s="220"/>
      <c r="V114" s="402">
        <v>0</v>
      </c>
      <c r="W114" s="402">
        <v>0</v>
      </c>
      <c r="X114" s="402">
        <f t="shared" si="24"/>
        <v>0</v>
      </c>
      <c r="Y114" s="220"/>
      <c r="Z114" s="402">
        <f>SUM(J114,N114,R114,V114)</f>
        <v>0</v>
      </c>
      <c r="AA114" s="402">
        <f>SUM(K114,O114,S114,W114)</f>
        <v>0</v>
      </c>
      <c r="AB114" s="402">
        <f t="shared" si="25"/>
        <v>0</v>
      </c>
      <c r="AC114" s="220"/>
      <c r="AD114" s="220"/>
      <c r="AE114" s="389"/>
      <c r="AF114" s="389"/>
      <c r="AG114" s="389"/>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row>
    <row r="115" spans="2:56" ht="12">
      <c r="B115" s="401"/>
      <c r="C115" s="401"/>
      <c r="D115" s="401"/>
      <c r="E115" s="401"/>
      <c r="F115" s="401"/>
      <c r="G115" s="401" t="s">
        <v>158</v>
      </c>
      <c r="H115" s="401"/>
      <c r="J115" s="402">
        <v>0</v>
      </c>
      <c r="K115" s="402">
        <v>0</v>
      </c>
      <c r="L115" s="402">
        <f t="shared" si="21"/>
        <v>0</v>
      </c>
      <c r="M115" s="220"/>
      <c r="N115" s="402">
        <v>0</v>
      </c>
      <c r="O115" s="402">
        <v>0</v>
      </c>
      <c r="P115" s="402">
        <f t="shared" si="22"/>
        <v>0</v>
      </c>
      <c r="Q115" s="220"/>
      <c r="R115" s="402">
        <v>0</v>
      </c>
      <c r="S115" s="402">
        <v>0</v>
      </c>
      <c r="T115" s="402">
        <f t="shared" si="23"/>
        <v>0</v>
      </c>
      <c r="U115" s="220"/>
      <c r="V115" s="402">
        <v>0</v>
      </c>
      <c r="W115" s="402">
        <v>0</v>
      </c>
      <c r="X115" s="402">
        <f t="shared" si="24"/>
        <v>0</v>
      </c>
      <c r="Y115" s="220"/>
      <c r="Z115" s="402">
        <f>SUM(J115,N115,R115,V115)</f>
        <v>0</v>
      </c>
      <c r="AA115" s="402">
        <f>SUM(K115,O115,S115,W115)</f>
        <v>0</v>
      </c>
      <c r="AB115" s="402">
        <f t="shared" si="25"/>
        <v>0</v>
      </c>
      <c r="AC115" s="220"/>
      <c r="AD115" s="220"/>
      <c r="AE115" s="389"/>
      <c r="AF115" s="389"/>
      <c r="AG115" s="389"/>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row>
    <row r="116" spans="2:56" ht="12">
      <c r="B116" s="401"/>
      <c r="C116" s="401"/>
      <c r="D116" s="401"/>
      <c r="E116" s="401"/>
      <c r="F116" s="401" t="s">
        <v>171</v>
      </c>
      <c r="G116" s="401"/>
      <c r="H116" s="401"/>
      <c r="J116" s="402">
        <f>+J117+J118</f>
        <v>0</v>
      </c>
      <c r="K116" s="402">
        <f>+K117+K118</f>
        <v>0</v>
      </c>
      <c r="L116" s="402">
        <f t="shared" si="21"/>
        <v>0</v>
      </c>
      <c r="M116" s="220"/>
      <c r="N116" s="402">
        <f>+N117+N118</f>
        <v>0</v>
      </c>
      <c r="O116" s="402">
        <f>+O117+O118</f>
        <v>0</v>
      </c>
      <c r="P116" s="402">
        <f t="shared" si="22"/>
        <v>0</v>
      </c>
      <c r="Q116" s="220"/>
      <c r="R116" s="402">
        <f>+R117+R118</f>
        <v>0</v>
      </c>
      <c r="S116" s="402">
        <f>+S117+S118</f>
        <v>0</v>
      </c>
      <c r="T116" s="402">
        <f t="shared" si="23"/>
        <v>0</v>
      </c>
      <c r="U116" s="220"/>
      <c r="V116" s="402">
        <f>+V117+V118</f>
        <v>0</v>
      </c>
      <c r="W116" s="402">
        <f>+W117+W118</f>
        <v>0</v>
      </c>
      <c r="X116" s="402">
        <f t="shared" si="24"/>
        <v>0</v>
      </c>
      <c r="Y116" s="220"/>
      <c r="Z116" s="402">
        <f>+Z117+Z118</f>
        <v>0</v>
      </c>
      <c r="AA116" s="402">
        <f>+AA117+AA118</f>
        <v>0</v>
      </c>
      <c r="AB116" s="402">
        <f t="shared" si="25"/>
        <v>0</v>
      </c>
      <c r="AC116" s="220"/>
      <c r="AD116" s="220"/>
      <c r="AE116" s="389"/>
      <c r="AF116" s="389"/>
      <c r="AG116" s="389"/>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row>
    <row r="117" spans="2:56" ht="12">
      <c r="B117" s="401"/>
      <c r="C117" s="401"/>
      <c r="D117" s="401"/>
      <c r="E117" s="401"/>
      <c r="F117" s="401"/>
      <c r="G117" s="401" t="s">
        <v>142</v>
      </c>
      <c r="H117" s="401"/>
      <c r="J117" s="402">
        <v>0</v>
      </c>
      <c r="K117" s="402">
        <v>0</v>
      </c>
      <c r="L117" s="402">
        <f t="shared" si="21"/>
        <v>0</v>
      </c>
      <c r="M117" s="220"/>
      <c r="N117" s="402">
        <v>0</v>
      </c>
      <c r="O117" s="402">
        <v>0</v>
      </c>
      <c r="P117" s="402">
        <f t="shared" si="22"/>
        <v>0</v>
      </c>
      <c r="Q117" s="220"/>
      <c r="R117" s="402">
        <v>0</v>
      </c>
      <c r="S117" s="402">
        <v>0</v>
      </c>
      <c r="T117" s="402">
        <f t="shared" si="23"/>
        <v>0</v>
      </c>
      <c r="U117" s="220"/>
      <c r="V117" s="402">
        <v>0</v>
      </c>
      <c r="W117" s="402">
        <v>0</v>
      </c>
      <c r="X117" s="402">
        <f t="shared" si="24"/>
        <v>0</v>
      </c>
      <c r="Y117" s="220"/>
      <c r="Z117" s="402">
        <f>SUM(J117,N117,R117,V117)</f>
        <v>0</v>
      </c>
      <c r="AA117" s="402">
        <f>SUM(K117,O117,S117,W117)</f>
        <v>0</v>
      </c>
      <c r="AB117" s="402">
        <f t="shared" si="25"/>
        <v>0</v>
      </c>
      <c r="AC117" s="220"/>
      <c r="AD117" s="220"/>
      <c r="AE117" s="389"/>
      <c r="AF117" s="389"/>
      <c r="AG117" s="389"/>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row>
    <row r="118" spans="2:56" ht="12">
      <c r="B118" s="401"/>
      <c r="C118" s="401"/>
      <c r="D118" s="401"/>
      <c r="E118" s="401"/>
      <c r="F118" s="401"/>
      <c r="G118" s="401" t="s">
        <v>158</v>
      </c>
      <c r="H118" s="401"/>
      <c r="J118" s="402">
        <v>0</v>
      </c>
      <c r="K118" s="402">
        <v>0</v>
      </c>
      <c r="L118" s="402">
        <f t="shared" si="21"/>
        <v>0</v>
      </c>
      <c r="M118" s="220"/>
      <c r="N118" s="402">
        <v>0</v>
      </c>
      <c r="O118" s="402">
        <v>0</v>
      </c>
      <c r="P118" s="402">
        <f t="shared" si="22"/>
        <v>0</v>
      </c>
      <c r="Q118" s="220"/>
      <c r="R118" s="402">
        <v>0</v>
      </c>
      <c r="S118" s="402">
        <v>0</v>
      </c>
      <c r="T118" s="402">
        <f t="shared" si="23"/>
        <v>0</v>
      </c>
      <c r="U118" s="220"/>
      <c r="V118" s="402">
        <v>0</v>
      </c>
      <c r="W118" s="402">
        <v>0</v>
      </c>
      <c r="X118" s="402">
        <f t="shared" si="24"/>
        <v>0</v>
      </c>
      <c r="Y118" s="220"/>
      <c r="Z118" s="402">
        <f>SUM(J118,N118,R118,V118)</f>
        <v>0</v>
      </c>
      <c r="AA118" s="402">
        <f>SUM(K118,O118,S118,W118)</f>
        <v>0</v>
      </c>
      <c r="AB118" s="402">
        <f t="shared" si="25"/>
        <v>0</v>
      </c>
      <c r="AC118" s="220"/>
      <c r="AD118" s="220"/>
      <c r="AE118" s="389"/>
      <c r="AF118" s="389"/>
      <c r="AG118" s="389"/>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row>
    <row r="119" spans="2:56" ht="12">
      <c r="B119" s="401"/>
      <c r="C119" s="401"/>
      <c r="D119" s="401"/>
      <c r="E119" s="401"/>
      <c r="F119" s="401" t="s">
        <v>152</v>
      </c>
      <c r="G119" s="401"/>
      <c r="H119" s="401"/>
      <c r="J119" s="402">
        <f>SUM(J120:J121)</f>
        <v>359.5989015297308</v>
      </c>
      <c r="K119" s="402">
        <f>SUM(K120:K121)</f>
        <v>1348.3038935297309</v>
      </c>
      <c r="L119" s="402">
        <f t="shared" si="21"/>
        <v>-988.7049920000001</v>
      </c>
      <c r="M119" s="220"/>
      <c r="N119" s="402">
        <f>SUM(N120:N121)</f>
        <v>115.73099999999988</v>
      </c>
      <c r="O119" s="402">
        <f>SUM(O120:O121)</f>
        <v>362.42100000000005</v>
      </c>
      <c r="P119" s="402">
        <f t="shared" si="22"/>
        <v>-246.69000000000017</v>
      </c>
      <c r="Q119" s="220"/>
      <c r="R119" s="402">
        <f>SUM(R120:R121)</f>
        <v>914.6349999999999</v>
      </c>
      <c r="S119" s="402">
        <f>SUM(S120:S121)</f>
        <v>713.2189999999996</v>
      </c>
      <c r="T119" s="402">
        <f t="shared" si="23"/>
        <v>201.41600000000028</v>
      </c>
      <c r="U119" s="220"/>
      <c r="V119" s="402">
        <f>SUM(V120:V121)</f>
        <v>374.4909999999999</v>
      </c>
      <c r="W119" s="402">
        <f>SUM(W120:W121)</f>
        <v>30.961000000000013</v>
      </c>
      <c r="X119" s="402">
        <f t="shared" si="24"/>
        <v>343.52999999999986</v>
      </c>
      <c r="Y119" s="220"/>
      <c r="Z119" s="402">
        <f>SUM(Z120:Z121)</f>
        <v>1764.4559015297305</v>
      </c>
      <c r="AA119" s="402">
        <f>SUM(AA120:AA121)</f>
        <v>2454.9048935297305</v>
      </c>
      <c r="AB119" s="402">
        <f t="shared" si="25"/>
        <v>-690.4489920000001</v>
      </c>
      <c r="AC119" s="220"/>
      <c r="AD119" s="220"/>
      <c r="AE119" s="389"/>
      <c r="AF119" s="389"/>
      <c r="AG119" s="389"/>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row>
    <row r="120" spans="2:56" ht="12">
      <c r="B120" s="401"/>
      <c r="C120" s="401"/>
      <c r="D120" s="401"/>
      <c r="E120" s="401"/>
      <c r="F120" s="401"/>
      <c r="G120" s="401" t="s">
        <v>142</v>
      </c>
      <c r="H120" s="401"/>
      <c r="J120" s="402">
        <v>0</v>
      </c>
      <c r="K120" s="402">
        <v>288.11589352973084</v>
      </c>
      <c r="L120" s="402">
        <f t="shared" si="21"/>
        <v>-288.11589352973084</v>
      </c>
      <c r="M120" s="220"/>
      <c r="N120" s="402">
        <v>73.88099999999997</v>
      </c>
      <c r="O120" s="402">
        <v>128.06399999999994</v>
      </c>
      <c r="P120" s="402">
        <f t="shared" si="22"/>
        <v>-54.182999999999964</v>
      </c>
      <c r="Q120" s="220"/>
      <c r="R120" s="402">
        <v>380.8359999999999</v>
      </c>
      <c r="S120" s="402">
        <v>754.2941173655729</v>
      </c>
      <c r="T120" s="402">
        <f t="shared" si="23"/>
        <v>-373.458117365573</v>
      </c>
      <c r="U120" s="220"/>
      <c r="V120" s="402">
        <v>37.60399999999993</v>
      </c>
      <c r="W120" s="402">
        <v>62.471000000000004</v>
      </c>
      <c r="X120" s="402">
        <f t="shared" si="24"/>
        <v>-24.867000000000075</v>
      </c>
      <c r="Y120" s="220"/>
      <c r="Z120" s="402">
        <f>SUM(J120,N120,R120,V120)</f>
        <v>492.3209999999998</v>
      </c>
      <c r="AA120" s="402">
        <f>SUM(K120,O120,S120,W120)</f>
        <v>1232.9450108953038</v>
      </c>
      <c r="AB120" s="402">
        <f t="shared" si="25"/>
        <v>-740.624010895304</v>
      </c>
      <c r="AC120" s="220"/>
      <c r="AD120" s="220"/>
      <c r="AE120" s="389"/>
      <c r="AF120" s="389"/>
      <c r="AG120" s="389"/>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row>
    <row r="121" spans="2:56" ht="12">
      <c r="B121" s="401"/>
      <c r="C121" s="401"/>
      <c r="D121" s="401"/>
      <c r="E121" s="401"/>
      <c r="F121" s="401"/>
      <c r="G121" s="401" t="s">
        <v>158</v>
      </c>
      <c r="H121" s="401"/>
      <c r="J121" s="402">
        <v>359.5989015297308</v>
      </c>
      <c r="K121" s="402">
        <v>1060.188</v>
      </c>
      <c r="L121" s="402">
        <f t="shared" si="21"/>
        <v>-700.5890984702693</v>
      </c>
      <c r="M121" s="220"/>
      <c r="N121" s="402">
        <v>41.84999999999991</v>
      </c>
      <c r="O121" s="402">
        <v>234.3570000000001</v>
      </c>
      <c r="P121" s="402">
        <f t="shared" si="22"/>
        <v>-192.5070000000002</v>
      </c>
      <c r="Q121" s="220"/>
      <c r="R121" s="402">
        <v>533.799</v>
      </c>
      <c r="S121" s="402">
        <v>-41.07511736557335</v>
      </c>
      <c r="T121" s="402">
        <f t="shared" si="23"/>
        <v>574.8741173655733</v>
      </c>
      <c r="U121" s="220"/>
      <c r="V121" s="402">
        <v>336.88699999999994</v>
      </c>
      <c r="W121" s="402">
        <v>-31.50999999999999</v>
      </c>
      <c r="X121" s="402">
        <f t="shared" si="24"/>
        <v>368.39699999999993</v>
      </c>
      <c r="Y121" s="220"/>
      <c r="Z121" s="402">
        <f>SUM(J121,N121,R121,V121)</f>
        <v>1272.1349015297305</v>
      </c>
      <c r="AA121" s="402">
        <f>SUM(K121,O121,S121,W121)</f>
        <v>1221.959882634427</v>
      </c>
      <c r="AB121" s="402">
        <f t="shared" si="25"/>
        <v>50.17501889530354</v>
      </c>
      <c r="AC121" s="220"/>
      <c r="AD121" s="220"/>
      <c r="AE121" s="389"/>
      <c r="AF121" s="389"/>
      <c r="AG121" s="389"/>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c r="BC121" s="220"/>
      <c r="BD121" s="220"/>
    </row>
    <row r="122" spans="2:56" ht="12">
      <c r="B122" s="401"/>
      <c r="C122" s="401"/>
      <c r="D122" s="401"/>
      <c r="E122" s="401"/>
      <c r="F122" s="401" t="s">
        <v>168</v>
      </c>
      <c r="G122" s="401"/>
      <c r="H122" s="401"/>
      <c r="J122" s="402">
        <f>+J123+J124</f>
        <v>0.1994164</v>
      </c>
      <c r="K122" s="402">
        <f>+K123+K124</f>
        <v>12.68504948</v>
      </c>
      <c r="L122" s="402">
        <f t="shared" si="21"/>
        <v>-12.48563308</v>
      </c>
      <c r="M122" s="220"/>
      <c r="N122" s="402">
        <f>+N123+N124</f>
        <v>9.1169412</v>
      </c>
      <c r="O122" s="402">
        <f>+O123+O124</f>
        <v>106.7671071</v>
      </c>
      <c r="P122" s="402">
        <f t="shared" si="22"/>
        <v>-97.6501659</v>
      </c>
      <c r="Q122" s="220"/>
      <c r="R122" s="402">
        <f>+R123+R124</f>
        <v>0.00789515</v>
      </c>
      <c r="S122" s="402">
        <f>+S123+S124</f>
        <v>25.76428825</v>
      </c>
      <c r="T122" s="402">
        <f t="shared" si="23"/>
        <v>-25.7563931</v>
      </c>
      <c r="U122" s="220"/>
      <c r="V122" s="402">
        <f>+V123+V124</f>
        <v>10.19994</v>
      </c>
      <c r="W122" s="402">
        <f>+W123+W124</f>
        <v>31.7295</v>
      </c>
      <c r="X122" s="402">
        <f t="shared" si="24"/>
        <v>-21.529560000000004</v>
      </c>
      <c r="Y122" s="220"/>
      <c r="Z122" s="402">
        <f>+Z123+Z124</f>
        <v>19.524192749999997</v>
      </c>
      <c r="AA122" s="402">
        <f>+AA123+AA124</f>
        <v>176.94594483</v>
      </c>
      <c r="AB122" s="402">
        <f t="shared" si="25"/>
        <v>-157.42175208</v>
      </c>
      <c r="AC122" s="220"/>
      <c r="AD122" s="220"/>
      <c r="AE122" s="389"/>
      <c r="AF122" s="389"/>
      <c r="AG122" s="389"/>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row>
    <row r="123" spans="2:56" ht="12">
      <c r="B123" s="401"/>
      <c r="C123" s="401"/>
      <c r="D123" s="401"/>
      <c r="E123" s="401"/>
      <c r="F123" s="401"/>
      <c r="G123" s="401" t="s">
        <v>144</v>
      </c>
      <c r="H123" s="401"/>
      <c r="J123" s="402">
        <v>0</v>
      </c>
      <c r="K123" s="402">
        <v>0</v>
      </c>
      <c r="L123" s="402">
        <f t="shared" si="21"/>
        <v>0</v>
      </c>
      <c r="M123" s="220"/>
      <c r="N123" s="402">
        <v>0</v>
      </c>
      <c r="O123" s="402">
        <v>0</v>
      </c>
      <c r="P123" s="402">
        <f t="shared" si="22"/>
        <v>0</v>
      </c>
      <c r="Q123" s="220"/>
      <c r="R123" s="402">
        <v>0</v>
      </c>
      <c r="S123" s="402">
        <v>0</v>
      </c>
      <c r="T123" s="402">
        <f t="shared" si="23"/>
        <v>0</v>
      </c>
      <c r="U123" s="220"/>
      <c r="V123" s="402">
        <v>0</v>
      </c>
      <c r="W123" s="402">
        <v>0</v>
      </c>
      <c r="X123" s="402">
        <f t="shared" si="24"/>
        <v>0</v>
      </c>
      <c r="Y123" s="220"/>
      <c r="Z123" s="402">
        <f>SUM(J123,N123,R123,V123)</f>
        <v>0</v>
      </c>
      <c r="AA123" s="402">
        <f>SUM(K123,O123,S123,W123)</f>
        <v>0</v>
      </c>
      <c r="AB123" s="402">
        <f t="shared" si="25"/>
        <v>0</v>
      </c>
      <c r="AC123" s="220"/>
      <c r="AD123" s="220"/>
      <c r="AE123" s="389"/>
      <c r="AF123" s="389"/>
      <c r="AG123" s="389"/>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row>
    <row r="124" spans="2:56" ht="12">
      <c r="B124" s="401"/>
      <c r="C124" s="401"/>
      <c r="D124" s="401"/>
      <c r="E124" s="401"/>
      <c r="F124" s="401"/>
      <c r="G124" s="401" t="s">
        <v>160</v>
      </c>
      <c r="H124" s="401"/>
      <c r="J124" s="402">
        <v>0.1994164</v>
      </c>
      <c r="K124" s="402">
        <v>12.68504948</v>
      </c>
      <c r="L124" s="402">
        <f t="shared" si="21"/>
        <v>-12.48563308</v>
      </c>
      <c r="M124" s="220"/>
      <c r="N124" s="402">
        <v>9.1169412</v>
      </c>
      <c r="O124" s="402">
        <v>106.7671071</v>
      </c>
      <c r="P124" s="402">
        <f t="shared" si="22"/>
        <v>-97.6501659</v>
      </c>
      <c r="Q124" s="220"/>
      <c r="R124" s="402">
        <v>0.00789515</v>
      </c>
      <c r="S124" s="402">
        <v>25.76428825</v>
      </c>
      <c r="T124" s="402">
        <f t="shared" si="23"/>
        <v>-25.7563931</v>
      </c>
      <c r="U124" s="220"/>
      <c r="V124" s="402">
        <v>10.19994</v>
      </c>
      <c r="W124" s="402">
        <v>31.7295</v>
      </c>
      <c r="X124" s="402">
        <f t="shared" si="24"/>
        <v>-21.529560000000004</v>
      </c>
      <c r="Y124" s="220"/>
      <c r="Z124" s="402">
        <f>SUM(J124,N124,R124,V124)</f>
        <v>19.524192749999997</v>
      </c>
      <c r="AA124" s="402">
        <f>SUM(K124,O124,S124,W124)</f>
        <v>176.94594483</v>
      </c>
      <c r="AB124" s="402">
        <f t="shared" si="25"/>
        <v>-157.42175208</v>
      </c>
      <c r="AC124" s="220"/>
      <c r="AD124" s="220"/>
      <c r="AE124" s="389"/>
      <c r="AF124" s="389"/>
      <c r="AG124" s="389"/>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row>
    <row r="125" spans="2:56" ht="12">
      <c r="B125" s="401"/>
      <c r="C125" s="401"/>
      <c r="D125" s="401"/>
      <c r="E125" s="401" t="s">
        <v>175</v>
      </c>
      <c r="F125" s="401"/>
      <c r="G125" s="401"/>
      <c r="H125" s="401"/>
      <c r="J125" s="402">
        <f>+J126+J127+J128+J129</f>
        <v>14716.259210717742</v>
      </c>
      <c r="K125" s="402">
        <f>+K126+K127+K128+K129</f>
        <v>15743.068452220363</v>
      </c>
      <c r="L125" s="402">
        <f t="shared" si="21"/>
        <v>-1026.8092415026204</v>
      </c>
      <c r="M125" s="220"/>
      <c r="N125" s="402">
        <f>+N126+N127+N128+N129</f>
        <v>14794.511642566908</v>
      </c>
      <c r="O125" s="402">
        <f>+O126+O127+O128+O129</f>
        <v>15531.195341084043</v>
      </c>
      <c r="P125" s="402">
        <f t="shared" si="22"/>
        <v>-736.6836985171358</v>
      </c>
      <c r="Q125" s="220"/>
      <c r="R125" s="402">
        <f>+R126+R127+R128+R129</f>
        <v>13389.648523563208</v>
      </c>
      <c r="S125" s="402">
        <f>+S126+S127+S128+S129</f>
        <v>12650.859274298073</v>
      </c>
      <c r="T125" s="402">
        <f t="shared" si="23"/>
        <v>738.7892492651354</v>
      </c>
      <c r="U125" s="220"/>
      <c r="V125" s="402">
        <f>+V126+V127+V128+V129</f>
        <v>12013.175144922065</v>
      </c>
      <c r="W125" s="402">
        <f>+W126+W127+W128+W129</f>
        <v>8964.485260011872</v>
      </c>
      <c r="X125" s="402">
        <f t="shared" si="24"/>
        <v>3048.6898849101926</v>
      </c>
      <c r="Y125" s="220"/>
      <c r="Z125" s="402">
        <f>+Z126+Z127+Z128+Z129</f>
        <v>54913.594521769926</v>
      </c>
      <c r="AA125" s="402">
        <f>+AA126+AA127+AA128+AA129</f>
        <v>52889.60832761436</v>
      </c>
      <c r="AB125" s="402">
        <f t="shared" si="25"/>
        <v>2023.9861941555646</v>
      </c>
      <c r="AC125" s="220"/>
      <c r="AD125" s="220"/>
      <c r="AE125" s="389"/>
      <c r="AF125" s="389"/>
      <c r="AG125" s="389"/>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row>
    <row r="126" spans="2:56" ht="12">
      <c r="B126" s="401"/>
      <c r="C126" s="401"/>
      <c r="D126" s="401"/>
      <c r="E126" s="401"/>
      <c r="F126" s="401" t="s">
        <v>752</v>
      </c>
      <c r="G126" s="401"/>
      <c r="H126" s="401"/>
      <c r="J126" s="402">
        <v>0</v>
      </c>
      <c r="K126" s="402">
        <v>0</v>
      </c>
      <c r="L126" s="402">
        <f t="shared" si="21"/>
        <v>0</v>
      </c>
      <c r="M126" s="220"/>
      <c r="N126" s="402">
        <v>0</v>
      </c>
      <c r="O126" s="402">
        <v>0</v>
      </c>
      <c r="P126" s="402">
        <f t="shared" si="22"/>
        <v>0</v>
      </c>
      <c r="Q126" s="220"/>
      <c r="R126" s="402">
        <v>0</v>
      </c>
      <c r="S126" s="402">
        <v>0</v>
      </c>
      <c r="T126" s="402">
        <f t="shared" si="23"/>
        <v>0</v>
      </c>
      <c r="U126" s="220"/>
      <c r="V126" s="402">
        <v>0</v>
      </c>
      <c r="W126" s="402">
        <v>0</v>
      </c>
      <c r="X126" s="402">
        <f t="shared" si="24"/>
        <v>0</v>
      </c>
      <c r="Y126" s="220"/>
      <c r="Z126" s="402">
        <f aca="true" t="shared" si="26" ref="Z126:AA128">SUM(J126,N126,R126,V126)</f>
        <v>0</v>
      </c>
      <c r="AA126" s="402">
        <f t="shared" si="26"/>
        <v>0</v>
      </c>
      <c r="AB126" s="402">
        <f t="shared" si="25"/>
        <v>0</v>
      </c>
      <c r="AC126" s="220"/>
      <c r="AD126" s="220"/>
      <c r="AE126" s="389"/>
      <c r="AF126" s="389"/>
      <c r="AG126" s="389"/>
      <c r="AH126" s="220"/>
      <c r="AI126" s="220"/>
      <c r="AJ126" s="220"/>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row>
    <row r="127" spans="2:56" ht="12">
      <c r="B127" s="401"/>
      <c r="C127" s="401"/>
      <c r="D127" s="401"/>
      <c r="E127" s="401"/>
      <c r="F127" s="401" t="s">
        <v>154</v>
      </c>
      <c r="G127" s="401"/>
      <c r="H127" s="401"/>
      <c r="J127" s="402">
        <v>11390.462498717743</v>
      </c>
      <c r="K127" s="402">
        <v>12463.33552937178</v>
      </c>
      <c r="L127" s="402">
        <f t="shared" si="21"/>
        <v>-1072.8730306540365</v>
      </c>
      <c r="M127" s="220"/>
      <c r="N127" s="402">
        <v>7973.818855552176</v>
      </c>
      <c r="O127" s="402">
        <v>9148.461739100649</v>
      </c>
      <c r="P127" s="402">
        <f t="shared" si="22"/>
        <v>-1174.642883548473</v>
      </c>
      <c r="Q127" s="220"/>
      <c r="R127" s="402">
        <v>10922.93225106635</v>
      </c>
      <c r="S127" s="402">
        <v>10665.490113234064</v>
      </c>
      <c r="T127" s="402">
        <f t="shared" si="23"/>
        <v>257.4421378322859</v>
      </c>
      <c r="U127" s="220"/>
      <c r="V127" s="402">
        <v>9770.990307722583</v>
      </c>
      <c r="W127" s="402">
        <v>6879.141453193282</v>
      </c>
      <c r="X127" s="402">
        <f t="shared" si="24"/>
        <v>2891.8488545293003</v>
      </c>
      <c r="Y127" s="220"/>
      <c r="Z127" s="402">
        <f t="shared" si="26"/>
        <v>40058.20391305885</v>
      </c>
      <c r="AA127" s="402">
        <f t="shared" si="26"/>
        <v>39156.42883489978</v>
      </c>
      <c r="AB127" s="402">
        <f t="shared" si="25"/>
        <v>901.775078159073</v>
      </c>
      <c r="AC127" s="220"/>
      <c r="AD127" s="220"/>
      <c r="AE127" s="389"/>
      <c r="AF127" s="389"/>
      <c r="AG127" s="389"/>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row>
    <row r="128" spans="2:56" ht="12">
      <c r="B128" s="401"/>
      <c r="C128" s="401"/>
      <c r="D128" s="401"/>
      <c r="E128" s="401"/>
      <c r="F128" s="401" t="s">
        <v>152</v>
      </c>
      <c r="G128" s="401"/>
      <c r="H128" s="401"/>
      <c r="J128" s="402">
        <v>1426.795</v>
      </c>
      <c r="K128" s="402">
        <v>871.7433799999999</v>
      </c>
      <c r="L128" s="402">
        <f t="shared" si="21"/>
        <v>555.0516200000002</v>
      </c>
      <c r="M128" s="220"/>
      <c r="N128" s="402">
        <v>1545.678</v>
      </c>
      <c r="O128" s="402">
        <v>1847.637</v>
      </c>
      <c r="P128" s="402">
        <f t="shared" si="22"/>
        <v>-301.95899999999983</v>
      </c>
      <c r="Q128" s="220"/>
      <c r="R128" s="402">
        <v>864.3239999999996</v>
      </c>
      <c r="S128" s="402">
        <v>409.567</v>
      </c>
      <c r="T128" s="402">
        <f t="shared" si="23"/>
        <v>454.7569999999996</v>
      </c>
      <c r="U128" s="220"/>
      <c r="V128" s="402">
        <v>1097.042</v>
      </c>
      <c r="W128" s="402">
        <v>1249.982</v>
      </c>
      <c r="X128" s="402">
        <f t="shared" si="24"/>
        <v>-152.94000000000005</v>
      </c>
      <c r="Y128" s="220"/>
      <c r="Z128" s="402">
        <f t="shared" si="26"/>
        <v>4933.839</v>
      </c>
      <c r="AA128" s="402">
        <f t="shared" si="26"/>
        <v>4378.92938</v>
      </c>
      <c r="AB128" s="402">
        <f t="shared" si="25"/>
        <v>554.9096200000004</v>
      </c>
      <c r="AC128" s="220"/>
      <c r="AD128" s="220"/>
      <c r="AE128" s="389"/>
      <c r="AF128" s="389"/>
      <c r="AG128" s="389"/>
      <c r="AH128" s="220"/>
      <c r="AI128" s="220"/>
      <c r="AJ128" s="220"/>
      <c r="AK128" s="220"/>
      <c r="AL128" s="220"/>
      <c r="AM128" s="220"/>
      <c r="AN128" s="220"/>
      <c r="AO128" s="220"/>
      <c r="AP128" s="220"/>
      <c r="AQ128" s="220"/>
      <c r="AR128" s="220"/>
      <c r="AS128" s="220"/>
      <c r="AT128" s="220"/>
      <c r="AU128" s="220"/>
      <c r="AV128" s="220"/>
      <c r="AW128" s="220"/>
      <c r="AX128" s="220"/>
      <c r="AY128" s="220"/>
      <c r="AZ128" s="220"/>
      <c r="BA128" s="220"/>
      <c r="BB128" s="220"/>
      <c r="BC128" s="220"/>
      <c r="BD128" s="220"/>
    </row>
    <row r="129" spans="2:56" ht="12">
      <c r="B129" s="401"/>
      <c r="C129" s="401"/>
      <c r="D129" s="401"/>
      <c r="E129" s="401"/>
      <c r="F129" s="401" t="s">
        <v>168</v>
      </c>
      <c r="G129" s="401"/>
      <c r="H129" s="401"/>
      <c r="J129" s="402">
        <f>+J130+J131</f>
        <v>1899.0017119999998</v>
      </c>
      <c r="K129" s="402">
        <f>+K130+K131</f>
        <v>2407.9895428485843</v>
      </c>
      <c r="L129" s="402">
        <f t="shared" si="21"/>
        <v>-508.9878308485845</v>
      </c>
      <c r="M129" s="220"/>
      <c r="N129" s="402">
        <f>+N130+N131</f>
        <v>5275.014787014732</v>
      </c>
      <c r="O129" s="402">
        <f>+O130+O131</f>
        <v>4535.096601983395</v>
      </c>
      <c r="P129" s="402">
        <f t="shared" si="22"/>
        <v>739.9181850313371</v>
      </c>
      <c r="Q129" s="220"/>
      <c r="R129" s="402">
        <f>+R130+R131</f>
        <v>1602.3922724968595</v>
      </c>
      <c r="S129" s="402">
        <f>+S130+S131</f>
        <v>1575.8021610640096</v>
      </c>
      <c r="T129" s="402">
        <f t="shared" si="23"/>
        <v>26.59011143284988</v>
      </c>
      <c r="U129" s="220"/>
      <c r="V129" s="402">
        <f>+V130+V131</f>
        <v>1145.1428371994816</v>
      </c>
      <c r="W129" s="402">
        <f>+W130+W131</f>
        <v>835.3618068185893</v>
      </c>
      <c r="X129" s="402">
        <f t="shared" si="24"/>
        <v>309.7810303808923</v>
      </c>
      <c r="Y129" s="220"/>
      <c r="Z129" s="402">
        <f>+Z130+Z131</f>
        <v>9921.551608711074</v>
      </c>
      <c r="AA129" s="402">
        <f>+AA130+AA131</f>
        <v>9354.250112714579</v>
      </c>
      <c r="AB129" s="402">
        <f t="shared" si="25"/>
        <v>567.3014959964949</v>
      </c>
      <c r="AC129" s="220"/>
      <c r="AD129" s="220"/>
      <c r="AE129" s="389"/>
      <c r="AF129" s="389"/>
      <c r="AG129" s="389"/>
      <c r="AH129" s="220"/>
      <c r="AI129" s="220"/>
      <c r="AJ129" s="220"/>
      <c r="AK129" s="220"/>
      <c r="AL129" s="220"/>
      <c r="AM129" s="220"/>
      <c r="AN129" s="220"/>
      <c r="AO129" s="220"/>
      <c r="AP129" s="220"/>
      <c r="AQ129" s="220"/>
      <c r="AR129" s="220"/>
      <c r="AS129" s="220"/>
      <c r="AT129" s="220"/>
      <c r="AU129" s="220"/>
      <c r="AV129" s="220"/>
      <c r="AW129" s="220"/>
      <c r="AX129" s="220"/>
      <c r="AY129" s="220"/>
      <c r="AZ129" s="220"/>
      <c r="BA129" s="220"/>
      <c r="BB129" s="220"/>
      <c r="BC129" s="220"/>
      <c r="BD129" s="220"/>
    </row>
    <row r="130" spans="2:56" ht="12">
      <c r="B130" s="401"/>
      <c r="C130" s="401"/>
      <c r="D130" s="401"/>
      <c r="E130" s="401"/>
      <c r="F130" s="401"/>
      <c r="G130" s="401" t="s">
        <v>80</v>
      </c>
      <c r="H130" s="401"/>
      <c r="J130" s="402">
        <v>1770.4687119999999</v>
      </c>
      <c r="K130" s="402">
        <v>0</v>
      </c>
      <c r="L130" s="402">
        <f t="shared" si="21"/>
        <v>1770.4687119999999</v>
      </c>
      <c r="M130" s="220"/>
      <c r="N130" s="402">
        <v>1047.41139</v>
      </c>
      <c r="O130" s="402">
        <v>975.5052870000001</v>
      </c>
      <c r="P130" s="402">
        <f t="shared" si="22"/>
        <v>71.90610299999992</v>
      </c>
      <c r="Q130" s="220"/>
      <c r="R130" s="402">
        <v>233.49807400000014</v>
      </c>
      <c r="S130" s="402">
        <v>552.5718280000001</v>
      </c>
      <c r="T130" s="402">
        <f t="shared" si="23"/>
        <v>-319.07375399999995</v>
      </c>
      <c r="U130" s="220"/>
      <c r="V130" s="402">
        <v>124.0606120000003</v>
      </c>
      <c r="W130" s="402">
        <v>0</v>
      </c>
      <c r="X130" s="402">
        <f t="shared" si="24"/>
        <v>124.0606120000003</v>
      </c>
      <c r="Y130" s="220"/>
      <c r="Z130" s="402">
        <f>SUM(J130,N130,R130,V130)</f>
        <v>3175.4387880000004</v>
      </c>
      <c r="AA130" s="402">
        <f>SUM(K130,O130,S130,W130)</f>
        <v>1528.077115</v>
      </c>
      <c r="AB130" s="402">
        <f t="shared" si="25"/>
        <v>1647.3616730000003</v>
      </c>
      <c r="AC130" s="220"/>
      <c r="AD130" s="220"/>
      <c r="AE130" s="389"/>
      <c r="AF130" s="389"/>
      <c r="AG130" s="389"/>
      <c r="AH130" s="220"/>
      <c r="AI130" s="220"/>
      <c r="AJ130" s="220"/>
      <c r="AK130" s="220"/>
      <c r="AL130" s="220"/>
      <c r="AM130" s="220"/>
      <c r="AN130" s="220"/>
      <c r="AO130" s="220"/>
      <c r="AP130" s="220"/>
      <c r="AQ130" s="220"/>
      <c r="AR130" s="220"/>
      <c r="AS130" s="220"/>
      <c r="AT130" s="220"/>
      <c r="AU130" s="220"/>
      <c r="AV130" s="220"/>
      <c r="AW130" s="220"/>
      <c r="AX130" s="220"/>
      <c r="AY130" s="220"/>
      <c r="AZ130" s="220"/>
      <c r="BA130" s="220"/>
      <c r="BB130" s="220"/>
      <c r="BC130" s="220"/>
      <c r="BD130" s="220"/>
    </row>
    <row r="131" spans="2:56" ht="12">
      <c r="B131" s="401"/>
      <c r="C131" s="401"/>
      <c r="D131" s="401"/>
      <c r="E131" s="401"/>
      <c r="F131" s="401"/>
      <c r="G131" s="401" t="s">
        <v>81</v>
      </c>
      <c r="H131" s="401"/>
      <c r="J131" s="402">
        <v>128.53300000000002</v>
      </c>
      <c r="K131" s="402">
        <v>2407.9895428485843</v>
      </c>
      <c r="L131" s="402">
        <f t="shared" si="21"/>
        <v>-2279.4565428485844</v>
      </c>
      <c r="M131" s="220"/>
      <c r="N131" s="402">
        <v>4227.603397014732</v>
      </c>
      <c r="O131" s="402">
        <v>3559.591314983395</v>
      </c>
      <c r="P131" s="402">
        <f t="shared" si="22"/>
        <v>668.0120820313368</v>
      </c>
      <c r="Q131" s="220"/>
      <c r="R131" s="402">
        <v>1368.8941984968594</v>
      </c>
      <c r="S131" s="402">
        <v>1023.2303330640095</v>
      </c>
      <c r="T131" s="402">
        <f t="shared" si="23"/>
        <v>345.6638654328499</v>
      </c>
      <c r="U131" s="220"/>
      <c r="V131" s="402">
        <v>1021.0822251994814</v>
      </c>
      <c r="W131" s="402">
        <v>835.3618068185893</v>
      </c>
      <c r="X131" s="402">
        <f t="shared" si="24"/>
        <v>185.72041838089206</v>
      </c>
      <c r="Y131" s="220"/>
      <c r="Z131" s="402">
        <f>SUM(J131,N131,R131,V131)</f>
        <v>6746.112820711073</v>
      </c>
      <c r="AA131" s="402">
        <f>SUM(K131,O131,S131,W131)</f>
        <v>7826.172997714579</v>
      </c>
      <c r="AB131" s="402">
        <f t="shared" si="25"/>
        <v>-1080.0601770035055</v>
      </c>
      <c r="AC131" s="220"/>
      <c r="AD131" s="220"/>
      <c r="AE131" s="389"/>
      <c r="AF131" s="389"/>
      <c r="AG131" s="389"/>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row>
    <row r="132" spans="2:56" ht="12">
      <c r="B132" s="401"/>
      <c r="C132" s="401"/>
      <c r="D132" s="401"/>
      <c r="E132" s="401" t="s">
        <v>178</v>
      </c>
      <c r="F132" s="401"/>
      <c r="G132" s="401"/>
      <c r="H132" s="401"/>
      <c r="J132" s="402">
        <f>+J133+J136+J139+J142</f>
        <v>0</v>
      </c>
      <c r="K132" s="402">
        <f>+K133+K136+K139+K142</f>
        <v>0</v>
      </c>
      <c r="L132" s="402">
        <f t="shared" si="21"/>
        <v>0</v>
      </c>
      <c r="M132" s="220"/>
      <c r="N132" s="402">
        <f>+N133+N136+N139+N142</f>
        <v>0</v>
      </c>
      <c r="O132" s="402">
        <f>+O133+O136+O139+O142</f>
        <v>0</v>
      </c>
      <c r="P132" s="402">
        <f t="shared" si="22"/>
        <v>0</v>
      </c>
      <c r="Q132" s="220"/>
      <c r="R132" s="402">
        <f>+R133+R136+R139+R142</f>
        <v>0</v>
      </c>
      <c r="S132" s="402">
        <f>+S133+S136+S139+S142</f>
        <v>0</v>
      </c>
      <c r="T132" s="402">
        <f t="shared" si="23"/>
        <v>0</v>
      </c>
      <c r="U132" s="220"/>
      <c r="V132" s="402">
        <f>+V133+V136+V139+V142</f>
        <v>0</v>
      </c>
      <c r="W132" s="402">
        <f>+W133+W136+W139+W142</f>
        <v>0</v>
      </c>
      <c r="X132" s="402">
        <f t="shared" si="24"/>
        <v>0</v>
      </c>
      <c r="Y132" s="220"/>
      <c r="Z132" s="402">
        <f>+Z133+Z136+Z139+Z142</f>
        <v>0</v>
      </c>
      <c r="AA132" s="402">
        <f>+AA133+AA136+AA139+AA142</f>
        <v>0</v>
      </c>
      <c r="AB132" s="402">
        <f t="shared" si="25"/>
        <v>0</v>
      </c>
      <c r="AC132" s="220"/>
      <c r="AD132" s="220"/>
      <c r="AE132" s="389"/>
      <c r="AF132" s="389"/>
      <c r="AG132" s="389"/>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row>
    <row r="133" spans="2:56" ht="12">
      <c r="B133" s="401"/>
      <c r="C133" s="401"/>
      <c r="D133" s="401"/>
      <c r="E133" s="401"/>
      <c r="F133" s="401" t="s">
        <v>752</v>
      </c>
      <c r="G133" s="401"/>
      <c r="H133" s="401"/>
      <c r="J133" s="402">
        <f>+J134+J135</f>
        <v>0</v>
      </c>
      <c r="K133" s="402">
        <f>+K134+K135</f>
        <v>0</v>
      </c>
      <c r="L133" s="402">
        <f t="shared" si="21"/>
        <v>0</v>
      </c>
      <c r="M133" s="220"/>
      <c r="N133" s="402">
        <f>+N134+N135</f>
        <v>0</v>
      </c>
      <c r="O133" s="402">
        <f>+O134+O135</f>
        <v>0</v>
      </c>
      <c r="P133" s="402">
        <f t="shared" si="22"/>
        <v>0</v>
      </c>
      <c r="Q133" s="220"/>
      <c r="R133" s="402">
        <f>+R134+R135</f>
        <v>0</v>
      </c>
      <c r="S133" s="402">
        <f>+S134+S135</f>
        <v>0</v>
      </c>
      <c r="T133" s="402">
        <f t="shared" si="23"/>
        <v>0</v>
      </c>
      <c r="U133" s="220"/>
      <c r="V133" s="402">
        <f>+V134+V135</f>
        <v>0</v>
      </c>
      <c r="W133" s="402">
        <f>+W134+W135</f>
        <v>0</v>
      </c>
      <c r="X133" s="402">
        <f t="shared" si="24"/>
        <v>0</v>
      </c>
      <c r="Y133" s="220"/>
      <c r="Z133" s="402">
        <f>+Z134+Z135</f>
        <v>0</v>
      </c>
      <c r="AA133" s="402">
        <f>+AA134+AA135</f>
        <v>0</v>
      </c>
      <c r="AB133" s="402">
        <f t="shared" si="25"/>
        <v>0</v>
      </c>
      <c r="AC133" s="220"/>
      <c r="AD133" s="220"/>
      <c r="AE133" s="389"/>
      <c r="AF133" s="389"/>
      <c r="AG133" s="389"/>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row>
    <row r="134" spans="2:56" ht="12">
      <c r="B134" s="401"/>
      <c r="C134" s="401"/>
      <c r="D134" s="401"/>
      <c r="E134" s="401"/>
      <c r="F134" s="401"/>
      <c r="G134" s="401" t="s">
        <v>142</v>
      </c>
      <c r="H134" s="401"/>
      <c r="J134" s="402">
        <v>0</v>
      </c>
      <c r="K134" s="402">
        <v>0</v>
      </c>
      <c r="L134" s="402">
        <f t="shared" si="21"/>
        <v>0</v>
      </c>
      <c r="M134" s="220"/>
      <c r="N134" s="402">
        <v>0</v>
      </c>
      <c r="O134" s="402">
        <v>0</v>
      </c>
      <c r="P134" s="402">
        <f t="shared" si="22"/>
        <v>0</v>
      </c>
      <c r="Q134" s="220"/>
      <c r="R134" s="402">
        <v>0</v>
      </c>
      <c r="S134" s="402">
        <v>0</v>
      </c>
      <c r="T134" s="402">
        <f t="shared" si="23"/>
        <v>0</v>
      </c>
      <c r="U134" s="220"/>
      <c r="V134" s="402">
        <v>0</v>
      </c>
      <c r="W134" s="402">
        <v>0</v>
      </c>
      <c r="X134" s="402">
        <f t="shared" si="24"/>
        <v>0</v>
      </c>
      <c r="Y134" s="220"/>
      <c r="Z134" s="402">
        <f>SUM(J134,N134,R134,V134)</f>
        <v>0</v>
      </c>
      <c r="AA134" s="402">
        <f>SUM(K134,O134,S134,W134)</f>
        <v>0</v>
      </c>
      <c r="AB134" s="402">
        <f t="shared" si="25"/>
        <v>0</v>
      </c>
      <c r="AC134" s="220"/>
      <c r="AD134" s="220"/>
      <c r="AE134" s="389"/>
      <c r="AF134" s="389"/>
      <c r="AG134" s="389"/>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row>
    <row r="135" spans="2:56" ht="12">
      <c r="B135" s="401"/>
      <c r="C135" s="401"/>
      <c r="D135" s="401"/>
      <c r="E135" s="401"/>
      <c r="F135" s="401"/>
      <c r="G135" s="401" t="s">
        <v>158</v>
      </c>
      <c r="H135" s="401"/>
      <c r="J135" s="402">
        <v>0</v>
      </c>
      <c r="K135" s="402">
        <v>0</v>
      </c>
      <c r="L135" s="402">
        <f t="shared" si="21"/>
        <v>0</v>
      </c>
      <c r="M135" s="220"/>
      <c r="N135" s="402">
        <v>0</v>
      </c>
      <c r="O135" s="402">
        <v>0</v>
      </c>
      <c r="P135" s="402">
        <f t="shared" si="22"/>
        <v>0</v>
      </c>
      <c r="Q135" s="220"/>
      <c r="R135" s="402">
        <v>0</v>
      </c>
      <c r="S135" s="402">
        <v>0</v>
      </c>
      <c r="T135" s="402">
        <f t="shared" si="23"/>
        <v>0</v>
      </c>
      <c r="U135" s="220"/>
      <c r="V135" s="402">
        <v>0</v>
      </c>
      <c r="W135" s="402">
        <v>0</v>
      </c>
      <c r="X135" s="402">
        <f t="shared" si="24"/>
        <v>0</v>
      </c>
      <c r="Y135" s="220"/>
      <c r="Z135" s="402">
        <f>SUM(J135,N135,R135,V135)</f>
        <v>0</v>
      </c>
      <c r="AA135" s="402">
        <f>SUM(K135,O135,S135,W135)</f>
        <v>0</v>
      </c>
      <c r="AB135" s="402">
        <f t="shared" si="25"/>
        <v>0</v>
      </c>
      <c r="AC135" s="220"/>
      <c r="AD135" s="220"/>
      <c r="AE135" s="389"/>
      <c r="AF135" s="389"/>
      <c r="AG135" s="389"/>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row>
    <row r="136" spans="2:56" ht="12">
      <c r="B136" s="401"/>
      <c r="C136" s="401"/>
      <c r="D136" s="401"/>
      <c r="E136" s="401"/>
      <c r="F136" s="401" t="s">
        <v>171</v>
      </c>
      <c r="G136" s="401"/>
      <c r="H136" s="401"/>
      <c r="J136" s="402">
        <f>+J137+J138</f>
        <v>0</v>
      </c>
      <c r="K136" s="402">
        <f>+K137+K138</f>
        <v>0</v>
      </c>
      <c r="L136" s="402">
        <f t="shared" si="21"/>
        <v>0</v>
      </c>
      <c r="M136" s="220"/>
      <c r="N136" s="402">
        <f>+N137+N138</f>
        <v>0</v>
      </c>
      <c r="O136" s="402">
        <f>+O137+O138</f>
        <v>0</v>
      </c>
      <c r="P136" s="402">
        <f t="shared" si="22"/>
        <v>0</v>
      </c>
      <c r="Q136" s="220"/>
      <c r="R136" s="402">
        <f>+R137+R138</f>
        <v>0</v>
      </c>
      <c r="S136" s="402">
        <f>+S137+S138</f>
        <v>0</v>
      </c>
      <c r="T136" s="402">
        <f t="shared" si="23"/>
        <v>0</v>
      </c>
      <c r="U136" s="220"/>
      <c r="V136" s="402">
        <f>+V137+V138</f>
        <v>0</v>
      </c>
      <c r="W136" s="402">
        <f>+W137+W138</f>
        <v>0</v>
      </c>
      <c r="X136" s="402">
        <f t="shared" si="24"/>
        <v>0</v>
      </c>
      <c r="Y136" s="220"/>
      <c r="Z136" s="402">
        <f>+Z137+Z138</f>
        <v>0</v>
      </c>
      <c r="AA136" s="402">
        <f>+AA137+AA138</f>
        <v>0</v>
      </c>
      <c r="AB136" s="402">
        <f t="shared" si="25"/>
        <v>0</v>
      </c>
      <c r="AC136" s="220"/>
      <c r="AD136" s="220"/>
      <c r="AE136" s="389"/>
      <c r="AF136" s="389"/>
      <c r="AG136" s="389"/>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row>
    <row r="137" spans="2:56" ht="12">
      <c r="B137" s="401"/>
      <c r="C137" s="401"/>
      <c r="D137" s="401"/>
      <c r="E137" s="401"/>
      <c r="F137" s="401"/>
      <c r="G137" s="401" t="s">
        <v>142</v>
      </c>
      <c r="H137" s="401"/>
      <c r="J137" s="402">
        <v>0</v>
      </c>
      <c r="K137" s="402">
        <v>0</v>
      </c>
      <c r="L137" s="402">
        <f t="shared" si="21"/>
        <v>0</v>
      </c>
      <c r="M137" s="220"/>
      <c r="N137" s="402">
        <v>0</v>
      </c>
      <c r="O137" s="402">
        <v>0</v>
      </c>
      <c r="P137" s="402">
        <f t="shared" si="22"/>
        <v>0</v>
      </c>
      <c r="Q137" s="220"/>
      <c r="R137" s="402">
        <v>0</v>
      </c>
      <c r="S137" s="402">
        <v>0</v>
      </c>
      <c r="T137" s="402">
        <f t="shared" si="23"/>
        <v>0</v>
      </c>
      <c r="U137" s="220"/>
      <c r="V137" s="402">
        <v>0</v>
      </c>
      <c r="W137" s="402">
        <v>0</v>
      </c>
      <c r="X137" s="402">
        <f t="shared" si="24"/>
        <v>0</v>
      </c>
      <c r="Y137" s="220"/>
      <c r="Z137" s="402">
        <f>SUM(J137,N137,R137,V137)</f>
        <v>0</v>
      </c>
      <c r="AA137" s="402">
        <f>SUM(K137,O137,S137,W137)</f>
        <v>0</v>
      </c>
      <c r="AB137" s="402">
        <f t="shared" si="25"/>
        <v>0</v>
      </c>
      <c r="AC137" s="220"/>
      <c r="AD137" s="220"/>
      <c r="AE137" s="389"/>
      <c r="AF137" s="389"/>
      <c r="AG137" s="389"/>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row>
    <row r="138" spans="2:56" ht="12">
      <c r="B138" s="401"/>
      <c r="C138" s="401"/>
      <c r="D138" s="401"/>
      <c r="E138" s="401"/>
      <c r="F138" s="401"/>
      <c r="G138" s="401" t="s">
        <v>158</v>
      </c>
      <c r="H138" s="401"/>
      <c r="J138" s="402">
        <v>0</v>
      </c>
      <c r="K138" s="402">
        <v>0</v>
      </c>
      <c r="L138" s="402">
        <f t="shared" si="21"/>
        <v>0</v>
      </c>
      <c r="M138" s="220"/>
      <c r="N138" s="402">
        <v>0</v>
      </c>
      <c r="O138" s="402">
        <v>0</v>
      </c>
      <c r="P138" s="402">
        <f t="shared" si="22"/>
        <v>0</v>
      </c>
      <c r="Q138" s="220"/>
      <c r="R138" s="402">
        <v>0</v>
      </c>
      <c r="S138" s="402">
        <v>0</v>
      </c>
      <c r="T138" s="402">
        <f t="shared" si="23"/>
        <v>0</v>
      </c>
      <c r="U138" s="220"/>
      <c r="V138" s="402">
        <v>0</v>
      </c>
      <c r="W138" s="402">
        <v>0</v>
      </c>
      <c r="X138" s="402">
        <f t="shared" si="24"/>
        <v>0</v>
      </c>
      <c r="Y138" s="220"/>
      <c r="Z138" s="402">
        <f>SUM(J138,N138,R138,V138)</f>
        <v>0</v>
      </c>
      <c r="AA138" s="402">
        <f>SUM(K138,O138,S138,W138)</f>
        <v>0</v>
      </c>
      <c r="AB138" s="402">
        <f t="shared" si="25"/>
        <v>0</v>
      </c>
      <c r="AC138" s="220"/>
      <c r="AD138" s="220"/>
      <c r="AE138" s="389"/>
      <c r="AF138" s="389"/>
      <c r="AG138" s="389"/>
      <c r="AH138" s="220"/>
      <c r="AI138" s="220"/>
      <c r="AJ138" s="220"/>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row>
    <row r="139" spans="2:56" ht="12">
      <c r="B139" s="401"/>
      <c r="C139" s="401"/>
      <c r="D139" s="401"/>
      <c r="E139" s="401"/>
      <c r="F139" s="401" t="s">
        <v>152</v>
      </c>
      <c r="G139" s="401"/>
      <c r="H139" s="401"/>
      <c r="J139" s="402">
        <f>+J140+J141</f>
        <v>0</v>
      </c>
      <c r="K139" s="402">
        <f>+K140+K141</f>
        <v>0</v>
      </c>
      <c r="L139" s="402">
        <f t="shared" si="21"/>
        <v>0</v>
      </c>
      <c r="M139" s="220"/>
      <c r="N139" s="402">
        <f>+N140+N141</f>
        <v>0</v>
      </c>
      <c r="O139" s="402">
        <f>+O140+O141</f>
        <v>0</v>
      </c>
      <c r="P139" s="402">
        <f t="shared" si="22"/>
        <v>0</v>
      </c>
      <c r="Q139" s="220"/>
      <c r="R139" s="402">
        <f>+R140+R141</f>
        <v>0</v>
      </c>
      <c r="S139" s="402">
        <f>+S140+S141</f>
        <v>0</v>
      </c>
      <c r="T139" s="402">
        <f t="shared" si="23"/>
        <v>0</v>
      </c>
      <c r="U139" s="220"/>
      <c r="V139" s="402">
        <f>+V140+V141</f>
        <v>0</v>
      </c>
      <c r="W139" s="402">
        <f>+W140+W141</f>
        <v>0</v>
      </c>
      <c r="X139" s="402">
        <f t="shared" si="24"/>
        <v>0</v>
      </c>
      <c r="Y139" s="220"/>
      <c r="Z139" s="402">
        <f>+Z140+Z141</f>
        <v>0</v>
      </c>
      <c r="AA139" s="402">
        <f>+AA140+AA141</f>
        <v>0</v>
      </c>
      <c r="AB139" s="402">
        <f t="shared" si="25"/>
        <v>0</v>
      </c>
      <c r="AC139" s="220"/>
      <c r="AD139" s="220"/>
      <c r="AE139" s="389"/>
      <c r="AF139" s="389"/>
      <c r="AG139" s="389"/>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row>
    <row r="140" spans="2:56" ht="12">
      <c r="B140" s="401"/>
      <c r="C140" s="401"/>
      <c r="D140" s="401"/>
      <c r="E140" s="401"/>
      <c r="F140" s="401"/>
      <c r="G140" s="401" t="s">
        <v>142</v>
      </c>
      <c r="H140" s="401"/>
      <c r="J140" s="402">
        <v>0</v>
      </c>
      <c r="K140" s="402">
        <v>0</v>
      </c>
      <c r="L140" s="402">
        <f t="shared" si="21"/>
        <v>0</v>
      </c>
      <c r="M140" s="220"/>
      <c r="N140" s="402">
        <v>0</v>
      </c>
      <c r="O140" s="402">
        <v>0</v>
      </c>
      <c r="P140" s="402">
        <f t="shared" si="22"/>
        <v>0</v>
      </c>
      <c r="Q140" s="220"/>
      <c r="R140" s="402">
        <v>0</v>
      </c>
      <c r="S140" s="402">
        <v>0</v>
      </c>
      <c r="T140" s="402">
        <f t="shared" si="23"/>
        <v>0</v>
      </c>
      <c r="U140" s="220"/>
      <c r="V140" s="402">
        <v>0</v>
      </c>
      <c r="W140" s="402">
        <v>0</v>
      </c>
      <c r="X140" s="402">
        <f t="shared" si="24"/>
        <v>0</v>
      </c>
      <c r="Y140" s="220"/>
      <c r="Z140" s="402">
        <f>SUM(J140,N140,R140,V140)</f>
        <v>0</v>
      </c>
      <c r="AA140" s="402">
        <f>SUM(K140,O140,S140,W140)</f>
        <v>0</v>
      </c>
      <c r="AB140" s="402">
        <f t="shared" si="25"/>
        <v>0</v>
      </c>
      <c r="AC140" s="220"/>
      <c r="AD140" s="220"/>
      <c r="AE140" s="389"/>
      <c r="AF140" s="389"/>
      <c r="AG140" s="389"/>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row>
    <row r="141" spans="2:56" ht="12">
      <c r="B141" s="401"/>
      <c r="C141" s="401"/>
      <c r="D141" s="401"/>
      <c r="E141" s="401"/>
      <c r="F141" s="401"/>
      <c r="G141" s="401" t="s">
        <v>158</v>
      </c>
      <c r="H141" s="401"/>
      <c r="J141" s="402">
        <v>0</v>
      </c>
      <c r="K141" s="402">
        <v>0</v>
      </c>
      <c r="L141" s="402">
        <f t="shared" si="21"/>
        <v>0</v>
      </c>
      <c r="M141" s="220"/>
      <c r="N141" s="402">
        <v>0</v>
      </c>
      <c r="O141" s="402">
        <v>0</v>
      </c>
      <c r="P141" s="402">
        <f t="shared" si="22"/>
        <v>0</v>
      </c>
      <c r="Q141" s="220"/>
      <c r="R141" s="402">
        <v>0</v>
      </c>
      <c r="S141" s="402">
        <v>0</v>
      </c>
      <c r="T141" s="402">
        <f t="shared" si="23"/>
        <v>0</v>
      </c>
      <c r="U141" s="220"/>
      <c r="V141" s="402">
        <v>0</v>
      </c>
      <c r="W141" s="402">
        <v>0</v>
      </c>
      <c r="X141" s="402">
        <f t="shared" si="24"/>
        <v>0</v>
      </c>
      <c r="Y141" s="220"/>
      <c r="Z141" s="402">
        <f>SUM(J141,N141,R141,V141)</f>
        <v>0</v>
      </c>
      <c r="AA141" s="402">
        <f>SUM(K141,O141,S141,W141)</f>
        <v>0</v>
      </c>
      <c r="AB141" s="402">
        <f t="shared" si="25"/>
        <v>0</v>
      </c>
      <c r="AC141" s="220"/>
      <c r="AD141" s="220"/>
      <c r="AE141" s="389"/>
      <c r="AF141" s="389"/>
      <c r="AG141" s="389"/>
      <c r="AH141" s="220"/>
      <c r="AI141" s="220"/>
      <c r="AJ141" s="220"/>
      <c r="AK141" s="220"/>
      <c r="AL141" s="220"/>
      <c r="AM141" s="220"/>
      <c r="AN141" s="220"/>
      <c r="AO141" s="220"/>
      <c r="AP141" s="220"/>
      <c r="AQ141" s="220"/>
      <c r="AR141" s="220"/>
      <c r="AS141" s="220"/>
      <c r="AT141" s="220"/>
      <c r="AU141" s="220"/>
      <c r="AV141" s="220"/>
      <c r="AW141" s="220"/>
      <c r="AX141" s="220"/>
      <c r="AY141" s="220"/>
      <c r="AZ141" s="220"/>
      <c r="BA141" s="220"/>
      <c r="BB141" s="220"/>
      <c r="BC141" s="220"/>
      <c r="BD141" s="220"/>
    </row>
    <row r="142" spans="2:56" ht="12">
      <c r="B142" s="401"/>
      <c r="C142" s="401"/>
      <c r="D142" s="401"/>
      <c r="E142" s="401"/>
      <c r="F142" s="401" t="s">
        <v>168</v>
      </c>
      <c r="G142" s="401"/>
      <c r="H142" s="401"/>
      <c r="J142" s="402">
        <f>+J143+J144</f>
        <v>0</v>
      </c>
      <c r="K142" s="402">
        <f>+K143+K144</f>
        <v>0</v>
      </c>
      <c r="L142" s="402">
        <f t="shared" si="21"/>
        <v>0</v>
      </c>
      <c r="M142" s="220"/>
      <c r="N142" s="402">
        <f>+N143+N144</f>
        <v>0</v>
      </c>
      <c r="O142" s="402">
        <f>+O143+O144</f>
        <v>0</v>
      </c>
      <c r="P142" s="402">
        <f t="shared" si="22"/>
        <v>0</v>
      </c>
      <c r="Q142" s="220"/>
      <c r="R142" s="402">
        <f>+R143+R144</f>
        <v>0</v>
      </c>
      <c r="S142" s="402">
        <f>+S143+S144</f>
        <v>0</v>
      </c>
      <c r="T142" s="402">
        <f t="shared" si="23"/>
        <v>0</v>
      </c>
      <c r="U142" s="220"/>
      <c r="V142" s="402">
        <f>+V143+V144</f>
        <v>0</v>
      </c>
      <c r="W142" s="402">
        <f>+W143+W144</f>
        <v>0</v>
      </c>
      <c r="X142" s="402">
        <f t="shared" si="24"/>
        <v>0</v>
      </c>
      <c r="Y142" s="220"/>
      <c r="Z142" s="402">
        <f>+Z143+Z144</f>
        <v>0</v>
      </c>
      <c r="AA142" s="402">
        <f>+AA143+AA144</f>
        <v>0</v>
      </c>
      <c r="AB142" s="402">
        <f t="shared" si="25"/>
        <v>0</v>
      </c>
      <c r="AC142" s="220"/>
      <c r="AD142" s="220"/>
      <c r="AE142" s="389"/>
      <c r="AF142" s="389"/>
      <c r="AG142" s="389"/>
      <c r="AH142" s="220"/>
      <c r="AI142" s="220"/>
      <c r="AJ142" s="220"/>
      <c r="AK142" s="220"/>
      <c r="AL142" s="220"/>
      <c r="AM142" s="220"/>
      <c r="AN142" s="220"/>
      <c r="AO142" s="220"/>
      <c r="AP142" s="220"/>
      <c r="AQ142" s="220"/>
      <c r="AR142" s="220"/>
      <c r="AS142" s="220"/>
      <c r="AT142" s="220"/>
      <c r="AU142" s="220"/>
      <c r="AV142" s="220"/>
      <c r="AW142" s="220"/>
      <c r="AX142" s="220"/>
      <c r="AY142" s="220"/>
      <c r="AZ142" s="220"/>
      <c r="BA142" s="220"/>
      <c r="BB142" s="220"/>
      <c r="BC142" s="220"/>
      <c r="BD142" s="220"/>
    </row>
    <row r="143" spans="2:56" ht="12">
      <c r="B143" s="401"/>
      <c r="C143" s="401"/>
      <c r="D143" s="401"/>
      <c r="E143" s="401"/>
      <c r="F143" s="401"/>
      <c r="G143" s="401" t="s">
        <v>144</v>
      </c>
      <c r="H143" s="401"/>
      <c r="J143" s="402">
        <v>0</v>
      </c>
      <c r="K143" s="402">
        <v>0</v>
      </c>
      <c r="L143" s="402">
        <f t="shared" si="21"/>
        <v>0</v>
      </c>
      <c r="M143" s="220"/>
      <c r="N143" s="402">
        <v>0</v>
      </c>
      <c r="O143" s="402">
        <v>0</v>
      </c>
      <c r="P143" s="402">
        <f t="shared" si="22"/>
        <v>0</v>
      </c>
      <c r="Q143" s="220"/>
      <c r="R143" s="402">
        <v>0</v>
      </c>
      <c r="S143" s="402">
        <v>0</v>
      </c>
      <c r="T143" s="402">
        <f t="shared" si="23"/>
        <v>0</v>
      </c>
      <c r="U143" s="220"/>
      <c r="V143" s="402">
        <v>0</v>
      </c>
      <c r="W143" s="402">
        <v>0</v>
      </c>
      <c r="X143" s="402">
        <f t="shared" si="24"/>
        <v>0</v>
      </c>
      <c r="Y143" s="220"/>
      <c r="Z143" s="402">
        <f aca="true" t="shared" si="27" ref="Z143:AA146">SUM(J143,N143,R143,V143)</f>
        <v>0</v>
      </c>
      <c r="AA143" s="402">
        <f t="shared" si="27"/>
        <v>0</v>
      </c>
      <c r="AB143" s="402">
        <f t="shared" si="25"/>
        <v>0</v>
      </c>
      <c r="AC143" s="220"/>
      <c r="AD143" s="220"/>
      <c r="AE143" s="389"/>
      <c r="AF143" s="389"/>
      <c r="AG143" s="389"/>
      <c r="AH143" s="220"/>
      <c r="AI143" s="220"/>
      <c r="AJ143" s="220"/>
      <c r="AK143" s="220"/>
      <c r="AL143" s="220"/>
      <c r="AM143" s="220"/>
      <c r="AN143" s="220"/>
      <c r="AO143" s="220"/>
      <c r="AP143" s="220"/>
      <c r="AQ143" s="220"/>
      <c r="AR143" s="220"/>
      <c r="AS143" s="220"/>
      <c r="AT143" s="220"/>
      <c r="AU143" s="220"/>
      <c r="AV143" s="220"/>
      <c r="AW143" s="220"/>
      <c r="AX143" s="220"/>
      <c r="AY143" s="220"/>
      <c r="AZ143" s="220"/>
      <c r="BA143" s="220"/>
      <c r="BB143" s="220"/>
      <c r="BC143" s="220"/>
      <c r="BD143" s="220"/>
    </row>
    <row r="144" spans="2:56" ht="12">
      <c r="B144" s="401"/>
      <c r="C144" s="401"/>
      <c r="D144" s="401"/>
      <c r="E144" s="401"/>
      <c r="F144" s="401"/>
      <c r="G144" s="401" t="s">
        <v>160</v>
      </c>
      <c r="H144" s="401"/>
      <c r="J144" s="402">
        <v>0</v>
      </c>
      <c r="K144" s="402">
        <v>0</v>
      </c>
      <c r="L144" s="402">
        <f t="shared" si="21"/>
        <v>0</v>
      </c>
      <c r="M144" s="220"/>
      <c r="N144" s="402">
        <v>0</v>
      </c>
      <c r="O144" s="402">
        <v>0</v>
      </c>
      <c r="P144" s="402">
        <f t="shared" si="22"/>
        <v>0</v>
      </c>
      <c r="Q144" s="220"/>
      <c r="R144" s="402">
        <v>0</v>
      </c>
      <c r="S144" s="402">
        <v>0</v>
      </c>
      <c r="T144" s="402">
        <f t="shared" si="23"/>
        <v>0</v>
      </c>
      <c r="U144" s="220"/>
      <c r="V144" s="402">
        <v>0</v>
      </c>
      <c r="W144" s="402">
        <v>0</v>
      </c>
      <c r="X144" s="402">
        <f t="shared" si="24"/>
        <v>0</v>
      </c>
      <c r="Y144" s="220"/>
      <c r="Z144" s="402">
        <f t="shared" si="27"/>
        <v>0</v>
      </c>
      <c r="AA144" s="402">
        <f t="shared" si="27"/>
        <v>0</v>
      </c>
      <c r="AB144" s="402">
        <f t="shared" si="25"/>
        <v>0</v>
      </c>
      <c r="AC144" s="220"/>
      <c r="AD144" s="220"/>
      <c r="AE144" s="389"/>
      <c r="AF144" s="389"/>
      <c r="AG144" s="389"/>
      <c r="AH144" s="220"/>
      <c r="AI144" s="220"/>
      <c r="AJ144" s="220"/>
      <c r="AK144" s="220"/>
      <c r="AL144" s="220"/>
      <c r="AM144" s="220"/>
      <c r="AN144" s="220"/>
      <c r="AO144" s="220"/>
      <c r="AP144" s="220"/>
      <c r="AQ144" s="220"/>
      <c r="AR144" s="220"/>
      <c r="AS144" s="220"/>
      <c r="AT144" s="220"/>
      <c r="AU144" s="220"/>
      <c r="AV144" s="220"/>
      <c r="AW144" s="220"/>
      <c r="AX144" s="220"/>
      <c r="AY144" s="220"/>
      <c r="AZ144" s="220"/>
      <c r="BA144" s="220"/>
      <c r="BB144" s="220"/>
      <c r="BC144" s="220"/>
      <c r="BD144" s="220"/>
    </row>
    <row r="145" spans="2:56" ht="12">
      <c r="B145" s="401"/>
      <c r="C145" s="401"/>
      <c r="D145" s="401"/>
      <c r="E145" s="401"/>
      <c r="F145" s="401"/>
      <c r="G145" s="401"/>
      <c r="H145" s="401" t="s">
        <v>80</v>
      </c>
      <c r="J145" s="402">
        <v>0</v>
      </c>
      <c r="K145" s="402">
        <v>0</v>
      </c>
      <c r="L145" s="402">
        <f t="shared" si="21"/>
        <v>0</v>
      </c>
      <c r="M145" s="220"/>
      <c r="N145" s="402">
        <v>0</v>
      </c>
      <c r="O145" s="402">
        <v>0</v>
      </c>
      <c r="P145" s="402">
        <f t="shared" si="22"/>
        <v>0</v>
      </c>
      <c r="Q145" s="220"/>
      <c r="R145" s="402">
        <v>0</v>
      </c>
      <c r="S145" s="402">
        <v>0</v>
      </c>
      <c r="T145" s="402">
        <f t="shared" si="23"/>
        <v>0</v>
      </c>
      <c r="U145" s="220"/>
      <c r="V145" s="402">
        <v>0</v>
      </c>
      <c r="W145" s="402">
        <v>0</v>
      </c>
      <c r="X145" s="402">
        <f t="shared" si="24"/>
        <v>0</v>
      </c>
      <c r="Y145" s="220"/>
      <c r="Z145" s="402">
        <f t="shared" si="27"/>
        <v>0</v>
      </c>
      <c r="AA145" s="402">
        <f t="shared" si="27"/>
        <v>0</v>
      </c>
      <c r="AB145" s="402">
        <f t="shared" si="25"/>
        <v>0</v>
      </c>
      <c r="AC145" s="220"/>
      <c r="AD145" s="220"/>
      <c r="AE145" s="389"/>
      <c r="AF145" s="389"/>
      <c r="AG145" s="389"/>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row>
    <row r="146" spans="2:56" ht="12">
      <c r="B146" s="401"/>
      <c r="C146" s="401"/>
      <c r="D146" s="401"/>
      <c r="E146" s="401"/>
      <c r="F146" s="401"/>
      <c r="G146" s="401"/>
      <c r="H146" s="401" t="s">
        <v>81</v>
      </c>
      <c r="J146" s="402">
        <v>0</v>
      </c>
      <c r="K146" s="402">
        <v>0</v>
      </c>
      <c r="L146" s="402">
        <f t="shared" si="21"/>
        <v>0</v>
      </c>
      <c r="M146" s="220"/>
      <c r="N146" s="402">
        <v>0</v>
      </c>
      <c r="O146" s="402">
        <v>0</v>
      </c>
      <c r="P146" s="402">
        <f t="shared" si="22"/>
        <v>0</v>
      </c>
      <c r="Q146" s="220"/>
      <c r="R146" s="402">
        <v>0</v>
      </c>
      <c r="S146" s="402">
        <v>0</v>
      </c>
      <c r="T146" s="402">
        <f t="shared" si="23"/>
        <v>0</v>
      </c>
      <c r="U146" s="220"/>
      <c r="V146" s="402">
        <v>0</v>
      </c>
      <c r="W146" s="402">
        <v>0</v>
      </c>
      <c r="X146" s="402">
        <f t="shared" si="24"/>
        <v>0</v>
      </c>
      <c r="Y146" s="220"/>
      <c r="Z146" s="402">
        <f t="shared" si="27"/>
        <v>0</v>
      </c>
      <c r="AA146" s="402">
        <f t="shared" si="27"/>
        <v>0</v>
      </c>
      <c r="AB146" s="402">
        <f t="shared" si="25"/>
        <v>0</v>
      </c>
      <c r="AC146" s="220"/>
      <c r="AD146" s="220"/>
      <c r="AE146" s="389"/>
      <c r="AF146" s="389"/>
      <c r="AG146" s="389"/>
      <c r="AH146" s="220"/>
      <c r="AI146" s="220"/>
      <c r="AJ146" s="220"/>
      <c r="AK146" s="220"/>
      <c r="AL146" s="220"/>
      <c r="AM146" s="220"/>
      <c r="AN146" s="220"/>
      <c r="AO146" s="220"/>
      <c r="AP146" s="220"/>
      <c r="AQ146" s="220"/>
      <c r="AR146" s="220"/>
      <c r="AS146" s="220"/>
      <c r="AT146" s="220"/>
      <c r="AU146" s="220"/>
      <c r="AV146" s="220"/>
      <c r="AW146" s="220"/>
      <c r="AX146" s="220"/>
      <c r="AY146" s="220"/>
      <c r="AZ146" s="220"/>
      <c r="BA146" s="220"/>
      <c r="BB146" s="220"/>
      <c r="BC146" s="220"/>
      <c r="BD146" s="220"/>
    </row>
    <row r="147" spans="1:56" ht="12">
      <c r="A147" s="210"/>
      <c r="B147" s="403"/>
      <c r="C147" s="403"/>
      <c r="D147" s="403"/>
      <c r="E147" s="403"/>
      <c r="F147" s="403"/>
      <c r="G147" s="403"/>
      <c r="H147" s="403"/>
      <c r="I147" s="400"/>
      <c r="J147" s="412"/>
      <c r="K147" s="412"/>
      <c r="L147" s="412"/>
      <c r="M147" s="232"/>
      <c r="N147" s="412"/>
      <c r="O147" s="412"/>
      <c r="P147" s="412"/>
      <c r="Q147" s="232"/>
      <c r="R147" s="412"/>
      <c r="S147" s="412"/>
      <c r="T147" s="412"/>
      <c r="U147" s="232"/>
      <c r="V147" s="412"/>
      <c r="W147" s="412"/>
      <c r="X147" s="412"/>
      <c r="Y147" s="232"/>
      <c r="Z147" s="412"/>
      <c r="AA147" s="412"/>
      <c r="AB147" s="412"/>
      <c r="AC147" s="220"/>
      <c r="AD147" s="220"/>
      <c r="AE147" s="389"/>
      <c r="AF147" s="389"/>
      <c r="AG147" s="389"/>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row>
    <row r="148" spans="3:29" ht="10.5" customHeight="1">
      <c r="C148" s="396"/>
      <c r="D148" s="396"/>
      <c r="E148" s="396"/>
      <c r="F148" s="396"/>
      <c r="G148" s="396"/>
      <c r="H148" s="396"/>
      <c r="I148" s="396"/>
      <c r="J148" s="404" t="s">
        <v>755</v>
      </c>
      <c r="K148" s="397"/>
      <c r="L148" s="397"/>
      <c r="M148" s="397"/>
      <c r="N148" s="397"/>
      <c r="O148" s="397"/>
      <c r="P148" s="397"/>
      <c r="Q148" s="397"/>
      <c r="R148" s="397"/>
      <c r="S148" s="397"/>
      <c r="T148" s="397"/>
      <c r="U148" s="397"/>
      <c r="V148" s="397"/>
      <c r="W148" s="397"/>
      <c r="X148" s="397"/>
      <c r="Y148" s="397"/>
      <c r="Z148" s="397"/>
      <c r="AA148" s="397"/>
      <c r="AB148" s="397"/>
      <c r="AC148" s="405"/>
    </row>
    <row r="149" spans="3:29" ht="12">
      <c r="C149" s="396"/>
      <c r="D149" s="396"/>
      <c r="E149" s="396"/>
      <c r="F149" s="396"/>
      <c r="G149" s="396"/>
      <c r="H149" s="396"/>
      <c r="I149" s="396"/>
      <c r="J149" s="406" t="s">
        <v>388</v>
      </c>
      <c r="K149" s="406"/>
      <c r="L149" s="406"/>
      <c r="N149" s="406" t="s">
        <v>389</v>
      </c>
      <c r="O149" s="406"/>
      <c r="P149" s="406"/>
      <c r="Q149" s="407"/>
      <c r="R149" s="406" t="s">
        <v>390</v>
      </c>
      <c r="S149" s="406"/>
      <c r="T149" s="406"/>
      <c r="U149" s="407"/>
      <c r="V149" s="406" t="s">
        <v>391</v>
      </c>
      <c r="W149" s="406"/>
      <c r="X149" s="406"/>
      <c r="Z149" s="408" t="s">
        <v>756</v>
      </c>
      <c r="AA149" s="406"/>
      <c r="AB149" s="406"/>
      <c r="AC149" s="228"/>
    </row>
    <row r="150" spans="2:29" ht="12">
      <c r="B150" s="409"/>
      <c r="C150" s="409" t="s">
        <v>230</v>
      </c>
      <c r="D150" s="409"/>
      <c r="E150" s="409"/>
      <c r="F150" s="409"/>
      <c r="G150" s="409"/>
      <c r="H150" s="409"/>
      <c r="I150" s="228"/>
      <c r="J150" s="410" t="s">
        <v>190</v>
      </c>
      <c r="K150" s="410" t="s">
        <v>191</v>
      </c>
      <c r="L150" s="410" t="s">
        <v>192</v>
      </c>
      <c r="M150" s="208"/>
      <c r="N150" s="410" t="s">
        <v>190</v>
      </c>
      <c r="O150" s="410" t="s">
        <v>191</v>
      </c>
      <c r="P150" s="410" t="s">
        <v>192</v>
      </c>
      <c r="Q150" s="208"/>
      <c r="R150" s="410" t="s">
        <v>190</v>
      </c>
      <c r="S150" s="410" t="s">
        <v>191</v>
      </c>
      <c r="T150" s="410" t="s">
        <v>192</v>
      </c>
      <c r="U150" s="208"/>
      <c r="V150" s="410" t="s">
        <v>190</v>
      </c>
      <c r="W150" s="410" t="s">
        <v>191</v>
      </c>
      <c r="X150" s="410" t="s">
        <v>192</v>
      </c>
      <c r="Y150" s="208"/>
      <c r="Z150" s="410" t="s">
        <v>190</v>
      </c>
      <c r="AA150" s="410" t="s">
        <v>191</v>
      </c>
      <c r="AB150" s="410" t="s">
        <v>192</v>
      </c>
      <c r="AC150" s="208"/>
    </row>
    <row r="151" spans="2:29" ht="12">
      <c r="B151" s="403"/>
      <c r="C151" s="403"/>
      <c r="D151" s="403"/>
      <c r="E151" s="403"/>
      <c r="F151" s="403"/>
      <c r="G151" s="403"/>
      <c r="H151" s="403"/>
      <c r="I151" s="400"/>
      <c r="J151" s="403"/>
      <c r="K151" s="403"/>
      <c r="L151" s="403"/>
      <c r="M151" s="210"/>
      <c r="N151" s="403"/>
      <c r="O151" s="403"/>
      <c r="P151" s="403"/>
      <c r="Q151" s="210"/>
      <c r="R151" s="403"/>
      <c r="S151" s="403"/>
      <c r="T151" s="403"/>
      <c r="U151" s="210"/>
      <c r="V151" s="403"/>
      <c r="W151" s="403"/>
      <c r="X151" s="403"/>
      <c r="Y151" s="210"/>
      <c r="Z151" s="403"/>
      <c r="AA151" s="403"/>
      <c r="AB151" s="403"/>
      <c r="AC151" s="210"/>
    </row>
    <row r="152" spans="2:29" ht="6.75" customHeight="1">
      <c r="B152" s="401"/>
      <c r="C152" s="401"/>
      <c r="D152" s="401"/>
      <c r="E152" s="401"/>
      <c r="F152" s="401"/>
      <c r="G152" s="401"/>
      <c r="H152" s="401"/>
      <c r="J152" s="401"/>
      <c r="K152" s="401"/>
      <c r="L152" s="401"/>
      <c r="M152" s="206"/>
      <c r="N152" s="401"/>
      <c r="O152" s="401"/>
      <c r="P152" s="401"/>
      <c r="R152" s="401"/>
      <c r="S152" s="401"/>
      <c r="T152" s="401"/>
      <c r="U152" s="206"/>
      <c r="V152" s="401"/>
      <c r="W152" s="401"/>
      <c r="X152" s="401"/>
      <c r="Y152" s="206"/>
      <c r="Z152" s="401"/>
      <c r="AA152" s="401"/>
      <c r="AB152" s="401"/>
      <c r="AC152" s="206"/>
    </row>
    <row r="153" spans="2:53" ht="6.75" customHeight="1">
      <c r="B153" s="401"/>
      <c r="C153" s="401"/>
      <c r="D153" s="401"/>
      <c r="E153" s="401"/>
      <c r="F153" s="401"/>
      <c r="G153" s="401"/>
      <c r="H153" s="401"/>
      <c r="J153" s="402"/>
      <c r="K153" s="402"/>
      <c r="L153" s="402"/>
      <c r="M153" s="220"/>
      <c r="N153" s="402"/>
      <c r="O153" s="402"/>
      <c r="P153" s="402"/>
      <c r="Q153" s="220"/>
      <c r="R153" s="402"/>
      <c r="S153" s="402"/>
      <c r="T153" s="402"/>
      <c r="U153" s="220"/>
      <c r="V153" s="402"/>
      <c r="W153" s="402"/>
      <c r="X153" s="402"/>
      <c r="Y153" s="220"/>
      <c r="Z153" s="402"/>
      <c r="AA153" s="402"/>
      <c r="AB153" s="402"/>
      <c r="AC153" s="220"/>
      <c r="AD153" s="220"/>
      <c r="AE153" s="389"/>
      <c r="AF153" s="389"/>
      <c r="AG153" s="389"/>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row>
    <row r="154" spans="2:66" ht="12">
      <c r="B154" s="401"/>
      <c r="C154" s="401"/>
      <c r="D154" s="401" t="s">
        <v>165</v>
      </c>
      <c r="E154" s="401"/>
      <c r="F154" s="401"/>
      <c r="G154" s="401"/>
      <c r="H154" s="401"/>
      <c r="J154" s="402">
        <f>+J155+J164+J183+J186</f>
        <v>5271.0242805535745</v>
      </c>
      <c r="K154" s="402">
        <f>+K155+K164+K183+K186</f>
        <v>2498.2741380747866</v>
      </c>
      <c r="L154" s="402">
        <f aca="true" t="shared" si="28" ref="L154:L198">+J154-K154</f>
        <v>2772.750142478788</v>
      </c>
      <c r="M154" s="220"/>
      <c r="N154" s="402">
        <f>+N155+N164+N183+N186</f>
        <v>8189.228970285057</v>
      </c>
      <c r="O154" s="402">
        <f>+O155+O164+O183+O186</f>
        <v>3681.8132319603264</v>
      </c>
      <c r="P154" s="402">
        <f aca="true" t="shared" si="29" ref="P154:P198">+N154-O154</f>
        <v>4507.41573832473</v>
      </c>
      <c r="Q154" s="220"/>
      <c r="R154" s="402">
        <f>+R155+R164+R183+R186</f>
        <v>8772.096875038429</v>
      </c>
      <c r="S154" s="402">
        <f>+S155+S164+S183+S186</f>
        <v>4801.1088744524</v>
      </c>
      <c r="T154" s="402">
        <f aca="true" t="shared" si="30" ref="T154:T198">+R154-S154</f>
        <v>3970.9880005860286</v>
      </c>
      <c r="U154" s="220"/>
      <c r="V154" s="402">
        <f>+V155+V164+V183+V186</f>
        <v>2654.497393699832</v>
      </c>
      <c r="W154" s="402">
        <f>+W155+W164+W183+W186</f>
        <v>7559.490237558874</v>
      </c>
      <c r="X154" s="402">
        <f aca="true" t="shared" si="31" ref="X154:X198">+V154-W154</f>
        <v>-4904.992843859041</v>
      </c>
      <c r="Y154" s="220"/>
      <c r="Z154" s="402">
        <f>+Z155+Z164+Z183+Z186</f>
        <v>24886.847519576895</v>
      </c>
      <c r="AA154" s="402">
        <f>+AA155+AA164+AA183+AA186</f>
        <v>18540.686482046385</v>
      </c>
      <c r="AB154" s="402">
        <f aca="true" t="shared" si="32" ref="AB154:AB198">+Z154-AA154</f>
        <v>6346.16103753051</v>
      </c>
      <c r="AC154" s="220"/>
      <c r="AD154" s="220"/>
      <c r="AE154" s="389"/>
      <c r="AF154" s="389"/>
      <c r="AG154" s="389"/>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1"/>
      <c r="BC154" s="221"/>
      <c r="BD154" s="221"/>
      <c r="BE154" s="221"/>
      <c r="BF154" s="221"/>
      <c r="BG154" s="221"/>
      <c r="BH154" s="221"/>
      <c r="BI154" s="221"/>
      <c r="BJ154" s="221"/>
      <c r="BK154" s="221"/>
      <c r="BL154" s="221"/>
      <c r="BM154" s="221"/>
      <c r="BN154" s="221"/>
    </row>
    <row r="155" spans="2:53" ht="12">
      <c r="B155" s="401"/>
      <c r="C155" s="401"/>
      <c r="D155" s="401"/>
      <c r="E155" s="401" t="s">
        <v>153</v>
      </c>
      <c r="F155" s="401"/>
      <c r="G155" s="401"/>
      <c r="H155" s="401"/>
      <c r="J155" s="402">
        <f>+J156+J159</f>
        <v>643.7872263936475</v>
      </c>
      <c r="K155" s="402">
        <f>+K156+K159</f>
        <v>401.37309296147663</v>
      </c>
      <c r="L155" s="402">
        <f t="shared" si="28"/>
        <v>242.4141334321709</v>
      </c>
      <c r="M155" s="220"/>
      <c r="N155" s="402">
        <f>+N156+N159</f>
        <v>2844.3322866653593</v>
      </c>
      <c r="O155" s="402">
        <f>+O156+O159</f>
        <v>186.382</v>
      </c>
      <c r="P155" s="402">
        <f t="shared" si="29"/>
        <v>2657.9502866653593</v>
      </c>
      <c r="Q155" s="220"/>
      <c r="R155" s="402">
        <f>+R156+R159</f>
        <v>1605.9352038874624</v>
      </c>
      <c r="S155" s="402">
        <f>+S156+S159</f>
        <v>937.0164745123807</v>
      </c>
      <c r="T155" s="402">
        <f t="shared" si="30"/>
        <v>668.9187293750817</v>
      </c>
      <c r="U155" s="220"/>
      <c r="V155" s="402">
        <f>+V156+V159</f>
        <v>32.988451913761764</v>
      </c>
      <c r="W155" s="402">
        <f>+W156+W159</f>
        <v>4182.150013712713</v>
      </c>
      <c r="X155" s="402">
        <f t="shared" si="31"/>
        <v>-4149.161561798952</v>
      </c>
      <c r="Y155" s="220"/>
      <c r="Z155" s="402">
        <f>+Z156+Z159</f>
        <v>5127.043168860231</v>
      </c>
      <c r="AA155" s="402">
        <f>+AA156+AA159</f>
        <v>5706.92158118657</v>
      </c>
      <c r="AB155" s="402">
        <f t="shared" si="32"/>
        <v>-579.8784123263385</v>
      </c>
      <c r="AC155" s="220"/>
      <c r="AD155" s="220"/>
      <c r="AE155" s="389"/>
      <c r="AF155" s="389"/>
      <c r="AG155" s="389"/>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row>
    <row r="156" spans="2:53" ht="12">
      <c r="B156" s="401"/>
      <c r="C156" s="401"/>
      <c r="D156" s="401"/>
      <c r="E156" s="401"/>
      <c r="F156" s="401" t="s">
        <v>154</v>
      </c>
      <c r="G156" s="401"/>
      <c r="H156" s="401"/>
      <c r="J156" s="402">
        <f>+J157+J158</f>
        <v>0</v>
      </c>
      <c r="K156" s="402">
        <f>+K157+K158</f>
        <v>15.468305514529956</v>
      </c>
      <c r="L156" s="402">
        <f t="shared" si="28"/>
        <v>-15.468305514529956</v>
      </c>
      <c r="M156" s="220"/>
      <c r="N156" s="402">
        <f>+N157+N158</f>
        <v>0</v>
      </c>
      <c r="O156" s="402">
        <f>+O157+O158</f>
        <v>0</v>
      </c>
      <c r="P156" s="402">
        <f t="shared" si="29"/>
        <v>0</v>
      </c>
      <c r="Q156" s="220"/>
      <c r="R156" s="402">
        <f>+R157+R158</f>
        <v>0</v>
      </c>
      <c r="S156" s="402">
        <f>+S157+S158</f>
        <v>8.443939948594505</v>
      </c>
      <c r="T156" s="402">
        <f t="shared" si="30"/>
        <v>-8.443939948594505</v>
      </c>
      <c r="U156" s="220"/>
      <c r="V156" s="402">
        <f>+V157+V158</f>
        <v>0</v>
      </c>
      <c r="W156" s="402">
        <f>+W157+W158</f>
        <v>0</v>
      </c>
      <c r="X156" s="402">
        <f t="shared" si="31"/>
        <v>0</v>
      </c>
      <c r="Y156" s="220"/>
      <c r="Z156" s="402">
        <f>+Z157+Z158</f>
        <v>0</v>
      </c>
      <c r="AA156" s="402">
        <f>+AA157+AA158</f>
        <v>23.91224546312446</v>
      </c>
      <c r="AB156" s="402">
        <f t="shared" si="32"/>
        <v>-23.91224546312446</v>
      </c>
      <c r="AC156" s="220"/>
      <c r="AD156" s="220"/>
      <c r="AE156" s="389"/>
      <c r="AF156" s="389"/>
      <c r="AG156" s="389"/>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row>
    <row r="157" spans="2:53" ht="12">
      <c r="B157" s="401"/>
      <c r="C157" s="401"/>
      <c r="D157" s="401"/>
      <c r="E157" s="401"/>
      <c r="F157" s="401"/>
      <c r="G157" s="401" t="s">
        <v>144</v>
      </c>
      <c r="H157" s="401"/>
      <c r="J157" s="402">
        <v>0</v>
      </c>
      <c r="K157" s="402">
        <v>15.468305514529956</v>
      </c>
      <c r="L157" s="402">
        <f t="shared" si="28"/>
        <v>-15.468305514529956</v>
      </c>
      <c r="M157" s="220"/>
      <c r="N157" s="402">
        <v>0</v>
      </c>
      <c r="O157" s="402">
        <v>0</v>
      </c>
      <c r="P157" s="402">
        <f t="shared" si="29"/>
        <v>0</v>
      </c>
      <c r="Q157" s="220"/>
      <c r="R157" s="402">
        <v>0</v>
      </c>
      <c r="S157" s="402">
        <v>8.443939948594505</v>
      </c>
      <c r="T157" s="402">
        <f t="shared" si="30"/>
        <v>-8.443939948594505</v>
      </c>
      <c r="U157" s="220"/>
      <c r="V157" s="402">
        <v>0</v>
      </c>
      <c r="W157" s="402">
        <v>0</v>
      </c>
      <c r="X157" s="402">
        <f t="shared" si="31"/>
        <v>0</v>
      </c>
      <c r="Y157" s="220"/>
      <c r="Z157" s="402">
        <f>SUM(J157,N157,R157,V157)</f>
        <v>0</v>
      </c>
      <c r="AA157" s="402">
        <f>SUM(K157,O157,S157,W157)</f>
        <v>23.91224546312446</v>
      </c>
      <c r="AB157" s="402">
        <f t="shared" si="32"/>
        <v>-23.91224546312446</v>
      </c>
      <c r="AC157" s="220"/>
      <c r="AD157" s="220"/>
      <c r="AE157" s="389"/>
      <c r="AF157" s="389"/>
      <c r="AG157" s="389"/>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row>
    <row r="158" spans="2:53" ht="12">
      <c r="B158" s="401"/>
      <c r="C158" s="401"/>
      <c r="D158" s="401"/>
      <c r="E158" s="401"/>
      <c r="F158" s="401"/>
      <c r="G158" s="401" t="s">
        <v>160</v>
      </c>
      <c r="H158" s="401"/>
      <c r="J158" s="402">
        <v>0</v>
      </c>
      <c r="K158" s="402">
        <v>0</v>
      </c>
      <c r="L158" s="402">
        <f t="shared" si="28"/>
        <v>0</v>
      </c>
      <c r="M158" s="220"/>
      <c r="N158" s="402">
        <v>0</v>
      </c>
      <c r="O158" s="402">
        <v>0</v>
      </c>
      <c r="P158" s="402">
        <f t="shared" si="29"/>
        <v>0</v>
      </c>
      <c r="Q158" s="220"/>
      <c r="R158" s="402">
        <v>0</v>
      </c>
      <c r="S158" s="402">
        <v>0</v>
      </c>
      <c r="T158" s="402">
        <f t="shared" si="30"/>
        <v>0</v>
      </c>
      <c r="U158" s="220"/>
      <c r="V158" s="402">
        <v>0</v>
      </c>
      <c r="W158" s="402">
        <v>0</v>
      </c>
      <c r="X158" s="402">
        <f t="shared" si="31"/>
        <v>0</v>
      </c>
      <c r="Y158" s="220"/>
      <c r="Z158" s="402">
        <f>SUM(J158,N158,R158,V158)</f>
        <v>0</v>
      </c>
      <c r="AA158" s="402">
        <f>SUM(K158,O158,S158,W158)</f>
        <v>0</v>
      </c>
      <c r="AB158" s="402">
        <f t="shared" si="32"/>
        <v>0</v>
      </c>
      <c r="AC158" s="220"/>
      <c r="AD158" s="220"/>
      <c r="AE158" s="389"/>
      <c r="AF158" s="389"/>
      <c r="AG158" s="389"/>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row>
    <row r="159" spans="2:53" ht="12">
      <c r="B159" s="401"/>
      <c r="C159" s="401"/>
      <c r="D159" s="401"/>
      <c r="E159" s="401"/>
      <c r="F159" s="401" t="s">
        <v>168</v>
      </c>
      <c r="G159" s="401"/>
      <c r="H159" s="401"/>
      <c r="J159" s="402">
        <f>+J160+J161</f>
        <v>643.7872263936475</v>
      </c>
      <c r="K159" s="402">
        <f>+K160+K161</f>
        <v>385.90478744694667</v>
      </c>
      <c r="L159" s="402">
        <f t="shared" si="28"/>
        <v>257.88243894670086</v>
      </c>
      <c r="M159" s="220"/>
      <c r="N159" s="402">
        <f>+N160+N161</f>
        <v>2844.3322866653593</v>
      </c>
      <c r="O159" s="402">
        <f>+O160+O161</f>
        <v>186.382</v>
      </c>
      <c r="P159" s="402">
        <f t="shared" si="29"/>
        <v>2657.9502866653593</v>
      </c>
      <c r="Q159" s="220"/>
      <c r="R159" s="402">
        <f>+R160+R161</f>
        <v>1605.9352038874624</v>
      </c>
      <c r="S159" s="402">
        <f>+S160+S161</f>
        <v>928.5725345637861</v>
      </c>
      <c r="T159" s="402">
        <f t="shared" si="30"/>
        <v>677.3626693236763</v>
      </c>
      <c r="U159" s="220"/>
      <c r="V159" s="402">
        <f>+V160+V161</f>
        <v>32.988451913761764</v>
      </c>
      <c r="W159" s="402">
        <f>+W160+W161</f>
        <v>4182.150013712713</v>
      </c>
      <c r="X159" s="402">
        <f t="shared" si="31"/>
        <v>-4149.161561798952</v>
      </c>
      <c r="Y159" s="220"/>
      <c r="Z159" s="402">
        <f>+Z160+Z161</f>
        <v>5127.043168860231</v>
      </c>
      <c r="AA159" s="402">
        <f>+AA160+AA161</f>
        <v>5683.0093357234455</v>
      </c>
      <c r="AB159" s="402">
        <f t="shared" si="32"/>
        <v>-555.9661668632143</v>
      </c>
      <c r="AC159" s="220"/>
      <c r="AD159" s="220"/>
      <c r="AE159" s="389"/>
      <c r="AF159" s="389"/>
      <c r="AG159" s="389"/>
      <c r="AH159" s="220"/>
      <c r="AI159" s="220"/>
      <c r="AJ159" s="220"/>
      <c r="AK159" s="220"/>
      <c r="AL159" s="220"/>
      <c r="AM159" s="220"/>
      <c r="AN159" s="220"/>
      <c r="AO159" s="220"/>
      <c r="AP159" s="220"/>
      <c r="AQ159" s="220"/>
      <c r="AR159" s="220"/>
      <c r="AS159" s="220"/>
      <c r="AT159" s="220"/>
      <c r="AU159" s="220"/>
      <c r="AV159" s="220"/>
      <c r="AW159" s="220"/>
      <c r="AX159" s="220"/>
      <c r="AY159" s="220"/>
      <c r="AZ159" s="220"/>
      <c r="BA159" s="220"/>
    </row>
    <row r="160" spans="2:53" ht="12">
      <c r="B160" s="401"/>
      <c r="C160" s="401"/>
      <c r="D160" s="401"/>
      <c r="E160" s="401"/>
      <c r="F160" s="401"/>
      <c r="G160" s="401" t="s">
        <v>155</v>
      </c>
      <c r="H160" s="401"/>
      <c r="J160" s="402">
        <v>40.745447999999996</v>
      </c>
      <c r="K160" s="402">
        <v>161.57800000000003</v>
      </c>
      <c r="L160" s="402">
        <f t="shared" si="28"/>
        <v>-120.83255200000004</v>
      </c>
      <c r="M160" s="220"/>
      <c r="N160" s="402">
        <v>22.184605</v>
      </c>
      <c r="O160" s="402">
        <v>186.382</v>
      </c>
      <c r="P160" s="402">
        <f t="shared" si="29"/>
        <v>-164.197395</v>
      </c>
      <c r="Q160" s="220"/>
      <c r="R160" s="402">
        <v>0.24345600000000006</v>
      </c>
      <c r="S160" s="402">
        <v>189.99099999999999</v>
      </c>
      <c r="T160" s="402">
        <f t="shared" si="30"/>
        <v>-189.74754399999998</v>
      </c>
      <c r="U160" s="220"/>
      <c r="V160" s="402">
        <v>0.2069189999999999</v>
      </c>
      <c r="W160" s="402">
        <v>169.196</v>
      </c>
      <c r="X160" s="402">
        <f t="shared" si="31"/>
        <v>-168.989081</v>
      </c>
      <c r="Y160" s="220"/>
      <c r="Z160" s="402">
        <f>SUM(J160,N160,R160,V160)</f>
        <v>63.380428</v>
      </c>
      <c r="AA160" s="402">
        <f>SUM(K160,O160,S160,W160)</f>
        <v>707.147</v>
      </c>
      <c r="AB160" s="402">
        <f t="shared" si="32"/>
        <v>-643.766572</v>
      </c>
      <c r="AC160" s="220"/>
      <c r="AD160" s="220"/>
      <c r="AE160" s="389"/>
      <c r="AF160" s="389"/>
      <c r="AG160" s="389"/>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row>
    <row r="161" spans="2:53" ht="12">
      <c r="B161" s="401"/>
      <c r="C161" s="401"/>
      <c r="D161" s="401"/>
      <c r="E161" s="401"/>
      <c r="F161" s="401"/>
      <c r="G161" s="401" t="s">
        <v>169</v>
      </c>
      <c r="H161" s="401"/>
      <c r="J161" s="402">
        <v>603.0417783936475</v>
      </c>
      <c r="K161" s="402">
        <v>224.32678744694667</v>
      </c>
      <c r="L161" s="402">
        <f t="shared" si="28"/>
        <v>378.7149909467008</v>
      </c>
      <c r="M161" s="220"/>
      <c r="N161" s="402">
        <v>2822.1476816653594</v>
      </c>
      <c r="O161" s="402">
        <v>0</v>
      </c>
      <c r="P161" s="402">
        <f t="shared" si="29"/>
        <v>2822.1476816653594</v>
      </c>
      <c r="Q161" s="220"/>
      <c r="R161" s="402">
        <v>1605.6917478874625</v>
      </c>
      <c r="S161" s="402">
        <v>738.5815345637861</v>
      </c>
      <c r="T161" s="402">
        <f t="shared" si="30"/>
        <v>867.1102133236764</v>
      </c>
      <c r="U161" s="220"/>
      <c r="V161" s="402">
        <v>32.781532913761765</v>
      </c>
      <c r="W161" s="402">
        <v>4012.9540137127133</v>
      </c>
      <c r="X161" s="402">
        <f t="shared" si="31"/>
        <v>-3980.1724807989517</v>
      </c>
      <c r="Y161" s="220"/>
      <c r="Z161" s="402">
        <f>+Z162+Z163</f>
        <v>5063.662740860231</v>
      </c>
      <c r="AA161" s="402">
        <f>+AA162+AA163</f>
        <v>4975.8623357234455</v>
      </c>
      <c r="AB161" s="402">
        <f t="shared" si="32"/>
        <v>87.80040513678523</v>
      </c>
      <c r="AC161" s="220"/>
      <c r="AD161" s="220"/>
      <c r="AE161" s="389"/>
      <c r="AF161" s="389"/>
      <c r="AG161" s="389"/>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row>
    <row r="162" spans="2:53" ht="12">
      <c r="B162" s="401"/>
      <c r="C162" s="401"/>
      <c r="D162" s="401"/>
      <c r="E162" s="401"/>
      <c r="F162" s="401"/>
      <c r="G162" s="401"/>
      <c r="H162" s="401" t="s">
        <v>80</v>
      </c>
      <c r="J162" s="402">
        <v>55</v>
      </c>
      <c r="K162" s="402">
        <v>102.79999999999973</v>
      </c>
      <c r="L162" s="402">
        <f t="shared" si="28"/>
        <v>-47.79999999999973</v>
      </c>
      <c r="M162" s="220"/>
      <c r="N162" s="402">
        <v>1455.5</v>
      </c>
      <c r="O162" s="402">
        <v>0</v>
      </c>
      <c r="P162" s="402">
        <f t="shared" si="29"/>
        <v>1455.5</v>
      </c>
      <c r="Q162" s="220"/>
      <c r="R162" s="402">
        <v>199.4000000000001</v>
      </c>
      <c r="S162" s="402">
        <v>254.9000000000001</v>
      </c>
      <c r="T162" s="402">
        <f t="shared" si="30"/>
        <v>-55.5</v>
      </c>
      <c r="U162" s="220"/>
      <c r="V162" s="402">
        <v>0</v>
      </c>
      <c r="W162" s="402">
        <v>2008.0000000000002</v>
      </c>
      <c r="X162" s="402">
        <f t="shared" si="31"/>
        <v>-2008.0000000000002</v>
      </c>
      <c r="Y162" s="220"/>
      <c r="Z162" s="402">
        <f>SUM(J162,N162,R162,V162)</f>
        <v>1709.9</v>
      </c>
      <c r="AA162" s="402">
        <f>SUM(K162,O162,S162,W162)</f>
        <v>2365.7</v>
      </c>
      <c r="AB162" s="402">
        <f t="shared" si="32"/>
        <v>-655.7999999999997</v>
      </c>
      <c r="AC162" s="220"/>
      <c r="AD162" s="220"/>
      <c r="AE162" s="389"/>
      <c r="AF162" s="389"/>
      <c r="AG162" s="389"/>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row>
    <row r="163" spans="2:53" ht="12">
      <c r="B163" s="401"/>
      <c r="C163" s="401"/>
      <c r="D163" s="401"/>
      <c r="E163" s="401"/>
      <c r="F163" s="401"/>
      <c r="G163" s="401"/>
      <c r="H163" s="401" t="s">
        <v>81</v>
      </c>
      <c r="J163" s="402">
        <v>548.0417783936475</v>
      </c>
      <c r="K163" s="402">
        <v>121.52678744694694</v>
      </c>
      <c r="L163" s="402">
        <f t="shared" si="28"/>
        <v>426.51499094670055</v>
      </c>
      <c r="M163" s="220"/>
      <c r="N163" s="402">
        <v>1366.6476816653592</v>
      </c>
      <c r="O163" s="402">
        <v>0</v>
      </c>
      <c r="P163" s="402">
        <f t="shared" si="29"/>
        <v>1366.6476816653592</v>
      </c>
      <c r="Q163" s="220"/>
      <c r="R163" s="402">
        <v>1406.2917478874624</v>
      </c>
      <c r="S163" s="402">
        <v>483.68153456378604</v>
      </c>
      <c r="T163" s="402">
        <f t="shared" si="30"/>
        <v>922.6102133236764</v>
      </c>
      <c r="U163" s="220"/>
      <c r="V163" s="402">
        <v>32.781532913761765</v>
      </c>
      <c r="W163" s="402">
        <v>2004.9540137127128</v>
      </c>
      <c r="X163" s="402">
        <f t="shared" si="31"/>
        <v>-1972.172480798951</v>
      </c>
      <c r="Y163" s="220"/>
      <c r="Z163" s="402">
        <f>SUM(J163,N163,R163,V163)</f>
        <v>3353.7627408602307</v>
      </c>
      <c r="AA163" s="402">
        <f>SUM(K163,O163,S163,W163)</f>
        <v>2610.1623357234457</v>
      </c>
      <c r="AB163" s="402">
        <f t="shared" si="32"/>
        <v>743.600405136785</v>
      </c>
      <c r="AC163" s="220"/>
      <c r="AD163" s="220"/>
      <c r="AE163" s="389"/>
      <c r="AF163" s="389"/>
      <c r="AG163" s="389"/>
      <c r="AH163" s="220"/>
      <c r="AI163" s="220"/>
      <c r="AJ163" s="220"/>
      <c r="AK163" s="220"/>
      <c r="AL163" s="220"/>
      <c r="AM163" s="220"/>
      <c r="AN163" s="220"/>
      <c r="AO163" s="220"/>
      <c r="AP163" s="220"/>
      <c r="AQ163" s="220"/>
      <c r="AR163" s="220"/>
      <c r="AS163" s="220"/>
      <c r="AT163" s="220"/>
      <c r="AU163" s="220"/>
      <c r="AV163" s="220"/>
      <c r="AW163" s="220"/>
      <c r="AX163" s="220"/>
      <c r="AY163" s="220"/>
      <c r="AZ163" s="220"/>
      <c r="BA163" s="220"/>
    </row>
    <row r="164" spans="2:53" ht="12">
      <c r="B164" s="401"/>
      <c r="C164" s="401"/>
      <c r="D164" s="401"/>
      <c r="E164" s="401" t="s">
        <v>170</v>
      </c>
      <c r="F164" s="401"/>
      <c r="G164" s="401"/>
      <c r="H164" s="401"/>
      <c r="J164" s="402">
        <f>+J165+J170+J173+J176</f>
        <v>4414.537054159927</v>
      </c>
      <c r="K164" s="402">
        <f>+K165+K170+K173+K176</f>
        <v>2084.60104511331</v>
      </c>
      <c r="L164" s="402">
        <f t="shared" si="28"/>
        <v>2329.9360090466166</v>
      </c>
      <c r="M164" s="220"/>
      <c r="N164" s="402">
        <f>+N165+N170+N173+N176</f>
        <v>5323.096683619697</v>
      </c>
      <c r="O164" s="402">
        <f>+O165+O170+O173+O176</f>
        <v>3435.8594248564664</v>
      </c>
      <c r="P164" s="402">
        <f t="shared" si="29"/>
        <v>1887.2372587632303</v>
      </c>
      <c r="Q164" s="220"/>
      <c r="R164" s="402">
        <f>+R165+R170+R173+R176</f>
        <v>7126.061671150968</v>
      </c>
      <c r="S164" s="402">
        <f>+S165+S170+S173+S176</f>
        <v>3828.2265095399325</v>
      </c>
      <c r="T164" s="402">
        <f t="shared" si="30"/>
        <v>3297.835161611036</v>
      </c>
      <c r="U164" s="220"/>
      <c r="V164" s="402">
        <f>+V165+V170+V173+V176</f>
        <v>2613.0089417860704</v>
      </c>
      <c r="W164" s="402">
        <f>+W165+W170+W173+W176</f>
        <v>3326.54022384616</v>
      </c>
      <c r="X164" s="402">
        <f t="shared" si="31"/>
        <v>-713.5312820600898</v>
      </c>
      <c r="Y164" s="220"/>
      <c r="Z164" s="402">
        <f>+Z165+Z170+Z173+Z176</f>
        <v>19476.70435071666</v>
      </c>
      <c r="AA164" s="402">
        <f>+AA165+AA170+AA173+AA176</f>
        <v>12675.22720335587</v>
      </c>
      <c r="AB164" s="402">
        <f t="shared" si="32"/>
        <v>6801.477147360791</v>
      </c>
      <c r="AC164" s="220"/>
      <c r="AD164" s="220"/>
      <c r="AE164" s="389"/>
      <c r="AF164" s="389"/>
      <c r="AG164" s="389"/>
      <c r="AH164" s="220"/>
      <c r="AI164" s="220"/>
      <c r="AJ164" s="220"/>
      <c r="AK164" s="220"/>
      <c r="AL164" s="220"/>
      <c r="AM164" s="220"/>
      <c r="AN164" s="220"/>
      <c r="AO164" s="220"/>
      <c r="AP164" s="220"/>
      <c r="AQ164" s="220"/>
      <c r="AR164" s="220"/>
      <c r="AS164" s="220"/>
      <c r="AT164" s="220"/>
      <c r="AU164" s="220"/>
      <c r="AV164" s="220"/>
      <c r="AW164" s="220"/>
      <c r="AX164" s="220"/>
      <c r="AY164" s="220"/>
      <c r="AZ164" s="220"/>
      <c r="BA164" s="220"/>
    </row>
    <row r="165" spans="2:53" ht="12">
      <c r="B165" s="401"/>
      <c r="C165" s="401"/>
      <c r="D165" s="401"/>
      <c r="E165" s="401"/>
      <c r="F165" s="401" t="s">
        <v>754</v>
      </c>
      <c r="G165" s="401"/>
      <c r="H165" s="401"/>
      <c r="J165" s="402">
        <v>0</v>
      </c>
      <c r="K165" s="402">
        <v>0</v>
      </c>
      <c r="L165" s="402">
        <f t="shared" si="28"/>
        <v>0</v>
      </c>
      <c r="M165" s="220"/>
      <c r="N165" s="402">
        <v>0</v>
      </c>
      <c r="O165" s="402">
        <v>0</v>
      </c>
      <c r="P165" s="402">
        <f t="shared" si="29"/>
        <v>0</v>
      </c>
      <c r="Q165" s="220"/>
      <c r="R165" s="402">
        <v>0</v>
      </c>
      <c r="S165" s="402">
        <v>0</v>
      </c>
      <c r="T165" s="402">
        <f t="shared" si="30"/>
        <v>0</v>
      </c>
      <c r="U165" s="220"/>
      <c r="V165" s="402">
        <v>0</v>
      </c>
      <c r="W165" s="402">
        <v>0</v>
      </c>
      <c r="X165" s="402">
        <f t="shared" si="31"/>
        <v>0</v>
      </c>
      <c r="Y165" s="220"/>
      <c r="Z165" s="402">
        <f aca="true" t="shared" si="33" ref="Z165:AA169">SUM(J165,N165,R165,V165)</f>
        <v>0</v>
      </c>
      <c r="AA165" s="402">
        <f t="shared" si="33"/>
        <v>0</v>
      </c>
      <c r="AB165" s="402">
        <f t="shared" si="32"/>
        <v>0</v>
      </c>
      <c r="AC165" s="220"/>
      <c r="AD165" s="220"/>
      <c r="AE165" s="389"/>
      <c r="AF165" s="389"/>
      <c r="AG165" s="389"/>
      <c r="AH165" s="220"/>
      <c r="AI165" s="220"/>
      <c r="AJ165" s="220"/>
      <c r="AK165" s="220"/>
      <c r="AL165" s="220"/>
      <c r="AM165" s="220"/>
      <c r="AN165" s="220"/>
      <c r="AO165" s="220"/>
      <c r="AP165" s="220"/>
      <c r="AQ165" s="220"/>
      <c r="AR165" s="220"/>
      <c r="AS165" s="220"/>
      <c r="AT165" s="220"/>
      <c r="AU165" s="220"/>
      <c r="AV165" s="220"/>
      <c r="AW165" s="220"/>
      <c r="AX165" s="220"/>
      <c r="AY165" s="220"/>
      <c r="AZ165" s="220"/>
      <c r="BA165" s="220"/>
    </row>
    <row r="166" spans="2:53" ht="12">
      <c r="B166" s="401"/>
      <c r="C166" s="401"/>
      <c r="D166" s="401"/>
      <c r="E166" s="401"/>
      <c r="F166" s="401"/>
      <c r="G166" s="401" t="s">
        <v>141</v>
      </c>
      <c r="H166" s="401"/>
      <c r="J166" s="402">
        <v>0</v>
      </c>
      <c r="K166" s="402">
        <v>0</v>
      </c>
      <c r="L166" s="402">
        <f t="shared" si="28"/>
        <v>0</v>
      </c>
      <c r="M166" s="220"/>
      <c r="N166" s="402">
        <v>0</v>
      </c>
      <c r="O166" s="402">
        <v>0</v>
      </c>
      <c r="P166" s="402">
        <f t="shared" si="29"/>
        <v>0</v>
      </c>
      <c r="Q166" s="220"/>
      <c r="R166" s="402">
        <v>0</v>
      </c>
      <c r="S166" s="402">
        <v>0</v>
      </c>
      <c r="T166" s="402">
        <f t="shared" si="30"/>
        <v>0</v>
      </c>
      <c r="U166" s="220"/>
      <c r="V166" s="402">
        <v>0</v>
      </c>
      <c r="W166" s="402">
        <v>0</v>
      </c>
      <c r="X166" s="402">
        <f t="shared" si="31"/>
        <v>0</v>
      </c>
      <c r="Y166" s="220"/>
      <c r="Z166" s="402">
        <f t="shared" si="33"/>
        <v>0</v>
      </c>
      <c r="AA166" s="402">
        <f t="shared" si="33"/>
        <v>0</v>
      </c>
      <c r="AB166" s="402">
        <f t="shared" si="32"/>
        <v>0</v>
      </c>
      <c r="AC166" s="220"/>
      <c r="AD166" s="220"/>
      <c r="AE166" s="389"/>
      <c r="AF166" s="389"/>
      <c r="AG166" s="389"/>
      <c r="AH166" s="220"/>
      <c r="AI166" s="220"/>
      <c r="AJ166" s="220"/>
      <c r="AK166" s="220"/>
      <c r="AL166" s="220"/>
      <c r="AM166" s="220"/>
      <c r="AN166" s="220"/>
      <c r="AO166" s="220"/>
      <c r="AP166" s="220"/>
      <c r="AQ166" s="220"/>
      <c r="AR166" s="220"/>
      <c r="AS166" s="220"/>
      <c r="AT166" s="220"/>
      <c r="AU166" s="220"/>
      <c r="AV166" s="220"/>
      <c r="AW166" s="220"/>
      <c r="AX166" s="220"/>
      <c r="AY166" s="220"/>
      <c r="AZ166" s="220"/>
      <c r="BA166" s="220"/>
    </row>
    <row r="167" spans="2:53" ht="12">
      <c r="B167" s="401"/>
      <c r="C167" s="401"/>
      <c r="D167" s="401"/>
      <c r="E167" s="401"/>
      <c r="F167" s="401"/>
      <c r="G167" s="401"/>
      <c r="H167" s="401" t="s">
        <v>83</v>
      </c>
      <c r="J167" s="402">
        <v>0</v>
      </c>
      <c r="K167" s="402">
        <v>0</v>
      </c>
      <c r="L167" s="402">
        <f t="shared" si="28"/>
        <v>0</v>
      </c>
      <c r="M167" s="220"/>
      <c r="N167" s="402">
        <v>0</v>
      </c>
      <c r="O167" s="402">
        <v>0</v>
      </c>
      <c r="P167" s="402">
        <f t="shared" si="29"/>
        <v>0</v>
      </c>
      <c r="Q167" s="220"/>
      <c r="R167" s="402">
        <v>0</v>
      </c>
      <c r="S167" s="402">
        <v>0</v>
      </c>
      <c r="T167" s="402">
        <f t="shared" si="30"/>
        <v>0</v>
      </c>
      <c r="U167" s="220"/>
      <c r="V167" s="402">
        <v>0</v>
      </c>
      <c r="W167" s="402">
        <v>0</v>
      </c>
      <c r="X167" s="402">
        <f t="shared" si="31"/>
        <v>0</v>
      </c>
      <c r="Y167" s="220"/>
      <c r="Z167" s="402">
        <f t="shared" si="33"/>
        <v>0</v>
      </c>
      <c r="AA167" s="402">
        <f t="shared" si="33"/>
        <v>0</v>
      </c>
      <c r="AB167" s="402">
        <f t="shared" si="32"/>
        <v>0</v>
      </c>
      <c r="AC167" s="220"/>
      <c r="AD167" s="220"/>
      <c r="AE167" s="389"/>
      <c r="AF167" s="389"/>
      <c r="AG167" s="389"/>
      <c r="AH167" s="220"/>
      <c r="AI167" s="220"/>
      <c r="AJ167" s="220"/>
      <c r="AK167" s="220"/>
      <c r="AL167" s="220"/>
      <c r="AM167" s="220"/>
      <c r="AN167" s="220"/>
      <c r="AO167" s="220"/>
      <c r="AP167" s="220"/>
      <c r="AQ167" s="220"/>
      <c r="AR167" s="220"/>
      <c r="AS167" s="220"/>
      <c r="AT167" s="220"/>
      <c r="AU167" s="220"/>
      <c r="AV167" s="220"/>
      <c r="AW167" s="220"/>
      <c r="AX167" s="220"/>
      <c r="AY167" s="220"/>
      <c r="AZ167" s="220"/>
      <c r="BA167" s="220"/>
    </row>
    <row r="168" spans="2:53" ht="12">
      <c r="B168" s="401"/>
      <c r="C168" s="401"/>
      <c r="D168" s="401"/>
      <c r="E168" s="401"/>
      <c r="F168" s="401"/>
      <c r="G168" s="401" t="s">
        <v>157</v>
      </c>
      <c r="H168" s="401"/>
      <c r="J168" s="402">
        <v>0</v>
      </c>
      <c r="K168" s="402">
        <v>0</v>
      </c>
      <c r="L168" s="402">
        <f t="shared" si="28"/>
        <v>0</v>
      </c>
      <c r="M168" s="220"/>
      <c r="N168" s="402">
        <v>0</v>
      </c>
      <c r="O168" s="402">
        <v>0</v>
      </c>
      <c r="P168" s="402">
        <f t="shared" si="29"/>
        <v>0</v>
      </c>
      <c r="Q168" s="220"/>
      <c r="R168" s="402">
        <v>0</v>
      </c>
      <c r="S168" s="402">
        <v>0</v>
      </c>
      <c r="T168" s="402">
        <f t="shared" si="30"/>
        <v>0</v>
      </c>
      <c r="U168" s="220"/>
      <c r="V168" s="402">
        <v>0</v>
      </c>
      <c r="W168" s="402">
        <v>0</v>
      </c>
      <c r="X168" s="402">
        <f t="shared" si="31"/>
        <v>0</v>
      </c>
      <c r="Y168" s="220"/>
      <c r="Z168" s="402">
        <f t="shared" si="33"/>
        <v>0</v>
      </c>
      <c r="AA168" s="402">
        <f t="shared" si="33"/>
        <v>0</v>
      </c>
      <c r="AB168" s="402">
        <f t="shared" si="32"/>
        <v>0</v>
      </c>
      <c r="AC168" s="220"/>
      <c r="AD168" s="220"/>
      <c r="AE168" s="389"/>
      <c r="AF168" s="389"/>
      <c r="AG168" s="389"/>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row>
    <row r="169" spans="2:53" ht="12">
      <c r="B169" s="401"/>
      <c r="C169" s="401"/>
      <c r="D169" s="401"/>
      <c r="E169" s="401"/>
      <c r="F169" s="401"/>
      <c r="G169" s="401" t="s">
        <v>158</v>
      </c>
      <c r="H169" s="401"/>
      <c r="J169" s="402">
        <v>0</v>
      </c>
      <c r="K169" s="402">
        <v>0</v>
      </c>
      <c r="L169" s="402">
        <f t="shared" si="28"/>
        <v>0</v>
      </c>
      <c r="M169" s="220"/>
      <c r="N169" s="402">
        <v>0</v>
      </c>
      <c r="O169" s="402">
        <v>0</v>
      </c>
      <c r="P169" s="402">
        <f t="shared" si="29"/>
        <v>0</v>
      </c>
      <c r="Q169" s="220"/>
      <c r="R169" s="402">
        <v>0</v>
      </c>
      <c r="S169" s="402">
        <v>0</v>
      </c>
      <c r="T169" s="402">
        <f t="shared" si="30"/>
        <v>0</v>
      </c>
      <c r="U169" s="220"/>
      <c r="V169" s="402">
        <v>0</v>
      </c>
      <c r="W169" s="402">
        <v>0</v>
      </c>
      <c r="X169" s="402">
        <f t="shared" si="31"/>
        <v>0</v>
      </c>
      <c r="Y169" s="220"/>
      <c r="Z169" s="402">
        <f t="shared" si="33"/>
        <v>0</v>
      </c>
      <c r="AA169" s="402">
        <f t="shared" si="33"/>
        <v>0</v>
      </c>
      <c r="AB169" s="402">
        <f t="shared" si="32"/>
        <v>0</v>
      </c>
      <c r="AC169" s="220"/>
      <c r="AD169" s="220"/>
      <c r="AE169" s="389"/>
      <c r="AF169" s="389"/>
      <c r="AG169" s="389"/>
      <c r="AH169" s="220"/>
      <c r="AI169" s="220"/>
      <c r="AJ169" s="220"/>
      <c r="AK169" s="220"/>
      <c r="AL169" s="220"/>
      <c r="AM169" s="220"/>
      <c r="AN169" s="220"/>
      <c r="AO169" s="220"/>
      <c r="AP169" s="220"/>
      <c r="AQ169" s="220"/>
      <c r="AR169" s="220"/>
      <c r="AS169" s="220"/>
      <c r="AT169" s="220"/>
      <c r="AU169" s="220"/>
      <c r="AV169" s="220"/>
      <c r="AW169" s="220"/>
      <c r="AX169" s="220"/>
      <c r="AY169" s="220"/>
      <c r="AZ169" s="220"/>
      <c r="BA169" s="220"/>
    </row>
    <row r="170" spans="2:53" ht="12">
      <c r="B170" s="401"/>
      <c r="C170" s="401"/>
      <c r="D170" s="401"/>
      <c r="E170" s="401"/>
      <c r="F170" s="401" t="s">
        <v>156</v>
      </c>
      <c r="G170" s="401"/>
      <c r="H170" s="401"/>
      <c r="J170" s="402">
        <f>+J171+J172</f>
        <v>24.356944664481304</v>
      </c>
      <c r="K170" s="402">
        <f>+K171+K172</f>
        <v>32.93076025986189</v>
      </c>
      <c r="L170" s="402">
        <f t="shared" si="28"/>
        <v>-8.573815595380587</v>
      </c>
      <c r="M170" s="220"/>
      <c r="N170" s="402">
        <f>+N171+N172</f>
        <v>24.04826098428624</v>
      </c>
      <c r="O170" s="402">
        <f>+O171+O172</f>
        <v>225.72734080408367</v>
      </c>
      <c r="P170" s="402">
        <f t="shared" si="29"/>
        <v>-201.67907981979744</v>
      </c>
      <c r="Q170" s="220"/>
      <c r="R170" s="402">
        <f>+R171+R172</f>
        <v>33.83736681893103</v>
      </c>
      <c r="S170" s="402">
        <f>+S171+S172</f>
        <v>33.791609759657604</v>
      </c>
      <c r="T170" s="402">
        <f t="shared" si="30"/>
        <v>0.0457570592734271</v>
      </c>
      <c r="U170" s="220"/>
      <c r="V170" s="402">
        <f>+V171+V172</f>
        <v>130.75144505797235</v>
      </c>
      <c r="W170" s="402">
        <f>+W171+W172</f>
        <v>19.84249801576842</v>
      </c>
      <c r="X170" s="402">
        <f t="shared" si="31"/>
        <v>110.90894704220392</v>
      </c>
      <c r="Y170" s="220"/>
      <c r="Z170" s="402">
        <f>+Z171+Z172</f>
        <v>212.99401752567093</v>
      </c>
      <c r="AA170" s="402">
        <f>+AA171+AA172</f>
        <v>312.29220883937154</v>
      </c>
      <c r="AB170" s="402">
        <f t="shared" si="32"/>
        <v>-99.29819131370061</v>
      </c>
      <c r="AC170" s="220"/>
      <c r="AD170" s="220"/>
      <c r="AE170" s="389"/>
      <c r="AF170" s="389"/>
      <c r="AG170" s="389"/>
      <c r="AH170" s="220"/>
      <c r="AI170" s="220"/>
      <c r="AJ170" s="220"/>
      <c r="AK170" s="220"/>
      <c r="AL170" s="220"/>
      <c r="AM170" s="220"/>
      <c r="AN170" s="220"/>
      <c r="AO170" s="220"/>
      <c r="AP170" s="220"/>
      <c r="AQ170" s="220"/>
      <c r="AR170" s="220"/>
      <c r="AS170" s="220"/>
      <c r="AT170" s="220"/>
      <c r="AU170" s="220"/>
      <c r="AV170" s="220"/>
      <c r="AW170" s="220"/>
      <c r="AX170" s="220"/>
      <c r="AY170" s="220"/>
      <c r="AZ170" s="220"/>
      <c r="BA170" s="220"/>
    </row>
    <row r="171" spans="2:53" ht="12">
      <c r="B171" s="401"/>
      <c r="C171" s="401"/>
      <c r="D171" s="401"/>
      <c r="E171" s="401"/>
      <c r="F171" s="401"/>
      <c r="G171" s="401" t="s">
        <v>142</v>
      </c>
      <c r="H171" s="401"/>
      <c r="J171" s="402">
        <v>24.056944664481303</v>
      </c>
      <c r="K171" s="402">
        <v>32.93076025986189</v>
      </c>
      <c r="L171" s="402">
        <f t="shared" si="28"/>
        <v>-8.873815595380588</v>
      </c>
      <c r="M171" s="220"/>
      <c r="N171" s="402">
        <v>23.34826098428624</v>
      </c>
      <c r="O171" s="402">
        <v>225.72734080408367</v>
      </c>
      <c r="P171" s="402">
        <f t="shared" si="29"/>
        <v>-202.37907981979743</v>
      </c>
      <c r="Q171" s="220"/>
      <c r="R171" s="402">
        <v>33.83736681893103</v>
      </c>
      <c r="S171" s="402">
        <v>33.791609759657604</v>
      </c>
      <c r="T171" s="402">
        <f t="shared" si="30"/>
        <v>0.0457570592734271</v>
      </c>
      <c r="U171" s="220"/>
      <c r="V171" s="402">
        <v>130.75144505797235</v>
      </c>
      <c r="W171" s="402">
        <v>19.84249801576842</v>
      </c>
      <c r="X171" s="402">
        <f t="shared" si="31"/>
        <v>110.90894704220392</v>
      </c>
      <c r="Y171" s="220"/>
      <c r="Z171" s="402">
        <f>SUM(J171,N171,R171,V171)</f>
        <v>211.99401752567093</v>
      </c>
      <c r="AA171" s="402">
        <f>SUM(K171,O171,S171,W171)</f>
        <v>312.29220883937154</v>
      </c>
      <c r="AB171" s="402">
        <f t="shared" si="32"/>
        <v>-100.29819131370061</v>
      </c>
      <c r="AC171" s="220"/>
      <c r="AD171" s="220"/>
      <c r="AE171" s="389"/>
      <c r="AF171" s="389"/>
      <c r="AG171" s="389"/>
      <c r="AH171" s="220"/>
      <c r="AI171" s="220"/>
      <c r="AJ171" s="220"/>
      <c r="AK171" s="220"/>
      <c r="AL171" s="220"/>
      <c r="AM171" s="220"/>
      <c r="AN171" s="220"/>
      <c r="AO171" s="220"/>
      <c r="AP171" s="220"/>
      <c r="AQ171" s="220"/>
      <c r="AR171" s="220"/>
      <c r="AS171" s="220"/>
      <c r="AT171" s="220"/>
      <c r="AU171" s="220"/>
      <c r="AV171" s="220"/>
      <c r="AW171" s="220"/>
      <c r="AX171" s="220"/>
      <c r="AY171" s="220"/>
      <c r="AZ171" s="220"/>
      <c r="BA171" s="220"/>
    </row>
    <row r="172" spans="2:53" ht="12">
      <c r="B172" s="401"/>
      <c r="C172" s="401"/>
      <c r="D172" s="401"/>
      <c r="E172" s="401"/>
      <c r="F172" s="401"/>
      <c r="G172" s="401" t="s">
        <v>158</v>
      </c>
      <c r="H172" s="401"/>
      <c r="J172" s="402">
        <v>0.3</v>
      </c>
      <c r="K172" s="402">
        <v>0</v>
      </c>
      <c r="L172" s="402">
        <f t="shared" si="28"/>
        <v>0.3</v>
      </c>
      <c r="M172" s="220"/>
      <c r="N172" s="402">
        <v>0.7</v>
      </c>
      <c r="O172" s="402">
        <v>0</v>
      </c>
      <c r="P172" s="402">
        <f t="shared" si="29"/>
        <v>0.7</v>
      </c>
      <c r="Q172" s="220"/>
      <c r="R172" s="402">
        <v>0</v>
      </c>
      <c r="S172" s="402">
        <v>0</v>
      </c>
      <c r="T172" s="402">
        <f t="shared" si="30"/>
        <v>0</v>
      </c>
      <c r="U172" s="220"/>
      <c r="V172" s="402">
        <v>0</v>
      </c>
      <c r="W172" s="402">
        <v>0</v>
      </c>
      <c r="X172" s="402">
        <f t="shared" si="31"/>
        <v>0</v>
      </c>
      <c r="Y172" s="220"/>
      <c r="Z172" s="402">
        <f>SUM(J172,N172,R172,V172)</f>
        <v>1</v>
      </c>
      <c r="AA172" s="402">
        <f>SUM(K172,O172,S172,W172)</f>
        <v>0</v>
      </c>
      <c r="AB172" s="402">
        <f t="shared" si="32"/>
        <v>1</v>
      </c>
      <c r="AC172" s="220"/>
      <c r="AD172" s="220"/>
      <c r="AE172" s="389"/>
      <c r="AF172" s="389"/>
      <c r="AG172" s="389"/>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row>
    <row r="173" spans="2:53" ht="12">
      <c r="B173" s="401"/>
      <c r="C173" s="401"/>
      <c r="D173" s="401"/>
      <c r="E173" s="401"/>
      <c r="F173" s="401" t="s">
        <v>173</v>
      </c>
      <c r="G173" s="401"/>
      <c r="H173" s="401"/>
      <c r="J173" s="402">
        <f>+J174+J175</f>
        <v>2750.36605534</v>
      </c>
      <c r="K173" s="402">
        <f>+K174+K175</f>
        <v>1327.031665314207</v>
      </c>
      <c r="L173" s="402">
        <f t="shared" si="28"/>
        <v>1423.334390025793</v>
      </c>
      <c r="M173" s="220"/>
      <c r="N173" s="402">
        <f>+N174+N175</f>
        <v>3525.4634767865173</v>
      </c>
      <c r="O173" s="402">
        <f>+O174+O175</f>
        <v>2221.7723486699992</v>
      </c>
      <c r="P173" s="402">
        <f t="shared" si="29"/>
        <v>1303.691128116518</v>
      </c>
      <c r="Q173" s="220"/>
      <c r="R173" s="402">
        <f>+R174+R175</f>
        <v>2346.89664816</v>
      </c>
      <c r="S173" s="402">
        <f>+S174+S175</f>
        <v>2546.822978</v>
      </c>
      <c r="T173" s="402">
        <f t="shared" si="30"/>
        <v>-199.9263298400001</v>
      </c>
      <c r="U173" s="220"/>
      <c r="V173" s="402">
        <f>+V174+V175</f>
        <v>1173.3306239500002</v>
      </c>
      <c r="W173" s="402">
        <f>+W174+W175</f>
        <v>2187.51762016</v>
      </c>
      <c r="X173" s="402">
        <f t="shared" si="31"/>
        <v>-1014.18699621</v>
      </c>
      <c r="Y173" s="220"/>
      <c r="Z173" s="402">
        <f>+Z174+Z175</f>
        <v>9796.056804236518</v>
      </c>
      <c r="AA173" s="402">
        <f>+AA174+AA175</f>
        <v>8283.144612144206</v>
      </c>
      <c r="AB173" s="402">
        <f t="shared" si="32"/>
        <v>1512.9121920923117</v>
      </c>
      <c r="AC173" s="220"/>
      <c r="AD173" s="220"/>
      <c r="AE173" s="389"/>
      <c r="AF173" s="389"/>
      <c r="AG173" s="389"/>
      <c r="AH173" s="220"/>
      <c r="AI173" s="220"/>
      <c r="AJ173" s="220"/>
      <c r="AK173" s="220"/>
      <c r="AL173" s="220"/>
      <c r="AM173" s="220"/>
      <c r="AN173" s="220"/>
      <c r="AO173" s="220"/>
      <c r="AP173" s="220"/>
      <c r="AQ173" s="220"/>
      <c r="AR173" s="220"/>
      <c r="AS173" s="220"/>
      <c r="AT173" s="220"/>
      <c r="AU173" s="220"/>
      <c r="AV173" s="220"/>
      <c r="AW173" s="220"/>
      <c r="AX173" s="220"/>
      <c r="AY173" s="220"/>
      <c r="AZ173" s="220"/>
      <c r="BA173" s="220"/>
    </row>
    <row r="174" spans="2:53" ht="12">
      <c r="B174" s="401"/>
      <c r="C174" s="401"/>
      <c r="D174" s="401"/>
      <c r="E174" s="401"/>
      <c r="F174" s="401"/>
      <c r="G174" s="401" t="s">
        <v>142</v>
      </c>
      <c r="H174" s="401"/>
      <c r="J174" s="402">
        <v>2320.517007</v>
      </c>
      <c r="K174" s="402">
        <v>1276.394665314207</v>
      </c>
      <c r="L174" s="402">
        <f t="shared" si="28"/>
        <v>1044.122341685793</v>
      </c>
      <c r="M174" s="220"/>
      <c r="N174" s="402">
        <v>2953.5736200965175</v>
      </c>
      <c r="O174" s="402">
        <v>2199.8589299999994</v>
      </c>
      <c r="P174" s="402">
        <f t="shared" si="29"/>
        <v>753.7146900965181</v>
      </c>
      <c r="Q174" s="220"/>
      <c r="R174" s="402">
        <v>1881.6246959999999</v>
      </c>
      <c r="S174" s="402">
        <v>2085.914929</v>
      </c>
      <c r="T174" s="402">
        <f t="shared" si="30"/>
        <v>-204.29023300000017</v>
      </c>
      <c r="U174" s="220"/>
      <c r="V174" s="402">
        <v>686.2731950000002</v>
      </c>
      <c r="W174" s="402">
        <v>2027.632873</v>
      </c>
      <c r="X174" s="402">
        <f t="shared" si="31"/>
        <v>-1341.3596779999998</v>
      </c>
      <c r="Y174" s="220"/>
      <c r="Z174" s="402">
        <f>SUM(J174,N174,R174,V174)</f>
        <v>7841.9885180965175</v>
      </c>
      <c r="AA174" s="402">
        <f>SUM(K174,O174,S174,W174)</f>
        <v>7589.801397314206</v>
      </c>
      <c r="AB174" s="402">
        <f t="shared" si="32"/>
        <v>252.18712078231147</v>
      </c>
      <c r="AC174" s="220"/>
      <c r="AD174" s="220"/>
      <c r="AE174" s="389"/>
      <c r="AF174" s="389"/>
      <c r="AG174" s="389"/>
      <c r="AH174" s="220"/>
      <c r="AI174" s="220"/>
      <c r="AJ174" s="220"/>
      <c r="AK174" s="220"/>
      <c r="AL174" s="220"/>
      <c r="AM174" s="220"/>
      <c r="AN174" s="220"/>
      <c r="AO174" s="220"/>
      <c r="AP174" s="220"/>
      <c r="AQ174" s="220"/>
      <c r="AR174" s="220"/>
      <c r="AS174" s="220"/>
      <c r="AT174" s="220"/>
      <c r="AU174" s="220"/>
      <c r="AV174" s="220"/>
      <c r="AW174" s="220"/>
      <c r="AX174" s="220"/>
      <c r="AY174" s="220"/>
      <c r="AZ174" s="220"/>
      <c r="BA174" s="220"/>
    </row>
    <row r="175" spans="2:53" ht="12">
      <c r="B175" s="401"/>
      <c r="C175" s="401"/>
      <c r="D175" s="401"/>
      <c r="E175" s="401"/>
      <c r="F175" s="401"/>
      <c r="G175" s="401" t="s">
        <v>158</v>
      </c>
      <c r="H175" s="401"/>
      <c r="J175" s="402">
        <v>429.84904833999997</v>
      </c>
      <c r="K175" s="402">
        <v>50.63700000000001</v>
      </c>
      <c r="L175" s="402">
        <f t="shared" si="28"/>
        <v>379.21204833999997</v>
      </c>
      <c r="M175" s="220"/>
      <c r="N175" s="402">
        <v>571.88985669</v>
      </c>
      <c r="O175" s="402">
        <v>21.91341867</v>
      </c>
      <c r="P175" s="402">
        <f t="shared" si="29"/>
        <v>549.9764380199999</v>
      </c>
      <c r="Q175" s="220"/>
      <c r="R175" s="402">
        <v>465.27195216</v>
      </c>
      <c r="S175" s="402">
        <v>460.90804899999995</v>
      </c>
      <c r="T175" s="402">
        <f t="shared" si="30"/>
        <v>4.3639031600000635</v>
      </c>
      <c r="U175" s="220"/>
      <c r="V175" s="402">
        <v>487.05742895000003</v>
      </c>
      <c r="W175" s="402">
        <v>159.88474716000002</v>
      </c>
      <c r="X175" s="402">
        <f t="shared" si="31"/>
        <v>327.17268179</v>
      </c>
      <c r="Y175" s="220"/>
      <c r="Z175" s="402">
        <f>SUM(J175,N175,R175,V175)</f>
        <v>1954.06828614</v>
      </c>
      <c r="AA175" s="402">
        <f>SUM(K175,O175,S175,W175)</f>
        <v>693.3432148299999</v>
      </c>
      <c r="AB175" s="402">
        <f t="shared" si="32"/>
        <v>1260.7250713100002</v>
      </c>
      <c r="AC175" s="220"/>
      <c r="AD175" s="220"/>
      <c r="AE175" s="389"/>
      <c r="AF175" s="389"/>
      <c r="AG175" s="389"/>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row>
    <row r="176" spans="2:53" ht="12">
      <c r="B176" s="401"/>
      <c r="C176" s="401"/>
      <c r="D176" s="401"/>
      <c r="E176" s="401"/>
      <c r="F176" s="401" t="s">
        <v>177</v>
      </c>
      <c r="G176" s="401"/>
      <c r="H176" s="401"/>
      <c r="J176" s="402">
        <f>+J177+J180</f>
        <v>1639.8140541554455</v>
      </c>
      <c r="K176" s="402">
        <f>+K177+K180</f>
        <v>724.6386195392414</v>
      </c>
      <c r="L176" s="402">
        <f t="shared" si="28"/>
        <v>915.1754346162041</v>
      </c>
      <c r="M176" s="220"/>
      <c r="N176" s="402">
        <f>+N177+N180</f>
        <v>1773.5849458488938</v>
      </c>
      <c r="O176" s="402">
        <f>+O177+O180</f>
        <v>988.3597353823834</v>
      </c>
      <c r="P176" s="402">
        <f t="shared" si="29"/>
        <v>785.2252104665104</v>
      </c>
      <c r="Q176" s="220"/>
      <c r="R176" s="402">
        <f>+R177+R180</f>
        <v>4745.327656172038</v>
      </c>
      <c r="S176" s="402">
        <f>+S177+S180</f>
        <v>1247.6119217802748</v>
      </c>
      <c r="T176" s="402">
        <f t="shared" si="30"/>
        <v>3497.715734391763</v>
      </c>
      <c r="U176" s="220"/>
      <c r="V176" s="402">
        <f>+V177+V180</f>
        <v>1308.9268727780977</v>
      </c>
      <c r="W176" s="402">
        <f>+W177+W180</f>
        <v>1119.1801056703919</v>
      </c>
      <c r="X176" s="402">
        <f t="shared" si="31"/>
        <v>189.74676710770586</v>
      </c>
      <c r="Y176" s="220"/>
      <c r="Z176" s="402">
        <f>+Z177+Z180</f>
        <v>9467.653528954474</v>
      </c>
      <c r="AA176" s="402">
        <f>+AA177+AA180</f>
        <v>4079.7903823722913</v>
      </c>
      <c r="AB176" s="402">
        <f t="shared" si="32"/>
        <v>5387.863146582182</v>
      </c>
      <c r="AC176" s="220"/>
      <c r="AD176" s="220"/>
      <c r="AE176" s="389"/>
      <c r="AF176" s="389"/>
      <c r="AG176" s="389"/>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row>
    <row r="177" spans="2:53" ht="12">
      <c r="B177" s="401"/>
      <c r="C177" s="401"/>
      <c r="D177" s="401"/>
      <c r="E177" s="401"/>
      <c r="F177" s="401"/>
      <c r="G177" s="401" t="s">
        <v>143</v>
      </c>
      <c r="H177" s="401"/>
      <c r="J177" s="402">
        <f>+J178+J179</f>
        <v>1366.9484920000016</v>
      </c>
      <c r="K177" s="402">
        <f>+K178+K179</f>
        <v>717.9586395392414</v>
      </c>
      <c r="L177" s="402">
        <f t="shared" si="28"/>
        <v>648.9898524607602</v>
      </c>
      <c r="M177" s="220"/>
      <c r="N177" s="402">
        <f>+N178+N179</f>
        <v>1470.5671309999987</v>
      </c>
      <c r="O177" s="402">
        <f>+O178+O179</f>
        <v>888.8691584322376</v>
      </c>
      <c r="P177" s="402">
        <f t="shared" si="29"/>
        <v>581.6979725677611</v>
      </c>
      <c r="Q177" s="220"/>
      <c r="R177" s="402">
        <f>+R178+R179</f>
        <v>3701.9586079999995</v>
      </c>
      <c r="S177" s="402">
        <f>+S178+S179</f>
        <v>1234.1381687091518</v>
      </c>
      <c r="T177" s="402">
        <f t="shared" si="30"/>
        <v>2467.8204392908474</v>
      </c>
      <c r="U177" s="220"/>
      <c r="V177" s="402">
        <f>+V178+V179</f>
        <v>1071.1759200671863</v>
      </c>
      <c r="W177" s="402">
        <f>+W178+W179</f>
        <v>907.9464788988448</v>
      </c>
      <c r="X177" s="402">
        <f t="shared" si="31"/>
        <v>163.2294411683415</v>
      </c>
      <c r="Y177" s="220"/>
      <c r="Z177" s="402">
        <f>+Z178+Z179</f>
        <v>7610.650151067186</v>
      </c>
      <c r="AA177" s="402">
        <f>+AA178+AA179</f>
        <v>3748.9124455794754</v>
      </c>
      <c r="AB177" s="402">
        <f t="shared" si="32"/>
        <v>3861.7377054877106</v>
      </c>
      <c r="AC177" s="220"/>
      <c r="AD177" s="220"/>
      <c r="AE177" s="389"/>
      <c r="AF177" s="389"/>
      <c r="AG177" s="389"/>
      <c r="AH177" s="220"/>
      <c r="AI177" s="220"/>
      <c r="AJ177" s="220"/>
      <c r="AK177" s="220"/>
      <c r="AL177" s="220"/>
      <c r="AM177" s="220"/>
      <c r="AN177" s="220"/>
      <c r="AO177" s="220"/>
      <c r="AP177" s="220"/>
      <c r="AQ177" s="220"/>
      <c r="AR177" s="220"/>
      <c r="AS177" s="220"/>
      <c r="AT177" s="220"/>
      <c r="AU177" s="220"/>
      <c r="AV177" s="220"/>
      <c r="AW177" s="220"/>
      <c r="AX177" s="220"/>
      <c r="AY177" s="220"/>
      <c r="AZ177" s="220"/>
      <c r="BA177" s="220"/>
    </row>
    <row r="178" spans="2:53" ht="12">
      <c r="B178" s="401"/>
      <c r="C178" s="401"/>
      <c r="D178" s="401"/>
      <c r="E178" s="401"/>
      <c r="F178" s="401"/>
      <c r="G178" s="401"/>
      <c r="H178" s="401" t="s">
        <v>80</v>
      </c>
      <c r="J178" s="402">
        <v>61.512408</v>
      </c>
      <c r="K178" s="402">
        <v>355.096</v>
      </c>
      <c r="L178" s="402">
        <f t="shared" si="28"/>
        <v>-293.583592</v>
      </c>
      <c r="M178" s="220"/>
      <c r="N178" s="402">
        <v>44.057525000000005</v>
      </c>
      <c r="O178" s="402">
        <v>40.20099999999999</v>
      </c>
      <c r="P178" s="402">
        <f t="shared" si="29"/>
        <v>3.856525000000012</v>
      </c>
      <c r="Q178" s="220"/>
      <c r="R178" s="402">
        <v>104.714463</v>
      </c>
      <c r="S178" s="402">
        <v>77.22</v>
      </c>
      <c r="T178" s="402">
        <f t="shared" si="30"/>
        <v>27.494462999999996</v>
      </c>
      <c r="U178" s="220"/>
      <c r="V178" s="402">
        <v>420.35168506718634</v>
      </c>
      <c r="W178" s="402">
        <v>75.42751606718632</v>
      </c>
      <c r="X178" s="402">
        <f t="shared" si="31"/>
        <v>344.924169</v>
      </c>
      <c r="Y178" s="220"/>
      <c r="Z178" s="402">
        <f>SUM(J178,N178,R178,V178)</f>
        <v>630.6360810671863</v>
      </c>
      <c r="AA178" s="402">
        <f>SUM(K178,O178,S178,W178)</f>
        <v>547.9445160671863</v>
      </c>
      <c r="AB178" s="402">
        <f t="shared" si="32"/>
        <v>82.69156499999997</v>
      </c>
      <c r="AC178" s="220"/>
      <c r="AD178" s="220"/>
      <c r="AE178" s="389"/>
      <c r="AF178" s="389"/>
      <c r="AG178" s="389"/>
      <c r="AH178" s="220"/>
      <c r="AI178" s="220"/>
      <c r="AJ178" s="220"/>
      <c r="AK178" s="220"/>
      <c r="AL178" s="220"/>
      <c r="AM178" s="220"/>
      <c r="AN178" s="220"/>
      <c r="AO178" s="220"/>
      <c r="AP178" s="220"/>
      <c r="AQ178" s="220"/>
      <c r="AR178" s="220"/>
      <c r="AS178" s="220"/>
      <c r="AT178" s="220"/>
      <c r="AU178" s="220"/>
      <c r="AV178" s="220"/>
      <c r="AW178" s="220"/>
      <c r="AX178" s="220"/>
      <c r="AY178" s="220"/>
      <c r="AZ178" s="220"/>
      <c r="BA178" s="220"/>
    </row>
    <row r="179" spans="2:53" ht="12">
      <c r="B179" s="401"/>
      <c r="C179" s="401"/>
      <c r="D179" s="401"/>
      <c r="E179" s="401"/>
      <c r="F179" s="401"/>
      <c r="G179" s="401"/>
      <c r="H179" s="401" t="s">
        <v>81</v>
      </c>
      <c r="J179" s="402">
        <v>1305.4360840000015</v>
      </c>
      <c r="K179" s="402">
        <v>362.86263953924134</v>
      </c>
      <c r="L179" s="402">
        <f t="shared" si="28"/>
        <v>942.5734444607601</v>
      </c>
      <c r="M179" s="220"/>
      <c r="N179" s="402">
        <v>1426.5096059999987</v>
      </c>
      <c r="O179" s="402">
        <v>848.6681584322375</v>
      </c>
      <c r="P179" s="402">
        <f t="shared" si="29"/>
        <v>577.8414475677612</v>
      </c>
      <c r="Q179" s="220"/>
      <c r="R179" s="402">
        <v>3597.2441449999997</v>
      </c>
      <c r="S179" s="402">
        <v>1156.9181687091518</v>
      </c>
      <c r="T179" s="402">
        <f t="shared" si="30"/>
        <v>2440.325976290848</v>
      </c>
      <c r="U179" s="220"/>
      <c r="V179" s="402">
        <v>650.824235</v>
      </c>
      <c r="W179" s="402">
        <v>832.5189628316585</v>
      </c>
      <c r="X179" s="402">
        <f t="shared" si="31"/>
        <v>-181.6947278316585</v>
      </c>
      <c r="Y179" s="220"/>
      <c r="Z179" s="402">
        <f>SUM(J179,N179,R179,V179)</f>
        <v>6980.01407</v>
      </c>
      <c r="AA179" s="402">
        <f>SUM(K179,O179,S179,W179)</f>
        <v>3200.967929512289</v>
      </c>
      <c r="AB179" s="402">
        <f t="shared" si="32"/>
        <v>3779.046140487711</v>
      </c>
      <c r="AC179" s="220"/>
      <c r="AD179" s="220"/>
      <c r="AE179" s="389"/>
      <c r="AF179" s="389"/>
      <c r="AG179" s="389"/>
      <c r="AH179" s="220"/>
      <c r="AI179" s="220"/>
      <c r="AJ179" s="220"/>
      <c r="AK179" s="220"/>
      <c r="AL179" s="220"/>
      <c r="AM179" s="220"/>
      <c r="AN179" s="220"/>
      <c r="AO179" s="220"/>
      <c r="AP179" s="220"/>
      <c r="AQ179" s="220"/>
      <c r="AR179" s="220"/>
      <c r="AS179" s="220"/>
      <c r="AT179" s="220"/>
      <c r="AU179" s="220"/>
      <c r="AV179" s="220"/>
      <c r="AW179" s="220"/>
      <c r="AX179" s="220"/>
      <c r="AY179" s="220"/>
      <c r="AZ179" s="220"/>
      <c r="BA179" s="220"/>
    </row>
    <row r="180" spans="2:53" ht="12">
      <c r="B180" s="401"/>
      <c r="C180" s="401"/>
      <c r="D180" s="401"/>
      <c r="E180" s="401"/>
      <c r="F180" s="401"/>
      <c r="G180" s="401" t="s">
        <v>159</v>
      </c>
      <c r="H180" s="401"/>
      <c r="J180" s="402">
        <f>+J181+J182</f>
        <v>272.8655621554439</v>
      </c>
      <c r="K180" s="402">
        <f>+K181+K182</f>
        <v>6.6799800000000005</v>
      </c>
      <c r="L180" s="402">
        <f t="shared" si="28"/>
        <v>266.1855821554439</v>
      </c>
      <c r="M180" s="220"/>
      <c r="N180" s="402">
        <f>+N181+N182</f>
        <v>303.01781484889517</v>
      </c>
      <c r="O180" s="402">
        <f>+O181+O182</f>
        <v>99.49057695014585</v>
      </c>
      <c r="P180" s="402">
        <f t="shared" si="29"/>
        <v>203.52723789874932</v>
      </c>
      <c r="Q180" s="220"/>
      <c r="R180" s="402">
        <f>+R181+R182</f>
        <v>1043.3690481720378</v>
      </c>
      <c r="S180" s="402">
        <f>+S181+S182</f>
        <v>13.473753071122886</v>
      </c>
      <c r="T180" s="402">
        <f t="shared" si="30"/>
        <v>1029.8952951009148</v>
      </c>
      <c r="U180" s="220"/>
      <c r="V180" s="402">
        <f>+V181+V182</f>
        <v>237.7509527109113</v>
      </c>
      <c r="W180" s="402">
        <f>+W181+W182</f>
        <v>211.23362677154708</v>
      </c>
      <c r="X180" s="402">
        <f t="shared" si="31"/>
        <v>26.517325939364213</v>
      </c>
      <c r="Y180" s="220"/>
      <c r="Z180" s="402">
        <f>+Z181+Z182</f>
        <v>1857.003377887288</v>
      </c>
      <c r="AA180" s="402">
        <f>+AA181+AA182</f>
        <v>330.87793679281583</v>
      </c>
      <c r="AB180" s="402">
        <f t="shared" si="32"/>
        <v>1526.125441094472</v>
      </c>
      <c r="AC180" s="220"/>
      <c r="AD180" s="220"/>
      <c r="AE180" s="389"/>
      <c r="AF180" s="389"/>
      <c r="AG180" s="389"/>
      <c r="AH180" s="220"/>
      <c r="AI180" s="220"/>
      <c r="AJ180" s="220"/>
      <c r="AK180" s="220"/>
      <c r="AL180" s="220"/>
      <c r="AM180" s="220"/>
      <c r="AN180" s="220"/>
      <c r="AO180" s="220"/>
      <c r="AP180" s="220"/>
      <c r="AQ180" s="220"/>
      <c r="AR180" s="220"/>
      <c r="AS180" s="220"/>
      <c r="AT180" s="220"/>
      <c r="AU180" s="220"/>
      <c r="AV180" s="220"/>
      <c r="AW180" s="220"/>
      <c r="AX180" s="220"/>
      <c r="AY180" s="220"/>
      <c r="AZ180" s="220"/>
      <c r="BA180" s="220"/>
    </row>
    <row r="181" spans="2:53" ht="12">
      <c r="B181" s="401"/>
      <c r="C181" s="401"/>
      <c r="D181" s="401"/>
      <c r="E181" s="401"/>
      <c r="F181" s="401"/>
      <c r="G181" s="401"/>
      <c r="H181" s="401" t="s">
        <v>80</v>
      </c>
      <c r="J181" s="402">
        <v>0</v>
      </c>
      <c r="K181" s="402">
        <v>0</v>
      </c>
      <c r="L181" s="402">
        <f t="shared" si="28"/>
        <v>0</v>
      </c>
      <c r="M181" s="220"/>
      <c r="N181" s="402">
        <v>207.389917</v>
      </c>
      <c r="O181" s="402">
        <v>0</v>
      </c>
      <c r="P181" s="402">
        <f t="shared" si="29"/>
        <v>207.389917</v>
      </c>
      <c r="Q181" s="220"/>
      <c r="R181" s="402">
        <v>650</v>
      </c>
      <c r="S181" s="402">
        <v>0</v>
      </c>
      <c r="T181" s="402">
        <f t="shared" si="30"/>
        <v>650</v>
      </c>
      <c r="U181" s="220"/>
      <c r="V181" s="402">
        <v>136.164567</v>
      </c>
      <c r="W181" s="402">
        <v>145.359263</v>
      </c>
      <c r="X181" s="402">
        <f t="shared" si="31"/>
        <v>-9.194695999999993</v>
      </c>
      <c r="Y181" s="220"/>
      <c r="Z181" s="402">
        <f>SUM(J181,N181,R181,V181)</f>
        <v>993.554484</v>
      </c>
      <c r="AA181" s="402">
        <f>SUM(K181,O181,S181,W181)</f>
        <v>145.359263</v>
      </c>
      <c r="AB181" s="402">
        <f t="shared" si="32"/>
        <v>848.195221</v>
      </c>
      <c r="AC181" s="220"/>
      <c r="AD181" s="220"/>
      <c r="AE181" s="389"/>
      <c r="AF181" s="389"/>
      <c r="AG181" s="389"/>
      <c r="AH181" s="220"/>
      <c r="AI181" s="220"/>
      <c r="AJ181" s="220"/>
      <c r="AK181" s="220"/>
      <c r="AL181" s="220"/>
      <c r="AM181" s="220"/>
      <c r="AN181" s="220"/>
      <c r="AO181" s="220"/>
      <c r="AP181" s="220"/>
      <c r="AQ181" s="220"/>
      <c r="AR181" s="220"/>
      <c r="AS181" s="220"/>
      <c r="AT181" s="220"/>
      <c r="AU181" s="220"/>
      <c r="AV181" s="220"/>
      <c r="AW181" s="220"/>
      <c r="AX181" s="220"/>
      <c r="AY181" s="220"/>
      <c r="AZ181" s="220"/>
      <c r="BA181" s="220"/>
    </row>
    <row r="182" spans="2:53" ht="12">
      <c r="B182" s="401"/>
      <c r="C182" s="401"/>
      <c r="D182" s="401"/>
      <c r="E182" s="401"/>
      <c r="F182" s="401"/>
      <c r="G182" s="401"/>
      <c r="H182" s="401" t="s">
        <v>81</v>
      </c>
      <c r="J182" s="402">
        <v>272.8655621554439</v>
      </c>
      <c r="K182" s="402">
        <v>6.6799800000000005</v>
      </c>
      <c r="L182" s="402">
        <f t="shared" si="28"/>
        <v>266.1855821554439</v>
      </c>
      <c r="M182" s="220"/>
      <c r="N182" s="402">
        <v>95.62789784889519</v>
      </c>
      <c r="O182" s="402">
        <v>99.49057695014585</v>
      </c>
      <c r="P182" s="402">
        <f t="shared" si="29"/>
        <v>-3.862679101250663</v>
      </c>
      <c r="Q182" s="220"/>
      <c r="R182" s="402">
        <v>393.3690481720378</v>
      </c>
      <c r="S182" s="402">
        <v>13.473753071122886</v>
      </c>
      <c r="T182" s="402">
        <f t="shared" si="30"/>
        <v>379.89529510091495</v>
      </c>
      <c r="U182" s="220"/>
      <c r="V182" s="402">
        <v>101.5863857109113</v>
      </c>
      <c r="W182" s="402">
        <v>65.87436377154708</v>
      </c>
      <c r="X182" s="402">
        <f t="shared" si="31"/>
        <v>35.71202193936422</v>
      </c>
      <c r="Y182" s="220"/>
      <c r="Z182" s="402">
        <f>SUM(J182,N182,R182,V182)</f>
        <v>863.4488938872881</v>
      </c>
      <c r="AA182" s="402">
        <f>SUM(K182,O182,S182,W182)</f>
        <v>185.51867379281583</v>
      </c>
      <c r="AB182" s="402">
        <f t="shared" si="32"/>
        <v>677.9302200944724</v>
      </c>
      <c r="AC182" s="220"/>
      <c r="AD182" s="220"/>
      <c r="AE182" s="389"/>
      <c r="AF182" s="389"/>
      <c r="AG182" s="389"/>
      <c r="AH182" s="220"/>
      <c r="AI182" s="220"/>
      <c r="AJ182" s="220"/>
      <c r="AK182" s="220"/>
      <c r="AL182" s="220"/>
      <c r="AM182" s="220"/>
      <c r="AN182" s="220"/>
      <c r="AO182" s="220"/>
      <c r="AP182" s="220"/>
      <c r="AQ182" s="220"/>
      <c r="AR182" s="220"/>
      <c r="AS182" s="220"/>
      <c r="AT182" s="220"/>
      <c r="AU182" s="220"/>
      <c r="AV182" s="220"/>
      <c r="AW182" s="220"/>
      <c r="AX182" s="220"/>
      <c r="AY182" s="220"/>
      <c r="AZ182" s="220"/>
      <c r="BA182" s="220"/>
    </row>
    <row r="183" spans="2:53" ht="12">
      <c r="B183" s="401"/>
      <c r="C183" s="401"/>
      <c r="D183" s="401"/>
      <c r="E183" s="401" t="s">
        <v>172</v>
      </c>
      <c r="F183" s="401"/>
      <c r="G183" s="401"/>
      <c r="H183" s="401"/>
      <c r="J183" s="402">
        <f>+J184+J185</f>
        <v>206.2</v>
      </c>
      <c r="K183" s="402">
        <f>+K184+K185</f>
        <v>1.7</v>
      </c>
      <c r="L183" s="402">
        <f t="shared" si="28"/>
        <v>204.5</v>
      </c>
      <c r="M183" s="220"/>
      <c r="N183" s="402">
        <f>+N184+N185</f>
        <v>14.200000000000017</v>
      </c>
      <c r="O183" s="402">
        <f>+O184+O185</f>
        <v>49.77180710385962</v>
      </c>
      <c r="P183" s="402">
        <f t="shared" si="29"/>
        <v>-35.571807103859605</v>
      </c>
      <c r="Q183" s="220"/>
      <c r="R183" s="402">
        <f>+R184+R185</f>
        <v>32.79999999999998</v>
      </c>
      <c r="S183" s="402">
        <f>+S184+S185</f>
        <v>25.465890400088345</v>
      </c>
      <c r="T183" s="402">
        <f t="shared" si="30"/>
        <v>7.334109599911638</v>
      </c>
      <c r="U183" s="220"/>
      <c r="V183" s="402">
        <f>+V184+V185</f>
        <v>0</v>
      </c>
      <c r="W183" s="402">
        <f>+W184+W185</f>
        <v>50.79999999999998</v>
      </c>
      <c r="X183" s="402">
        <f t="shared" si="31"/>
        <v>-50.79999999999998</v>
      </c>
      <c r="Y183" s="220"/>
      <c r="Z183" s="402">
        <f>+Z184+Z185</f>
        <v>253.2</v>
      </c>
      <c r="AA183" s="402">
        <f>+AA184+AA185</f>
        <v>127.73769750394794</v>
      </c>
      <c r="AB183" s="402">
        <f t="shared" si="32"/>
        <v>125.46230249605205</v>
      </c>
      <c r="AC183" s="220"/>
      <c r="AD183" s="220"/>
      <c r="AE183" s="389"/>
      <c r="AF183" s="389"/>
      <c r="AG183" s="389"/>
      <c r="AH183" s="220"/>
      <c r="AI183" s="220"/>
      <c r="AJ183" s="220"/>
      <c r="AK183" s="220"/>
      <c r="AL183" s="220"/>
      <c r="AM183" s="220"/>
      <c r="AN183" s="220"/>
      <c r="AO183" s="220"/>
      <c r="AP183" s="220"/>
      <c r="AQ183" s="220"/>
      <c r="AR183" s="220"/>
      <c r="AS183" s="220"/>
      <c r="AT183" s="220"/>
      <c r="AU183" s="220"/>
      <c r="AV183" s="220"/>
      <c r="AW183" s="220"/>
      <c r="AX183" s="220"/>
      <c r="AY183" s="220"/>
      <c r="AZ183" s="220"/>
      <c r="BA183" s="220"/>
    </row>
    <row r="184" spans="2:53" ht="12">
      <c r="B184" s="401"/>
      <c r="C184" s="401"/>
      <c r="D184" s="401"/>
      <c r="E184" s="401"/>
      <c r="F184" s="401" t="s">
        <v>752</v>
      </c>
      <c r="G184" s="401"/>
      <c r="H184" s="401"/>
      <c r="J184" s="402">
        <v>0</v>
      </c>
      <c r="K184" s="402">
        <v>1.7</v>
      </c>
      <c r="L184" s="402">
        <f t="shared" si="28"/>
        <v>-1.7</v>
      </c>
      <c r="M184" s="220"/>
      <c r="N184" s="402">
        <v>0</v>
      </c>
      <c r="O184" s="402">
        <v>2.071807103859634</v>
      </c>
      <c r="P184" s="402">
        <f t="shared" si="29"/>
        <v>-2.071807103859634</v>
      </c>
      <c r="Q184" s="220"/>
      <c r="R184" s="402">
        <v>0</v>
      </c>
      <c r="S184" s="402">
        <v>2.4658904000883446</v>
      </c>
      <c r="T184" s="402">
        <f t="shared" si="30"/>
        <v>-2.4658904000883446</v>
      </c>
      <c r="U184" s="220"/>
      <c r="V184" s="402">
        <v>0</v>
      </c>
      <c r="W184" s="402">
        <v>3.5</v>
      </c>
      <c r="X184" s="402">
        <f t="shared" si="31"/>
        <v>-3.5</v>
      </c>
      <c r="Y184" s="220"/>
      <c r="Z184" s="402">
        <f>SUM(J184,N184,R184,V184)</f>
        <v>0</v>
      </c>
      <c r="AA184" s="402">
        <f>SUM(K184,O184,S184,W184)</f>
        <v>9.737697503947977</v>
      </c>
      <c r="AB184" s="402">
        <f t="shared" si="32"/>
        <v>-9.737697503947977</v>
      </c>
      <c r="AC184" s="220"/>
      <c r="AD184" s="220"/>
      <c r="AE184" s="389"/>
      <c r="AF184" s="389"/>
      <c r="AG184" s="389"/>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row>
    <row r="185" spans="2:53" ht="12">
      <c r="B185" s="401"/>
      <c r="C185" s="401"/>
      <c r="D185" s="401"/>
      <c r="E185" s="401"/>
      <c r="F185" s="401" t="s">
        <v>152</v>
      </c>
      <c r="G185" s="401"/>
      <c r="H185" s="401"/>
      <c r="J185" s="402">
        <v>206.2</v>
      </c>
      <c r="K185" s="402">
        <v>0</v>
      </c>
      <c r="L185" s="402">
        <f t="shared" si="28"/>
        <v>206.2</v>
      </c>
      <c r="M185" s="220"/>
      <c r="N185" s="402">
        <v>14.200000000000017</v>
      </c>
      <c r="O185" s="402">
        <v>47.69999999999999</v>
      </c>
      <c r="P185" s="402">
        <f t="shared" si="29"/>
        <v>-33.49999999999997</v>
      </c>
      <c r="Q185" s="220"/>
      <c r="R185" s="402">
        <v>32.79999999999998</v>
      </c>
      <c r="S185" s="402">
        <v>23</v>
      </c>
      <c r="T185" s="402">
        <f t="shared" si="30"/>
        <v>9.799999999999983</v>
      </c>
      <c r="U185" s="220"/>
      <c r="V185" s="402">
        <v>0</v>
      </c>
      <c r="W185" s="402">
        <v>47.29999999999998</v>
      </c>
      <c r="X185" s="402">
        <f t="shared" si="31"/>
        <v>-47.29999999999998</v>
      </c>
      <c r="Y185" s="220"/>
      <c r="Z185" s="402">
        <f>SUM(J185,N185,R185,V185)</f>
        <v>253.2</v>
      </c>
      <c r="AA185" s="402">
        <f>SUM(K185,O185,S185,W185)</f>
        <v>117.99999999999997</v>
      </c>
      <c r="AB185" s="402">
        <f t="shared" si="32"/>
        <v>135.20000000000002</v>
      </c>
      <c r="AC185" s="220"/>
      <c r="AD185" s="220"/>
      <c r="AE185" s="389"/>
      <c r="AF185" s="389"/>
      <c r="AG185" s="389"/>
      <c r="AH185" s="220"/>
      <c r="AI185" s="220"/>
      <c r="AJ185" s="220"/>
      <c r="AK185" s="220"/>
      <c r="AL185" s="220"/>
      <c r="AM185" s="220"/>
      <c r="AN185" s="220"/>
      <c r="AO185" s="220"/>
      <c r="AP185" s="220"/>
      <c r="AQ185" s="220"/>
      <c r="AR185" s="220"/>
      <c r="AS185" s="220"/>
      <c r="AT185" s="220"/>
      <c r="AU185" s="220"/>
      <c r="AV185" s="220"/>
      <c r="AW185" s="220"/>
      <c r="AX185" s="220"/>
      <c r="AY185" s="220"/>
      <c r="AZ185" s="220"/>
      <c r="BA185" s="220"/>
    </row>
    <row r="186" spans="2:53" ht="12">
      <c r="B186" s="401"/>
      <c r="C186" s="401"/>
      <c r="D186" s="401"/>
      <c r="E186" s="401" t="s">
        <v>176</v>
      </c>
      <c r="F186" s="401"/>
      <c r="G186" s="401"/>
      <c r="H186" s="401"/>
      <c r="J186" s="402">
        <f>+J187+J190+J193+J196</f>
        <v>6.5</v>
      </c>
      <c r="K186" s="402">
        <f>+K187+K190+K193+K196</f>
        <v>10.6</v>
      </c>
      <c r="L186" s="402">
        <f t="shared" si="28"/>
        <v>-4.1</v>
      </c>
      <c r="M186" s="220"/>
      <c r="N186" s="402">
        <f>+N187+N190+N193+N196</f>
        <v>7.6000000000000005</v>
      </c>
      <c r="O186" s="402">
        <f>+O187+O190+O193+O196</f>
        <v>9.8</v>
      </c>
      <c r="P186" s="402">
        <f t="shared" si="29"/>
        <v>-2.2</v>
      </c>
      <c r="Q186" s="220"/>
      <c r="R186" s="402">
        <f>+R187+R190+R193+R196</f>
        <v>7.3</v>
      </c>
      <c r="S186" s="402">
        <f>+S187+S190+S193+S196</f>
        <v>10.399999999999999</v>
      </c>
      <c r="T186" s="402">
        <f t="shared" si="30"/>
        <v>-3.0999999999999988</v>
      </c>
      <c r="U186" s="220"/>
      <c r="V186" s="402">
        <f>+V187+V190+V193+V196</f>
        <v>8.5</v>
      </c>
      <c r="W186" s="402">
        <f>+W187+W190+W193+W196</f>
        <v>0</v>
      </c>
      <c r="X186" s="402">
        <f t="shared" si="31"/>
        <v>8.5</v>
      </c>
      <c r="Y186" s="220"/>
      <c r="Z186" s="402">
        <f>+Z187+Z190+Z193+Z196</f>
        <v>29.900000000000002</v>
      </c>
      <c r="AA186" s="402">
        <f>+AA187+AA190+AA193+AA196</f>
        <v>30.799999999999997</v>
      </c>
      <c r="AB186" s="402">
        <f t="shared" si="32"/>
        <v>-0.899999999999995</v>
      </c>
      <c r="AC186" s="220"/>
      <c r="AD186" s="220"/>
      <c r="AE186" s="389"/>
      <c r="AF186" s="389"/>
      <c r="AG186" s="389"/>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row>
    <row r="187" spans="2:53" ht="12">
      <c r="B187" s="401"/>
      <c r="C187" s="401"/>
      <c r="D187" s="401"/>
      <c r="E187" s="401"/>
      <c r="F187" s="401" t="s">
        <v>754</v>
      </c>
      <c r="G187" s="401"/>
      <c r="H187" s="401"/>
      <c r="J187" s="402">
        <f>+J188+J189</f>
        <v>6.5</v>
      </c>
      <c r="K187" s="402">
        <f>+K188+K189</f>
        <v>10.6</v>
      </c>
      <c r="L187" s="402">
        <f t="shared" si="28"/>
        <v>-4.1</v>
      </c>
      <c r="M187" s="220"/>
      <c r="N187" s="402">
        <f>+N188+N189</f>
        <v>7.6000000000000005</v>
      </c>
      <c r="O187" s="402">
        <f>+O188+O189</f>
        <v>9.8</v>
      </c>
      <c r="P187" s="402">
        <f t="shared" si="29"/>
        <v>-2.2</v>
      </c>
      <c r="Q187" s="220"/>
      <c r="R187" s="402">
        <f>+R188+R189</f>
        <v>7.3</v>
      </c>
      <c r="S187" s="402">
        <f>+S188+S189</f>
        <v>10.399999999999999</v>
      </c>
      <c r="T187" s="402">
        <f t="shared" si="30"/>
        <v>-3.0999999999999988</v>
      </c>
      <c r="U187" s="220"/>
      <c r="V187" s="402">
        <f>+V188+V189</f>
        <v>8.5</v>
      </c>
      <c r="W187" s="402">
        <f>+W188+W189</f>
        <v>0</v>
      </c>
      <c r="X187" s="402">
        <f t="shared" si="31"/>
        <v>8.5</v>
      </c>
      <c r="Y187" s="220"/>
      <c r="Z187" s="402">
        <f>+Z188+Z189</f>
        <v>29.900000000000002</v>
      </c>
      <c r="AA187" s="402">
        <f>+AA188+AA189</f>
        <v>30.799999999999997</v>
      </c>
      <c r="AB187" s="402">
        <f t="shared" si="32"/>
        <v>-0.899999999999995</v>
      </c>
      <c r="AC187" s="220"/>
      <c r="AD187" s="220"/>
      <c r="AE187" s="389"/>
      <c r="AF187" s="389"/>
      <c r="AG187" s="389"/>
      <c r="AH187" s="220"/>
      <c r="AI187" s="220"/>
      <c r="AJ187" s="220"/>
      <c r="AK187" s="220"/>
      <c r="AL187" s="220"/>
      <c r="AM187" s="220"/>
      <c r="AN187" s="220"/>
      <c r="AO187" s="220"/>
      <c r="AP187" s="220"/>
      <c r="AQ187" s="220"/>
      <c r="AR187" s="220"/>
      <c r="AS187" s="220"/>
      <c r="AT187" s="220"/>
      <c r="AU187" s="220"/>
      <c r="AV187" s="220"/>
      <c r="AW187" s="220"/>
      <c r="AX187" s="220"/>
      <c r="AY187" s="220"/>
      <c r="AZ187" s="220"/>
      <c r="BA187" s="220"/>
    </row>
    <row r="188" spans="2:53" ht="12">
      <c r="B188" s="401"/>
      <c r="C188" s="401"/>
      <c r="D188" s="401"/>
      <c r="E188" s="401"/>
      <c r="F188" s="401"/>
      <c r="G188" s="401" t="s">
        <v>142</v>
      </c>
      <c r="H188" s="401"/>
      <c r="J188" s="402">
        <v>0</v>
      </c>
      <c r="K188" s="402">
        <v>0</v>
      </c>
      <c r="L188" s="402">
        <f t="shared" si="28"/>
        <v>0</v>
      </c>
      <c r="M188" s="220"/>
      <c r="N188" s="402">
        <v>0</v>
      </c>
      <c r="O188" s="402">
        <v>0</v>
      </c>
      <c r="P188" s="402">
        <f t="shared" si="29"/>
        <v>0</v>
      </c>
      <c r="Q188" s="220"/>
      <c r="R188" s="402">
        <v>0</v>
      </c>
      <c r="S188" s="402">
        <v>0</v>
      </c>
      <c r="T188" s="402">
        <f t="shared" si="30"/>
        <v>0</v>
      </c>
      <c r="U188" s="220"/>
      <c r="V188" s="402">
        <v>0</v>
      </c>
      <c r="W188" s="402">
        <v>0</v>
      </c>
      <c r="X188" s="402">
        <f t="shared" si="31"/>
        <v>0</v>
      </c>
      <c r="Y188" s="220"/>
      <c r="Z188" s="402">
        <f>SUM(J188,N188,R188,V188)</f>
        <v>0</v>
      </c>
      <c r="AA188" s="402">
        <f>SUM(K188,O188,S188,W188)</f>
        <v>0</v>
      </c>
      <c r="AB188" s="402">
        <f t="shared" si="32"/>
        <v>0</v>
      </c>
      <c r="AC188" s="220"/>
      <c r="AD188" s="220"/>
      <c r="AE188" s="389"/>
      <c r="AF188" s="389"/>
      <c r="AG188" s="389"/>
      <c r="AH188" s="220"/>
      <c r="AI188" s="220"/>
      <c r="AJ188" s="220"/>
      <c r="AK188" s="220"/>
      <c r="AL188" s="220"/>
      <c r="AM188" s="220"/>
      <c r="AN188" s="220"/>
      <c r="AO188" s="220"/>
      <c r="AP188" s="220"/>
      <c r="AQ188" s="220"/>
      <c r="AR188" s="220"/>
      <c r="AS188" s="220"/>
      <c r="AT188" s="220"/>
      <c r="AU188" s="220"/>
      <c r="AV188" s="220"/>
      <c r="AW188" s="220"/>
      <c r="AX188" s="220"/>
      <c r="AY188" s="220"/>
      <c r="AZ188" s="220"/>
      <c r="BA188" s="220"/>
    </row>
    <row r="189" spans="2:53" ht="12">
      <c r="B189" s="401"/>
      <c r="C189" s="401"/>
      <c r="D189" s="401"/>
      <c r="E189" s="401"/>
      <c r="F189" s="401"/>
      <c r="G189" s="401" t="s">
        <v>158</v>
      </c>
      <c r="H189" s="401"/>
      <c r="J189" s="402">
        <v>6.5</v>
      </c>
      <c r="K189" s="402">
        <v>10.6</v>
      </c>
      <c r="L189" s="402">
        <f t="shared" si="28"/>
        <v>-4.1</v>
      </c>
      <c r="M189" s="220"/>
      <c r="N189" s="402">
        <v>7.6000000000000005</v>
      </c>
      <c r="O189" s="402">
        <v>9.8</v>
      </c>
      <c r="P189" s="402">
        <f t="shared" si="29"/>
        <v>-2.2</v>
      </c>
      <c r="Q189" s="220"/>
      <c r="R189" s="402">
        <v>7.3</v>
      </c>
      <c r="S189" s="402">
        <v>10.399999999999999</v>
      </c>
      <c r="T189" s="402">
        <f t="shared" si="30"/>
        <v>-3.0999999999999988</v>
      </c>
      <c r="U189" s="220"/>
      <c r="V189" s="402">
        <v>8.5</v>
      </c>
      <c r="W189" s="402">
        <v>0</v>
      </c>
      <c r="X189" s="402">
        <f t="shared" si="31"/>
        <v>8.5</v>
      </c>
      <c r="Y189" s="220"/>
      <c r="Z189" s="402">
        <f>SUM(J189,N189,R189,V189)</f>
        <v>29.900000000000002</v>
      </c>
      <c r="AA189" s="402">
        <f>SUM(K189,O189,S189,W189)</f>
        <v>30.799999999999997</v>
      </c>
      <c r="AB189" s="402">
        <f t="shared" si="32"/>
        <v>-0.899999999999995</v>
      </c>
      <c r="AC189" s="220"/>
      <c r="AD189" s="220"/>
      <c r="AE189" s="389"/>
      <c r="AF189" s="389"/>
      <c r="AG189" s="389"/>
      <c r="AH189" s="220"/>
      <c r="AI189" s="220"/>
      <c r="AJ189" s="220"/>
      <c r="AK189" s="220"/>
      <c r="AL189" s="220"/>
      <c r="AM189" s="220"/>
      <c r="AN189" s="220"/>
      <c r="AO189" s="220"/>
      <c r="AP189" s="220"/>
      <c r="AQ189" s="220"/>
      <c r="AR189" s="220"/>
      <c r="AS189" s="220"/>
      <c r="AT189" s="220"/>
      <c r="AU189" s="220"/>
      <c r="AV189" s="220"/>
      <c r="AW189" s="220"/>
      <c r="AX189" s="220"/>
      <c r="AY189" s="220"/>
      <c r="AZ189" s="220"/>
      <c r="BA189" s="220"/>
    </row>
    <row r="190" spans="2:53" ht="12">
      <c r="B190" s="401"/>
      <c r="C190" s="401"/>
      <c r="D190" s="401"/>
      <c r="E190" s="401"/>
      <c r="F190" s="401" t="s">
        <v>156</v>
      </c>
      <c r="G190" s="401"/>
      <c r="H190" s="401"/>
      <c r="J190" s="402">
        <f>+J191+J192</f>
        <v>0</v>
      </c>
      <c r="K190" s="402">
        <f>+K191+K192</f>
        <v>0</v>
      </c>
      <c r="L190" s="402">
        <f t="shared" si="28"/>
        <v>0</v>
      </c>
      <c r="M190" s="220"/>
      <c r="N190" s="402">
        <f>+N191+N192</f>
        <v>0</v>
      </c>
      <c r="O190" s="402">
        <f>+O191+O192</f>
        <v>0</v>
      </c>
      <c r="P190" s="402">
        <f t="shared" si="29"/>
        <v>0</v>
      </c>
      <c r="Q190" s="220"/>
      <c r="R190" s="402">
        <f>+R191+R192</f>
        <v>0</v>
      </c>
      <c r="S190" s="402">
        <f>+S191+S192</f>
        <v>0</v>
      </c>
      <c r="T190" s="402">
        <f t="shared" si="30"/>
        <v>0</v>
      </c>
      <c r="U190" s="220"/>
      <c r="V190" s="402">
        <f>+V191+V192</f>
        <v>0</v>
      </c>
      <c r="W190" s="402">
        <f>+W191+W192</f>
        <v>0</v>
      </c>
      <c r="X190" s="402">
        <f t="shared" si="31"/>
        <v>0</v>
      </c>
      <c r="Y190" s="220"/>
      <c r="Z190" s="402">
        <f>+Z191+Z192</f>
        <v>0</v>
      </c>
      <c r="AA190" s="402">
        <f>+AA191+AA192</f>
        <v>0</v>
      </c>
      <c r="AB190" s="402">
        <f t="shared" si="32"/>
        <v>0</v>
      </c>
      <c r="AC190" s="220"/>
      <c r="AD190" s="220"/>
      <c r="AE190" s="389"/>
      <c r="AF190" s="389"/>
      <c r="AG190" s="389"/>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row>
    <row r="191" spans="2:53" ht="12">
      <c r="B191" s="401"/>
      <c r="C191" s="401"/>
      <c r="D191" s="401"/>
      <c r="E191" s="401"/>
      <c r="F191" s="401"/>
      <c r="G191" s="401" t="s">
        <v>142</v>
      </c>
      <c r="H191" s="401"/>
      <c r="J191" s="402">
        <v>0</v>
      </c>
      <c r="K191" s="402">
        <v>0</v>
      </c>
      <c r="L191" s="402">
        <f t="shared" si="28"/>
        <v>0</v>
      </c>
      <c r="M191" s="220"/>
      <c r="N191" s="402">
        <v>0</v>
      </c>
      <c r="O191" s="402">
        <v>0</v>
      </c>
      <c r="P191" s="402">
        <f t="shared" si="29"/>
        <v>0</v>
      </c>
      <c r="Q191" s="220"/>
      <c r="R191" s="402">
        <v>0</v>
      </c>
      <c r="S191" s="402">
        <v>0</v>
      </c>
      <c r="T191" s="402">
        <f t="shared" si="30"/>
        <v>0</v>
      </c>
      <c r="U191" s="220"/>
      <c r="V191" s="402">
        <v>0</v>
      </c>
      <c r="W191" s="402">
        <v>0</v>
      </c>
      <c r="X191" s="402">
        <f t="shared" si="31"/>
        <v>0</v>
      </c>
      <c r="Y191" s="220"/>
      <c r="Z191" s="402">
        <f>SUM(J191,N191,R191,V191)</f>
        <v>0</v>
      </c>
      <c r="AA191" s="402">
        <f>SUM(K191,O191,S191,W191)</f>
        <v>0</v>
      </c>
      <c r="AB191" s="402">
        <f t="shared" si="32"/>
        <v>0</v>
      </c>
      <c r="AC191" s="220"/>
      <c r="AD191" s="220"/>
      <c r="AE191" s="389"/>
      <c r="AF191" s="389"/>
      <c r="AG191" s="389"/>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row>
    <row r="192" spans="2:53" ht="12">
      <c r="B192" s="401"/>
      <c r="C192" s="401"/>
      <c r="D192" s="401"/>
      <c r="E192" s="401"/>
      <c r="F192" s="401"/>
      <c r="G192" s="401" t="s">
        <v>158</v>
      </c>
      <c r="H192" s="401"/>
      <c r="J192" s="402">
        <v>0</v>
      </c>
      <c r="K192" s="402">
        <v>0</v>
      </c>
      <c r="L192" s="402">
        <f t="shared" si="28"/>
        <v>0</v>
      </c>
      <c r="M192" s="220"/>
      <c r="N192" s="402">
        <v>0</v>
      </c>
      <c r="O192" s="402">
        <v>0</v>
      </c>
      <c r="P192" s="402">
        <f t="shared" si="29"/>
        <v>0</v>
      </c>
      <c r="Q192" s="220"/>
      <c r="R192" s="402">
        <v>0</v>
      </c>
      <c r="S192" s="402">
        <v>0</v>
      </c>
      <c r="T192" s="402">
        <f t="shared" si="30"/>
        <v>0</v>
      </c>
      <c r="U192" s="220"/>
      <c r="V192" s="402">
        <v>0</v>
      </c>
      <c r="W192" s="402">
        <v>0</v>
      </c>
      <c r="X192" s="402">
        <f t="shared" si="31"/>
        <v>0</v>
      </c>
      <c r="Y192" s="220"/>
      <c r="Z192" s="402">
        <f>SUM(J192,N192,R192,V192)</f>
        <v>0</v>
      </c>
      <c r="AA192" s="402">
        <f>SUM(K192,O192,S192,W192)</f>
        <v>0</v>
      </c>
      <c r="AB192" s="402">
        <f t="shared" si="32"/>
        <v>0</v>
      </c>
      <c r="AC192" s="220"/>
      <c r="AD192" s="220"/>
      <c r="AE192" s="389"/>
      <c r="AF192" s="389"/>
      <c r="AG192" s="389"/>
      <c r="AH192" s="220"/>
      <c r="AI192" s="220"/>
      <c r="AJ192" s="220"/>
      <c r="AK192" s="220"/>
      <c r="AL192" s="220"/>
      <c r="AM192" s="220"/>
      <c r="AN192" s="220"/>
      <c r="AO192" s="220"/>
      <c r="AP192" s="220"/>
      <c r="AQ192" s="220"/>
      <c r="AR192" s="220"/>
      <c r="AS192" s="220"/>
      <c r="AT192" s="220"/>
      <c r="AU192" s="220"/>
      <c r="AV192" s="220"/>
      <c r="AW192" s="220"/>
      <c r="AX192" s="220"/>
      <c r="AY192" s="220"/>
      <c r="AZ192" s="220"/>
      <c r="BA192" s="220"/>
    </row>
    <row r="193" spans="2:53" ht="12">
      <c r="B193" s="401"/>
      <c r="C193" s="401"/>
      <c r="D193" s="401"/>
      <c r="E193" s="401"/>
      <c r="F193" s="401" t="s">
        <v>173</v>
      </c>
      <c r="G193" s="401"/>
      <c r="H193" s="401"/>
      <c r="J193" s="402">
        <f>+J194+J195</f>
        <v>0</v>
      </c>
      <c r="K193" s="402">
        <f>+K194+K195</f>
        <v>0</v>
      </c>
      <c r="L193" s="402">
        <f t="shared" si="28"/>
        <v>0</v>
      </c>
      <c r="M193" s="220"/>
      <c r="N193" s="402">
        <f>+N194+N195</f>
        <v>0</v>
      </c>
      <c r="O193" s="402">
        <f>+O194+O195</f>
        <v>0</v>
      </c>
      <c r="P193" s="402">
        <f t="shared" si="29"/>
        <v>0</v>
      </c>
      <c r="Q193" s="220"/>
      <c r="R193" s="402">
        <f>+R194+R195</f>
        <v>0</v>
      </c>
      <c r="S193" s="402">
        <f>+S194+S195</f>
        <v>0</v>
      </c>
      <c r="T193" s="402">
        <f t="shared" si="30"/>
        <v>0</v>
      </c>
      <c r="U193" s="220"/>
      <c r="V193" s="402">
        <f>+V194+V195</f>
        <v>0</v>
      </c>
      <c r="W193" s="402">
        <f>+W194+W195</f>
        <v>0</v>
      </c>
      <c r="X193" s="402">
        <f t="shared" si="31"/>
        <v>0</v>
      </c>
      <c r="Y193" s="220"/>
      <c r="Z193" s="402">
        <f>+Z194+Z195</f>
        <v>0</v>
      </c>
      <c r="AA193" s="402">
        <f>+AA194+AA195</f>
        <v>0</v>
      </c>
      <c r="AB193" s="402">
        <f t="shared" si="32"/>
        <v>0</v>
      </c>
      <c r="AC193" s="220"/>
      <c r="AD193" s="220"/>
      <c r="AE193" s="389"/>
      <c r="AF193" s="389"/>
      <c r="AG193" s="389"/>
      <c r="AH193" s="220"/>
      <c r="AI193" s="220"/>
      <c r="AJ193" s="220"/>
      <c r="AK193" s="220"/>
      <c r="AL193" s="220"/>
      <c r="AM193" s="220"/>
      <c r="AN193" s="220"/>
      <c r="AO193" s="220"/>
      <c r="AP193" s="220"/>
      <c r="AQ193" s="220"/>
      <c r="AR193" s="220"/>
      <c r="AS193" s="220"/>
      <c r="AT193" s="220"/>
      <c r="AU193" s="220"/>
      <c r="AV193" s="220"/>
      <c r="AW193" s="220"/>
      <c r="AX193" s="220"/>
      <c r="AY193" s="220"/>
      <c r="AZ193" s="220"/>
      <c r="BA193" s="220"/>
    </row>
    <row r="194" spans="2:53" ht="12">
      <c r="B194" s="401"/>
      <c r="C194" s="401"/>
      <c r="D194" s="401"/>
      <c r="E194" s="401"/>
      <c r="F194" s="401"/>
      <c r="G194" s="401" t="s">
        <v>142</v>
      </c>
      <c r="H194" s="401"/>
      <c r="J194" s="402">
        <v>0</v>
      </c>
      <c r="K194" s="402">
        <v>0</v>
      </c>
      <c r="L194" s="402">
        <f t="shared" si="28"/>
        <v>0</v>
      </c>
      <c r="M194" s="220"/>
      <c r="N194" s="402">
        <v>0</v>
      </c>
      <c r="O194" s="402">
        <v>0</v>
      </c>
      <c r="P194" s="402">
        <f t="shared" si="29"/>
        <v>0</v>
      </c>
      <c r="Q194" s="220"/>
      <c r="R194" s="402">
        <v>0</v>
      </c>
      <c r="S194" s="402">
        <v>0</v>
      </c>
      <c r="T194" s="402">
        <f t="shared" si="30"/>
        <v>0</v>
      </c>
      <c r="U194" s="220"/>
      <c r="V194" s="402">
        <v>0</v>
      </c>
      <c r="W194" s="402">
        <v>0</v>
      </c>
      <c r="X194" s="402">
        <f t="shared" si="31"/>
        <v>0</v>
      </c>
      <c r="Y194" s="220"/>
      <c r="Z194" s="402">
        <f>SUM(J194,N194,R194,V194)</f>
        <v>0</v>
      </c>
      <c r="AA194" s="402">
        <f>SUM(K194,O194,S194,W194)</f>
        <v>0</v>
      </c>
      <c r="AB194" s="402">
        <f t="shared" si="32"/>
        <v>0</v>
      </c>
      <c r="AC194" s="220"/>
      <c r="AD194" s="220"/>
      <c r="AE194" s="389"/>
      <c r="AF194" s="389"/>
      <c r="AG194" s="389"/>
      <c r="AH194" s="220"/>
      <c r="AI194" s="220"/>
      <c r="AJ194" s="220"/>
      <c r="AK194" s="220"/>
      <c r="AL194" s="220"/>
      <c r="AM194" s="220"/>
      <c r="AN194" s="220"/>
      <c r="AO194" s="220"/>
      <c r="AP194" s="220"/>
      <c r="AQ194" s="220"/>
      <c r="AR194" s="220"/>
      <c r="AS194" s="220"/>
      <c r="AT194" s="220"/>
      <c r="AU194" s="220"/>
      <c r="AV194" s="220"/>
      <c r="AW194" s="220"/>
      <c r="AX194" s="220"/>
      <c r="AY194" s="220"/>
      <c r="AZ194" s="220"/>
      <c r="BA194" s="220"/>
    </row>
    <row r="195" spans="2:53" ht="12">
      <c r="B195" s="401"/>
      <c r="C195" s="401"/>
      <c r="D195" s="401"/>
      <c r="E195" s="401"/>
      <c r="F195" s="401"/>
      <c r="G195" s="401" t="s">
        <v>158</v>
      </c>
      <c r="H195" s="401"/>
      <c r="J195" s="402">
        <v>0</v>
      </c>
      <c r="K195" s="402">
        <v>0</v>
      </c>
      <c r="L195" s="402">
        <f t="shared" si="28"/>
        <v>0</v>
      </c>
      <c r="M195" s="220"/>
      <c r="N195" s="402">
        <v>0</v>
      </c>
      <c r="O195" s="402">
        <v>0</v>
      </c>
      <c r="P195" s="402">
        <f t="shared" si="29"/>
        <v>0</v>
      </c>
      <c r="Q195" s="220"/>
      <c r="R195" s="402">
        <v>0</v>
      </c>
      <c r="S195" s="402">
        <v>0</v>
      </c>
      <c r="T195" s="402">
        <f t="shared" si="30"/>
        <v>0</v>
      </c>
      <c r="U195" s="220"/>
      <c r="V195" s="402">
        <v>0</v>
      </c>
      <c r="W195" s="402">
        <v>0</v>
      </c>
      <c r="X195" s="402">
        <f t="shared" si="31"/>
        <v>0</v>
      </c>
      <c r="Y195" s="220"/>
      <c r="Z195" s="402">
        <f>SUM(J195,N195,R195,V195)</f>
        <v>0</v>
      </c>
      <c r="AA195" s="402">
        <f>SUM(K195,O195,S195,W195)</f>
        <v>0</v>
      </c>
      <c r="AB195" s="402">
        <f t="shared" si="32"/>
        <v>0</v>
      </c>
      <c r="AC195" s="220"/>
      <c r="AD195" s="220"/>
      <c r="AE195" s="389"/>
      <c r="AF195" s="389"/>
      <c r="AG195" s="389"/>
      <c r="AH195" s="220"/>
      <c r="AI195" s="220"/>
      <c r="AJ195" s="220"/>
      <c r="AK195" s="220"/>
      <c r="AL195" s="220"/>
      <c r="AM195" s="220"/>
      <c r="AN195" s="220"/>
      <c r="AO195" s="220"/>
      <c r="AP195" s="220"/>
      <c r="AQ195" s="220"/>
      <c r="AR195" s="220"/>
      <c r="AS195" s="220"/>
      <c r="AT195" s="220"/>
      <c r="AU195" s="220"/>
      <c r="AV195" s="220"/>
      <c r="AW195" s="220"/>
      <c r="AX195" s="220"/>
      <c r="AY195" s="220"/>
      <c r="AZ195" s="220"/>
      <c r="BA195" s="220"/>
    </row>
    <row r="196" spans="2:53" ht="12">
      <c r="B196" s="401"/>
      <c r="C196" s="401"/>
      <c r="D196" s="401"/>
      <c r="E196" s="401"/>
      <c r="F196" s="401" t="s">
        <v>177</v>
      </c>
      <c r="G196" s="401"/>
      <c r="H196" s="401"/>
      <c r="J196" s="402">
        <f>+J197+J198</f>
        <v>0</v>
      </c>
      <c r="K196" s="402">
        <f>+K197+K198</f>
        <v>0</v>
      </c>
      <c r="L196" s="402">
        <f t="shared" si="28"/>
        <v>0</v>
      </c>
      <c r="M196" s="220"/>
      <c r="N196" s="402">
        <f>+N197+N198</f>
        <v>0</v>
      </c>
      <c r="O196" s="402">
        <f>+O197+O198</f>
        <v>0</v>
      </c>
      <c r="P196" s="402">
        <f t="shared" si="29"/>
        <v>0</v>
      </c>
      <c r="Q196" s="220"/>
      <c r="R196" s="402">
        <f>+R197+R198</f>
        <v>0</v>
      </c>
      <c r="S196" s="402">
        <f>+S197+S198</f>
        <v>0</v>
      </c>
      <c r="T196" s="402">
        <f t="shared" si="30"/>
        <v>0</v>
      </c>
      <c r="U196" s="220"/>
      <c r="V196" s="402">
        <f>+V197+V198</f>
        <v>0</v>
      </c>
      <c r="W196" s="402">
        <f>+W197+W198</f>
        <v>0</v>
      </c>
      <c r="X196" s="402">
        <f t="shared" si="31"/>
        <v>0</v>
      </c>
      <c r="Y196" s="220"/>
      <c r="Z196" s="402">
        <f>+Z197+Z198</f>
        <v>0</v>
      </c>
      <c r="AA196" s="402">
        <f>+AA197+AA198</f>
        <v>0</v>
      </c>
      <c r="AB196" s="402">
        <f t="shared" si="32"/>
        <v>0</v>
      </c>
      <c r="AC196" s="220"/>
      <c r="AD196" s="220"/>
      <c r="AE196" s="389"/>
      <c r="AF196" s="389"/>
      <c r="AG196" s="389"/>
      <c r="AH196" s="220"/>
      <c r="AI196" s="220"/>
      <c r="AJ196" s="220"/>
      <c r="AK196" s="220"/>
      <c r="AL196" s="220"/>
      <c r="AM196" s="220"/>
      <c r="AN196" s="220"/>
      <c r="AO196" s="220"/>
      <c r="AP196" s="220"/>
      <c r="AQ196" s="220"/>
      <c r="AR196" s="220"/>
      <c r="AS196" s="220"/>
      <c r="AT196" s="220"/>
      <c r="AU196" s="220"/>
      <c r="AV196" s="220"/>
      <c r="AW196" s="220"/>
      <c r="AX196" s="220"/>
      <c r="AY196" s="220"/>
      <c r="AZ196" s="220"/>
      <c r="BA196" s="220"/>
    </row>
    <row r="197" spans="2:53" ht="12">
      <c r="B197" s="401"/>
      <c r="C197" s="401"/>
      <c r="D197" s="401"/>
      <c r="E197" s="401"/>
      <c r="F197" s="401"/>
      <c r="G197" s="401" t="s">
        <v>144</v>
      </c>
      <c r="H197" s="401"/>
      <c r="J197" s="402">
        <v>0</v>
      </c>
      <c r="K197" s="402">
        <v>0</v>
      </c>
      <c r="L197" s="402">
        <f t="shared" si="28"/>
        <v>0</v>
      </c>
      <c r="M197" s="220"/>
      <c r="N197" s="402">
        <v>0</v>
      </c>
      <c r="O197" s="402">
        <v>0</v>
      </c>
      <c r="P197" s="402">
        <f t="shared" si="29"/>
        <v>0</v>
      </c>
      <c r="Q197" s="220"/>
      <c r="R197" s="402">
        <v>0</v>
      </c>
      <c r="S197" s="402">
        <v>0</v>
      </c>
      <c r="T197" s="402">
        <f t="shared" si="30"/>
        <v>0</v>
      </c>
      <c r="U197" s="220"/>
      <c r="V197" s="402">
        <v>0</v>
      </c>
      <c r="W197" s="402">
        <v>0</v>
      </c>
      <c r="X197" s="402">
        <f t="shared" si="31"/>
        <v>0</v>
      </c>
      <c r="Y197" s="220"/>
      <c r="Z197" s="402">
        <f aca="true" t="shared" si="34" ref="Z197:AA199">SUM(J197,N197,R197,V197)</f>
        <v>0</v>
      </c>
      <c r="AA197" s="402">
        <f t="shared" si="34"/>
        <v>0</v>
      </c>
      <c r="AB197" s="402">
        <f t="shared" si="32"/>
        <v>0</v>
      </c>
      <c r="AC197" s="220"/>
      <c r="AD197" s="220"/>
      <c r="AE197" s="389"/>
      <c r="AF197" s="389"/>
      <c r="AG197" s="389"/>
      <c r="AH197" s="220"/>
      <c r="AI197" s="220"/>
      <c r="AJ197" s="220"/>
      <c r="AK197" s="220"/>
      <c r="AL197" s="220"/>
      <c r="AM197" s="220"/>
      <c r="AN197" s="220"/>
      <c r="AO197" s="220"/>
      <c r="AP197" s="220"/>
      <c r="AQ197" s="220"/>
      <c r="AR197" s="220"/>
      <c r="AS197" s="220"/>
      <c r="AT197" s="220"/>
      <c r="AU197" s="220"/>
      <c r="AV197" s="220"/>
      <c r="AW197" s="220"/>
      <c r="AX197" s="220"/>
      <c r="AY197" s="220"/>
      <c r="AZ197" s="220"/>
      <c r="BA197" s="220"/>
    </row>
    <row r="198" spans="2:53" ht="12">
      <c r="B198" s="401"/>
      <c r="C198" s="401"/>
      <c r="D198" s="401"/>
      <c r="E198" s="401"/>
      <c r="F198" s="401"/>
      <c r="G198" s="401" t="s">
        <v>160</v>
      </c>
      <c r="H198" s="401"/>
      <c r="J198" s="402">
        <v>0</v>
      </c>
      <c r="K198" s="402">
        <v>0</v>
      </c>
      <c r="L198" s="402">
        <f t="shared" si="28"/>
        <v>0</v>
      </c>
      <c r="M198" s="220"/>
      <c r="N198" s="402">
        <v>0</v>
      </c>
      <c r="O198" s="402">
        <v>0</v>
      </c>
      <c r="P198" s="402">
        <f t="shared" si="29"/>
        <v>0</v>
      </c>
      <c r="Q198" s="220"/>
      <c r="R198" s="402">
        <v>0</v>
      </c>
      <c r="S198" s="402">
        <v>0</v>
      </c>
      <c r="T198" s="402">
        <f t="shared" si="30"/>
        <v>0</v>
      </c>
      <c r="U198" s="220"/>
      <c r="V198" s="402">
        <v>0</v>
      </c>
      <c r="W198" s="402">
        <v>0</v>
      </c>
      <c r="X198" s="402">
        <f t="shared" si="31"/>
        <v>0</v>
      </c>
      <c r="Y198" s="220"/>
      <c r="Z198" s="402">
        <f t="shared" si="34"/>
        <v>0</v>
      </c>
      <c r="AA198" s="402">
        <f t="shared" si="34"/>
        <v>0</v>
      </c>
      <c r="AB198" s="402">
        <f t="shared" si="32"/>
        <v>0</v>
      </c>
      <c r="AC198" s="220"/>
      <c r="AD198" s="220"/>
      <c r="AE198" s="389"/>
      <c r="AF198" s="389"/>
      <c r="AG198" s="389"/>
      <c r="AH198" s="220"/>
      <c r="AI198" s="220"/>
      <c r="AJ198" s="220"/>
      <c r="AK198" s="220"/>
      <c r="AL198" s="220"/>
      <c r="AM198" s="220"/>
      <c r="AN198" s="220"/>
      <c r="AO198" s="220"/>
      <c r="AP198" s="220"/>
      <c r="AQ198" s="220"/>
      <c r="AR198" s="220"/>
      <c r="AS198" s="220"/>
      <c r="AT198" s="220"/>
      <c r="AU198" s="220"/>
      <c r="AV198" s="220"/>
      <c r="AW198" s="220"/>
      <c r="AX198" s="220"/>
      <c r="AY198" s="220"/>
      <c r="AZ198" s="220"/>
      <c r="BA198" s="220"/>
    </row>
    <row r="199" spans="2:53" ht="12">
      <c r="B199" s="401"/>
      <c r="C199" s="401"/>
      <c r="D199" s="401"/>
      <c r="E199" s="401"/>
      <c r="F199" s="401" t="s">
        <v>742</v>
      </c>
      <c r="G199" s="401"/>
      <c r="H199" s="401"/>
      <c r="J199" s="402">
        <v>0</v>
      </c>
      <c r="K199" s="402">
        <v>0</v>
      </c>
      <c r="L199" s="402">
        <f>+J199-K199</f>
        <v>0</v>
      </c>
      <c r="M199" s="220"/>
      <c r="N199" s="402">
        <v>0</v>
      </c>
      <c r="O199" s="402">
        <v>0</v>
      </c>
      <c r="P199" s="402">
        <f>+N199-O199</f>
        <v>0</v>
      </c>
      <c r="Q199" s="220"/>
      <c r="R199" s="402">
        <v>0</v>
      </c>
      <c r="S199" s="402">
        <v>0</v>
      </c>
      <c r="T199" s="402">
        <f>+R199-S199</f>
        <v>0</v>
      </c>
      <c r="U199" s="220"/>
      <c r="V199" s="402">
        <v>0</v>
      </c>
      <c r="W199" s="402">
        <v>0</v>
      </c>
      <c r="X199" s="402">
        <f>+V199-W199</f>
        <v>0</v>
      </c>
      <c r="Y199" s="220"/>
      <c r="Z199" s="402">
        <f t="shared" si="34"/>
        <v>0</v>
      </c>
      <c r="AA199" s="402">
        <f t="shared" si="34"/>
        <v>0</v>
      </c>
      <c r="AB199" s="402">
        <f>+Z199-AA199</f>
        <v>0</v>
      </c>
      <c r="AC199" s="220"/>
      <c r="AD199" s="220"/>
      <c r="AE199" s="389"/>
      <c r="AF199" s="389"/>
      <c r="AG199" s="389"/>
      <c r="AH199" s="220"/>
      <c r="AI199" s="220"/>
      <c r="AJ199" s="220"/>
      <c r="AK199" s="220"/>
      <c r="AL199" s="220"/>
      <c r="AM199" s="220"/>
      <c r="AN199" s="220"/>
      <c r="AO199" s="220"/>
      <c r="AP199" s="220"/>
      <c r="AQ199" s="220"/>
      <c r="AR199" s="220"/>
      <c r="AS199" s="220"/>
      <c r="AT199" s="220"/>
      <c r="AU199" s="220"/>
      <c r="AV199" s="220"/>
      <c r="AW199" s="220"/>
      <c r="AX199" s="220"/>
      <c r="AY199" s="220"/>
      <c r="AZ199" s="220"/>
      <c r="BA199" s="220"/>
    </row>
    <row r="200" spans="2:53" ht="12">
      <c r="B200" s="401"/>
      <c r="C200" s="401"/>
      <c r="D200" s="401"/>
      <c r="E200" s="401"/>
      <c r="F200" s="401"/>
      <c r="G200" s="401"/>
      <c r="H200" s="413"/>
      <c r="J200" s="402"/>
      <c r="K200" s="402"/>
      <c r="L200" s="402"/>
      <c r="M200" s="220"/>
      <c r="N200" s="402"/>
      <c r="O200" s="402"/>
      <c r="P200" s="402"/>
      <c r="Q200" s="220"/>
      <c r="R200" s="402"/>
      <c r="S200" s="402"/>
      <c r="T200" s="402"/>
      <c r="U200" s="220"/>
      <c r="V200" s="402"/>
      <c r="W200" s="402"/>
      <c r="X200" s="402"/>
      <c r="Y200" s="220"/>
      <c r="Z200" s="402"/>
      <c r="AA200" s="402"/>
      <c r="AB200" s="402"/>
      <c r="AC200" s="220"/>
      <c r="AD200" s="220"/>
      <c r="AE200" s="389"/>
      <c r="AF200" s="389"/>
      <c r="AG200" s="389"/>
      <c r="AH200" s="220"/>
      <c r="AI200" s="220"/>
      <c r="AJ200" s="220"/>
      <c r="AK200" s="220"/>
      <c r="AL200" s="220"/>
      <c r="AM200" s="220"/>
      <c r="AN200" s="220"/>
      <c r="AO200" s="220"/>
      <c r="AP200" s="220"/>
      <c r="AQ200" s="220"/>
      <c r="AR200" s="220"/>
      <c r="AS200" s="220"/>
      <c r="AT200" s="220"/>
      <c r="AU200" s="220"/>
      <c r="AV200" s="220"/>
      <c r="AW200" s="220"/>
      <c r="AX200" s="220"/>
      <c r="AY200" s="220"/>
      <c r="AZ200" s="220"/>
      <c r="BA200" s="220"/>
    </row>
    <row r="201" spans="2:66" ht="12">
      <c r="B201" s="401"/>
      <c r="C201" s="401" t="s">
        <v>84</v>
      </c>
      <c r="D201" s="401" t="s">
        <v>85</v>
      </c>
      <c r="E201" s="401"/>
      <c r="F201" s="401"/>
      <c r="G201" s="401"/>
      <c r="H201" s="413"/>
      <c r="J201" s="402">
        <f>+J202+J203+J204+J205+J208</f>
        <v>1650.6695714710809</v>
      </c>
      <c r="K201" s="402">
        <f>+K202+K203+K204+K205+K208</f>
        <v>2000.0044900532716</v>
      </c>
      <c r="L201" s="402">
        <f aca="true" t="shared" si="35" ref="L201:L208">+J201-K201</f>
        <v>-349.33491858219077</v>
      </c>
      <c r="M201" s="220"/>
      <c r="N201" s="402">
        <f>+N202+N203+N204+N205+N208</f>
        <v>21.081158890239294</v>
      </c>
      <c r="O201" s="402">
        <f>+O202+O203+O204+O205+O208</f>
        <v>2440.4851989860017</v>
      </c>
      <c r="P201" s="402">
        <f aca="true" t="shared" si="36" ref="P201:P208">+N201-O201</f>
        <v>-2419.4040400957624</v>
      </c>
      <c r="Q201" s="220"/>
      <c r="R201" s="402">
        <f>+R202+R203+R204+R205+R208</f>
        <v>162.41818086954356</v>
      </c>
      <c r="S201" s="402">
        <f>+S202+S203+S204+S205+S208</f>
        <v>4777.578683968192</v>
      </c>
      <c r="T201" s="402">
        <f aca="true" t="shared" si="37" ref="T201:T208">+R201-S201</f>
        <v>-4615.160503098648</v>
      </c>
      <c r="U201" s="220"/>
      <c r="V201" s="402">
        <f>+V202+V203+V204+V205+V208</f>
        <v>3164.599909736051</v>
      </c>
      <c r="W201" s="402">
        <f>+W202+W203+W204+W205+W208</f>
        <v>2224.946284062027</v>
      </c>
      <c r="X201" s="402">
        <f aca="true" t="shared" si="38" ref="X201:X208">+V201-W201</f>
        <v>939.6536256740237</v>
      </c>
      <c r="Y201" s="220"/>
      <c r="Z201" s="402">
        <f>+Z202+Z203+Z204+Z205+Z208</f>
        <v>4998.768820966914</v>
      </c>
      <c r="AA201" s="402">
        <f>+AA202+AA203+AA204+AA205+AA208</f>
        <v>11443.014657069492</v>
      </c>
      <c r="AB201" s="402">
        <f aca="true" t="shared" si="39" ref="AB201:AB208">+Z201-AA201</f>
        <v>-6444.245836102578</v>
      </c>
      <c r="AC201" s="220"/>
      <c r="AD201" s="220"/>
      <c r="AE201" s="389"/>
      <c r="AF201" s="389"/>
      <c r="AG201" s="389"/>
      <c r="AH201" s="220"/>
      <c r="AI201" s="220"/>
      <c r="AJ201" s="220"/>
      <c r="AK201" s="220"/>
      <c r="AL201" s="220"/>
      <c r="AM201" s="220"/>
      <c r="AN201" s="220"/>
      <c r="AO201" s="220"/>
      <c r="AP201" s="220"/>
      <c r="AQ201" s="220"/>
      <c r="AR201" s="220"/>
      <c r="AS201" s="220"/>
      <c r="AT201" s="220"/>
      <c r="AU201" s="220"/>
      <c r="AV201" s="220"/>
      <c r="AW201" s="220"/>
      <c r="AX201" s="220"/>
      <c r="AY201" s="220"/>
      <c r="AZ201" s="220"/>
      <c r="BA201" s="220"/>
      <c r="BB201" s="221"/>
      <c r="BC201" s="221"/>
      <c r="BD201" s="221"/>
      <c r="BE201" s="221"/>
      <c r="BF201" s="221"/>
      <c r="BG201" s="221"/>
      <c r="BH201" s="221"/>
      <c r="BI201" s="221"/>
      <c r="BJ201" s="221"/>
      <c r="BK201" s="221"/>
      <c r="BL201" s="221"/>
      <c r="BM201" s="221"/>
      <c r="BN201" s="221"/>
    </row>
    <row r="202" spans="2:53" ht="12">
      <c r="B202" s="401"/>
      <c r="C202" s="401"/>
      <c r="D202" s="401"/>
      <c r="E202" s="436" t="s">
        <v>86</v>
      </c>
      <c r="F202" s="414"/>
      <c r="G202" s="401"/>
      <c r="H202" s="401"/>
      <c r="J202" s="402">
        <v>0</v>
      </c>
      <c r="K202" s="402">
        <v>0</v>
      </c>
      <c r="L202" s="402">
        <f t="shared" si="35"/>
        <v>0</v>
      </c>
      <c r="M202" s="220"/>
      <c r="N202" s="402">
        <v>0</v>
      </c>
      <c r="O202" s="402">
        <v>0</v>
      </c>
      <c r="P202" s="402">
        <f t="shared" si="36"/>
        <v>0</v>
      </c>
      <c r="Q202" s="220"/>
      <c r="R202" s="402">
        <v>0</v>
      </c>
      <c r="S202" s="402">
        <v>0</v>
      </c>
      <c r="T202" s="402">
        <f t="shared" si="37"/>
        <v>0</v>
      </c>
      <c r="U202" s="220"/>
      <c r="V202" s="402">
        <v>0</v>
      </c>
      <c r="W202" s="402">
        <v>0</v>
      </c>
      <c r="X202" s="402">
        <f t="shared" si="38"/>
        <v>0</v>
      </c>
      <c r="Y202" s="220"/>
      <c r="Z202" s="402">
        <f aca="true" t="shared" si="40" ref="Z202:AA204">SUM(J202,N202,R202,V202)</f>
        <v>0</v>
      </c>
      <c r="AA202" s="402">
        <f t="shared" si="40"/>
        <v>0</v>
      </c>
      <c r="AB202" s="402">
        <f t="shared" si="39"/>
        <v>0</v>
      </c>
      <c r="AC202" s="220"/>
      <c r="AD202" s="220"/>
      <c r="AE202" s="389"/>
      <c r="AF202" s="389"/>
      <c r="AG202" s="389"/>
      <c r="AH202" s="220"/>
      <c r="AI202" s="220"/>
      <c r="AJ202" s="220"/>
      <c r="AK202" s="220"/>
      <c r="AL202" s="220"/>
      <c r="AM202" s="220"/>
      <c r="AN202" s="220"/>
      <c r="AO202" s="220"/>
      <c r="AP202" s="220"/>
      <c r="AQ202" s="220"/>
      <c r="AR202" s="220"/>
      <c r="AS202" s="220"/>
      <c r="AT202" s="220"/>
      <c r="AU202" s="220"/>
      <c r="AV202" s="220"/>
      <c r="AW202" s="220"/>
      <c r="AX202" s="220"/>
      <c r="AY202" s="220"/>
      <c r="AZ202" s="220"/>
      <c r="BA202" s="220"/>
    </row>
    <row r="203" spans="2:53" ht="12">
      <c r="B203" s="401"/>
      <c r="C203" s="401"/>
      <c r="D203" s="401"/>
      <c r="E203" s="436" t="s">
        <v>87</v>
      </c>
      <c r="F203" s="414"/>
      <c r="G203" s="401"/>
      <c r="H203" s="401"/>
      <c r="J203" s="402">
        <v>1.3619929373401192</v>
      </c>
      <c r="K203" s="402">
        <v>0.2791963126362589</v>
      </c>
      <c r="L203" s="402">
        <f t="shared" si="35"/>
        <v>1.0827966247038603</v>
      </c>
      <c r="M203" s="220"/>
      <c r="N203" s="402">
        <v>1.0558697480435058</v>
      </c>
      <c r="O203" s="402">
        <v>8.83722987417741</v>
      </c>
      <c r="P203" s="402">
        <f t="shared" si="36"/>
        <v>-7.7813601261339045</v>
      </c>
      <c r="Q203" s="220"/>
      <c r="R203" s="402">
        <v>1.0502621928326334</v>
      </c>
      <c r="S203" s="402">
        <v>0.2908792657092363</v>
      </c>
      <c r="T203" s="402">
        <f t="shared" si="37"/>
        <v>0.7593829271233972</v>
      </c>
      <c r="U203" s="220"/>
      <c r="V203" s="402">
        <v>0.9246241213611484</v>
      </c>
      <c r="W203" s="402">
        <v>0.14417650048721953</v>
      </c>
      <c r="X203" s="402">
        <f t="shared" si="38"/>
        <v>0.7804476208739288</v>
      </c>
      <c r="Y203" s="220"/>
      <c r="Z203" s="402">
        <f t="shared" si="40"/>
        <v>4.392748999577407</v>
      </c>
      <c r="AA203" s="402">
        <f t="shared" si="40"/>
        <v>9.551481953010125</v>
      </c>
      <c r="AB203" s="402">
        <f t="shared" si="39"/>
        <v>-5.158732953432718</v>
      </c>
      <c r="AC203" s="220"/>
      <c r="AD203" s="220"/>
      <c r="AE203" s="389"/>
      <c r="AF203" s="389"/>
      <c r="AG203" s="389"/>
      <c r="AH203" s="220"/>
      <c r="AI203" s="220"/>
      <c r="AJ203" s="220"/>
      <c r="AK203" s="220"/>
      <c r="AL203" s="220"/>
      <c r="AM203" s="220"/>
      <c r="AN203" s="220"/>
      <c r="AO203" s="220"/>
      <c r="AP203" s="220"/>
      <c r="AQ203" s="220"/>
      <c r="AR203" s="220"/>
      <c r="AS203" s="220"/>
      <c r="AT203" s="220"/>
      <c r="AU203" s="220"/>
      <c r="AV203" s="220"/>
      <c r="AW203" s="220"/>
      <c r="AX203" s="220"/>
      <c r="AY203" s="220"/>
      <c r="AZ203" s="220"/>
      <c r="BA203" s="220"/>
    </row>
    <row r="204" spans="2:53" ht="12">
      <c r="B204" s="401"/>
      <c r="C204" s="401"/>
      <c r="D204" s="401"/>
      <c r="E204" s="436" t="s">
        <v>88</v>
      </c>
      <c r="F204" s="414"/>
      <c r="G204" s="401"/>
      <c r="H204" s="401"/>
      <c r="J204" s="402">
        <v>0.16404391938635854</v>
      </c>
      <c r="K204" s="402">
        <v>0.13199870919538625</v>
      </c>
      <c r="L204" s="402">
        <f t="shared" si="35"/>
        <v>0.032045210190972284</v>
      </c>
      <c r="M204" s="220"/>
      <c r="N204" s="402">
        <v>19.825896012195926</v>
      </c>
      <c r="O204" s="402">
        <v>14.631462455743986</v>
      </c>
      <c r="P204" s="402">
        <f t="shared" si="36"/>
        <v>5.194433556451941</v>
      </c>
      <c r="Q204" s="220"/>
      <c r="R204" s="402">
        <v>2.7055871084164664</v>
      </c>
      <c r="S204" s="402">
        <v>0.09566730668984746</v>
      </c>
      <c r="T204" s="402">
        <f t="shared" si="37"/>
        <v>2.609919801726619</v>
      </c>
      <c r="U204" s="220"/>
      <c r="V204" s="402">
        <v>0</v>
      </c>
      <c r="W204" s="402">
        <v>69.85977671158321</v>
      </c>
      <c r="X204" s="402">
        <f t="shared" si="38"/>
        <v>-69.85977671158321</v>
      </c>
      <c r="Y204" s="220"/>
      <c r="Z204" s="402">
        <f t="shared" si="40"/>
        <v>22.69552703999875</v>
      </c>
      <c r="AA204" s="402">
        <f t="shared" si="40"/>
        <v>84.71890518321243</v>
      </c>
      <c r="AB204" s="402">
        <f t="shared" si="39"/>
        <v>-62.02337814321368</v>
      </c>
      <c r="AC204" s="220"/>
      <c r="AD204" s="220"/>
      <c r="AE204" s="389"/>
      <c r="AF204" s="389"/>
      <c r="AG204" s="389"/>
      <c r="AH204" s="220"/>
      <c r="AI204" s="220"/>
      <c r="AJ204" s="220"/>
      <c r="AK204" s="220"/>
      <c r="AL204" s="220"/>
      <c r="AM204" s="220"/>
      <c r="AN204" s="220"/>
      <c r="AO204" s="220"/>
      <c r="AP204" s="220"/>
      <c r="AQ204" s="220"/>
      <c r="AR204" s="220"/>
      <c r="AS204" s="220"/>
      <c r="AT204" s="220"/>
      <c r="AU204" s="220"/>
      <c r="AV204" s="220"/>
      <c r="AW204" s="220"/>
      <c r="AX204" s="220"/>
      <c r="AY204" s="220"/>
      <c r="AZ204" s="220"/>
      <c r="BA204" s="220"/>
    </row>
    <row r="205" spans="2:53" ht="12">
      <c r="B205" s="401"/>
      <c r="C205" s="401"/>
      <c r="D205" s="401"/>
      <c r="E205" s="436" t="s">
        <v>89</v>
      </c>
      <c r="F205" s="414"/>
      <c r="G205" s="401"/>
      <c r="H205" s="401"/>
      <c r="J205" s="402">
        <v>1583.6378219743542</v>
      </c>
      <c r="K205" s="402">
        <v>1946.44439273144</v>
      </c>
      <c r="L205" s="402">
        <f t="shared" si="35"/>
        <v>-362.80657075708586</v>
      </c>
      <c r="M205" s="220"/>
      <c r="N205" s="402">
        <v>0</v>
      </c>
      <c r="O205" s="402">
        <v>2375.84810323608</v>
      </c>
      <c r="P205" s="402">
        <f t="shared" si="36"/>
        <v>-2375.84810323608</v>
      </c>
      <c r="Q205" s="220"/>
      <c r="R205" s="402">
        <v>85.97387131829475</v>
      </c>
      <c r="S205" s="402">
        <v>4772.9913895057925</v>
      </c>
      <c r="T205" s="402">
        <f t="shared" si="37"/>
        <v>-4687.017518187497</v>
      </c>
      <c r="U205" s="220"/>
      <c r="V205" s="402">
        <v>3144.3969957646896</v>
      </c>
      <c r="W205" s="402">
        <v>2080.4266234999563</v>
      </c>
      <c r="X205" s="402">
        <f t="shared" si="38"/>
        <v>1063.9703722647332</v>
      </c>
      <c r="Y205" s="220"/>
      <c r="Z205" s="402">
        <f>+Z206+Z207</f>
        <v>4814.008689057338</v>
      </c>
      <c r="AA205" s="402">
        <f>+AA206+AA207</f>
        <v>11175.710508973269</v>
      </c>
      <c r="AB205" s="402">
        <f t="shared" si="39"/>
        <v>-6361.70181991593</v>
      </c>
      <c r="AC205" s="220"/>
      <c r="AD205" s="220"/>
      <c r="AE205" s="389"/>
      <c r="AF205" s="389"/>
      <c r="AG205" s="389"/>
      <c r="AH205" s="220"/>
      <c r="AI205" s="220"/>
      <c r="AJ205" s="220"/>
      <c r="AK205" s="220"/>
      <c r="AL205" s="220"/>
      <c r="AM205" s="220"/>
      <c r="AN205" s="220"/>
      <c r="AO205" s="220"/>
      <c r="AP205" s="220"/>
      <c r="AQ205" s="220"/>
      <c r="AR205" s="220"/>
      <c r="AS205" s="220"/>
      <c r="AT205" s="220"/>
      <c r="AU205" s="220"/>
      <c r="AV205" s="220"/>
      <c r="AW205" s="220"/>
      <c r="AX205" s="220"/>
      <c r="AY205" s="220"/>
      <c r="AZ205" s="220"/>
      <c r="BA205" s="220"/>
    </row>
    <row r="206" spans="2:53" ht="12">
      <c r="B206" s="401"/>
      <c r="C206" s="401"/>
      <c r="D206" s="401"/>
      <c r="E206" s="414"/>
      <c r="F206" s="436" t="s">
        <v>90</v>
      </c>
      <c r="G206" s="401"/>
      <c r="H206" s="401"/>
      <c r="J206" s="402">
        <v>1486.8601752343236</v>
      </c>
      <c r="K206" s="402">
        <v>540.8106638962446</v>
      </c>
      <c r="L206" s="402">
        <f t="shared" si="35"/>
        <v>946.049511338079</v>
      </c>
      <c r="M206" s="220"/>
      <c r="N206" s="402">
        <v>0</v>
      </c>
      <c r="O206" s="402">
        <v>445.6717210335836</v>
      </c>
      <c r="P206" s="402">
        <f t="shared" si="36"/>
        <v>-445.6717210335836</v>
      </c>
      <c r="Q206" s="220"/>
      <c r="R206" s="402">
        <v>85.97387131829475</v>
      </c>
      <c r="S206" s="402">
        <v>2015.301146509289</v>
      </c>
      <c r="T206" s="402">
        <f t="shared" si="37"/>
        <v>-1929.3272751909944</v>
      </c>
      <c r="U206" s="220"/>
      <c r="V206" s="402">
        <v>3144.3969957646896</v>
      </c>
      <c r="W206" s="402">
        <v>316.3259857002178</v>
      </c>
      <c r="X206" s="402">
        <f t="shared" si="38"/>
        <v>2828.071010064472</v>
      </c>
      <c r="Y206" s="220"/>
      <c r="Z206" s="402">
        <f aca="true" t="shared" si="41" ref="Z206:AA208">SUM(J206,N206,R206,V206)</f>
        <v>4717.231042317308</v>
      </c>
      <c r="AA206" s="402">
        <f t="shared" si="41"/>
        <v>3318.109517139335</v>
      </c>
      <c r="AB206" s="402">
        <f t="shared" si="39"/>
        <v>1399.1215251779727</v>
      </c>
      <c r="AC206" s="220"/>
      <c r="AD206" s="220"/>
      <c r="AE206" s="389"/>
      <c r="AF206" s="389"/>
      <c r="AG206" s="389"/>
      <c r="AH206" s="220"/>
      <c r="AI206" s="220"/>
      <c r="AJ206" s="220"/>
      <c r="AK206" s="220"/>
      <c r="AL206" s="220"/>
      <c r="AM206" s="220"/>
      <c r="AN206" s="220"/>
      <c r="AO206" s="220"/>
      <c r="AP206" s="220"/>
      <c r="AQ206" s="220"/>
      <c r="AR206" s="220"/>
      <c r="AS206" s="220"/>
      <c r="AT206" s="220"/>
      <c r="AU206" s="220"/>
      <c r="AV206" s="220"/>
      <c r="AW206" s="220"/>
      <c r="AX206" s="220"/>
      <c r="AY206" s="220"/>
      <c r="AZ206" s="220"/>
      <c r="BA206" s="220"/>
    </row>
    <row r="207" spans="2:53" ht="12">
      <c r="B207" s="401"/>
      <c r="C207" s="401"/>
      <c r="D207" s="401"/>
      <c r="E207" s="414"/>
      <c r="F207" s="436" t="s">
        <v>91</v>
      </c>
      <c r="G207" s="401"/>
      <c r="H207" s="401"/>
      <c r="J207" s="415">
        <v>96.77764674003066</v>
      </c>
      <c r="K207" s="415">
        <v>1405.6337288351956</v>
      </c>
      <c r="L207" s="415">
        <f t="shared" si="35"/>
        <v>-1308.856082095165</v>
      </c>
      <c r="M207" s="227"/>
      <c r="N207" s="415">
        <v>0</v>
      </c>
      <c r="O207" s="415">
        <v>1930.1763822024964</v>
      </c>
      <c r="P207" s="415">
        <f t="shared" si="36"/>
        <v>-1930.1763822024964</v>
      </c>
      <c r="Q207" s="227"/>
      <c r="R207" s="415">
        <v>0</v>
      </c>
      <c r="S207" s="415">
        <v>2757.6902429965035</v>
      </c>
      <c r="T207" s="415">
        <f t="shared" si="37"/>
        <v>-2757.6902429965035</v>
      </c>
      <c r="U207" s="227"/>
      <c r="V207" s="415">
        <v>0</v>
      </c>
      <c r="W207" s="415">
        <v>1764.1006377997387</v>
      </c>
      <c r="X207" s="415">
        <f t="shared" si="38"/>
        <v>-1764.1006377997387</v>
      </c>
      <c r="Y207" s="227"/>
      <c r="Z207" s="415">
        <f t="shared" si="41"/>
        <v>96.77764674003066</v>
      </c>
      <c r="AA207" s="415">
        <f t="shared" si="41"/>
        <v>7857.600991833933</v>
      </c>
      <c r="AB207" s="415">
        <f t="shared" si="39"/>
        <v>-7760.823345093902</v>
      </c>
      <c r="AC207" s="220"/>
      <c r="AD207" s="220"/>
      <c r="AE207" s="389"/>
      <c r="AF207" s="389"/>
      <c r="AG207" s="389"/>
      <c r="AH207" s="220"/>
      <c r="AI207" s="220"/>
      <c r="AJ207" s="220"/>
      <c r="AK207" s="220"/>
      <c r="AL207" s="220"/>
      <c r="AM207" s="220"/>
      <c r="AN207" s="220"/>
      <c r="AO207" s="220"/>
      <c r="AP207" s="220"/>
      <c r="AQ207" s="220"/>
      <c r="AR207" s="220"/>
      <c r="AS207" s="220"/>
      <c r="AT207" s="220"/>
      <c r="AU207" s="220"/>
      <c r="AV207" s="220"/>
      <c r="AW207" s="220"/>
      <c r="AX207" s="220"/>
      <c r="AY207" s="220"/>
      <c r="AZ207" s="220"/>
      <c r="BA207" s="220"/>
    </row>
    <row r="208" spans="1:53" ht="12">
      <c r="A208" s="210"/>
      <c r="B208" s="403"/>
      <c r="C208" s="403"/>
      <c r="D208" s="403"/>
      <c r="E208" s="416" t="s">
        <v>92</v>
      </c>
      <c r="F208" s="416"/>
      <c r="G208" s="403"/>
      <c r="H208" s="403"/>
      <c r="I208" s="400"/>
      <c r="J208" s="412">
        <v>65.50571264000018</v>
      </c>
      <c r="K208" s="412">
        <v>53.14890229999992</v>
      </c>
      <c r="L208" s="412">
        <f t="shared" si="35"/>
        <v>12.356810340000266</v>
      </c>
      <c r="M208" s="232"/>
      <c r="N208" s="412">
        <v>0.19939312999986214</v>
      </c>
      <c r="O208" s="412">
        <v>41.16840342000012</v>
      </c>
      <c r="P208" s="412">
        <f t="shared" si="36"/>
        <v>-40.969010290000256</v>
      </c>
      <c r="Q208" s="232"/>
      <c r="R208" s="412">
        <v>72.68846024999971</v>
      </c>
      <c r="S208" s="412">
        <v>4.20074789000023</v>
      </c>
      <c r="T208" s="412">
        <f t="shared" si="37"/>
        <v>68.48771235999948</v>
      </c>
      <c r="U208" s="232"/>
      <c r="V208" s="412">
        <v>19.278289850000192</v>
      </c>
      <c r="W208" s="412">
        <v>74.51570735000041</v>
      </c>
      <c r="X208" s="412">
        <f t="shared" si="38"/>
        <v>-55.23741750000022</v>
      </c>
      <c r="Y208" s="232"/>
      <c r="Z208" s="412">
        <f t="shared" si="41"/>
        <v>157.67185586999994</v>
      </c>
      <c r="AA208" s="412">
        <f t="shared" si="41"/>
        <v>173.03376096000068</v>
      </c>
      <c r="AB208" s="412">
        <f t="shared" si="39"/>
        <v>-15.361905090000732</v>
      </c>
      <c r="AC208" s="220"/>
      <c r="AD208" s="220"/>
      <c r="AE208" s="389"/>
      <c r="AF208" s="389"/>
      <c r="AG208" s="389"/>
      <c r="AH208" s="220"/>
      <c r="AI208" s="220"/>
      <c r="AJ208" s="220"/>
      <c r="AK208" s="220"/>
      <c r="AL208" s="220"/>
      <c r="AM208" s="220"/>
      <c r="AN208" s="220"/>
      <c r="AO208" s="220"/>
      <c r="AP208" s="220"/>
      <c r="AQ208" s="220"/>
      <c r="AR208" s="220"/>
      <c r="AS208" s="220"/>
      <c r="AT208" s="220"/>
      <c r="AU208" s="220"/>
      <c r="AV208" s="220"/>
      <c r="AW208" s="220"/>
      <c r="AX208" s="220"/>
      <c r="AY208" s="220"/>
      <c r="AZ208" s="220"/>
      <c r="BA208" s="220"/>
    </row>
    <row r="209" spans="2:53" ht="12">
      <c r="B209" s="401"/>
      <c r="C209" s="401"/>
      <c r="D209" s="401"/>
      <c r="E209" s="401"/>
      <c r="F209" s="401"/>
      <c r="G209" s="401"/>
      <c r="H209" s="401"/>
      <c r="J209" s="402"/>
      <c r="K209" s="402"/>
      <c r="L209" s="402"/>
      <c r="M209" s="220"/>
      <c r="N209" s="402"/>
      <c r="O209" s="402"/>
      <c r="P209" s="402"/>
      <c r="Q209" s="220"/>
      <c r="R209" s="402"/>
      <c r="S209" s="402"/>
      <c r="T209" s="402"/>
      <c r="U209" s="220"/>
      <c r="V209" s="402"/>
      <c r="W209" s="402"/>
      <c r="X209" s="402"/>
      <c r="Y209" s="220"/>
      <c r="Z209" s="402"/>
      <c r="AA209" s="402"/>
      <c r="AB209" s="402"/>
      <c r="AC209" s="220"/>
      <c r="AD209" s="220"/>
      <c r="AE209" s="389"/>
      <c r="AF209" s="389"/>
      <c r="AG209" s="389"/>
      <c r="AH209" s="220"/>
      <c r="AI209" s="220"/>
      <c r="AJ209" s="220"/>
      <c r="AK209" s="220"/>
      <c r="AL209" s="220"/>
      <c r="AM209" s="220"/>
      <c r="AN209" s="220"/>
      <c r="AO209" s="220"/>
      <c r="AP209" s="220"/>
      <c r="AQ209" s="220"/>
      <c r="AR209" s="220"/>
      <c r="AS209" s="220"/>
      <c r="AT209" s="220"/>
      <c r="AU209" s="220"/>
      <c r="AV209" s="220"/>
      <c r="AW209" s="220"/>
      <c r="AX209" s="220"/>
      <c r="AY209" s="220"/>
      <c r="AZ209" s="220"/>
      <c r="BA209" s="220"/>
    </row>
    <row r="210" spans="2:53" ht="12">
      <c r="B210" s="401"/>
      <c r="C210" s="401"/>
      <c r="D210" s="401"/>
      <c r="E210" s="401"/>
      <c r="F210" s="401"/>
      <c r="G210" s="401"/>
      <c r="H210" s="401"/>
      <c r="J210" s="402"/>
      <c r="K210" s="402"/>
      <c r="L210" s="402"/>
      <c r="M210" s="220"/>
      <c r="N210" s="402"/>
      <c r="O210" s="402"/>
      <c r="P210" s="402"/>
      <c r="Q210" s="220"/>
      <c r="R210" s="402"/>
      <c r="S210" s="402"/>
      <c r="T210" s="402"/>
      <c r="U210" s="220"/>
      <c r="V210" s="402"/>
      <c r="W210" s="402"/>
      <c r="X210" s="402"/>
      <c r="Y210" s="220"/>
      <c r="Z210" s="402"/>
      <c r="AA210" s="402"/>
      <c r="AB210" s="402"/>
      <c r="AC210" s="220"/>
      <c r="AD210" s="220"/>
      <c r="AE210" s="389"/>
      <c r="AF210" s="389"/>
      <c r="AG210" s="389"/>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row>
    <row r="211" spans="2:53" ht="12">
      <c r="B211" s="401"/>
      <c r="C211" s="401" t="s">
        <v>181</v>
      </c>
      <c r="D211" s="401"/>
      <c r="E211" s="401"/>
      <c r="F211" s="401"/>
      <c r="G211" s="401"/>
      <c r="H211" s="401"/>
      <c r="J211" s="402"/>
      <c r="K211" s="402"/>
      <c r="L211" s="402"/>
      <c r="M211" s="220"/>
      <c r="N211" s="402"/>
      <c r="O211" s="402"/>
      <c r="P211" s="402"/>
      <c r="Q211" s="220"/>
      <c r="R211" s="402"/>
      <c r="S211" s="402"/>
      <c r="T211" s="402"/>
      <c r="U211" s="220"/>
      <c r="V211" s="402"/>
      <c r="W211" s="402"/>
      <c r="X211" s="402"/>
      <c r="Y211" s="220"/>
      <c r="Z211" s="402"/>
      <c r="AA211" s="402"/>
      <c r="AB211" s="402"/>
      <c r="AC211" s="220"/>
      <c r="AD211" s="220"/>
      <c r="AE211" s="389"/>
      <c r="AF211" s="389"/>
      <c r="AG211" s="389"/>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row>
    <row r="212" spans="2:53" ht="12">
      <c r="B212" s="401"/>
      <c r="C212" s="401"/>
      <c r="D212" s="401"/>
      <c r="E212" s="401"/>
      <c r="F212" s="401"/>
      <c r="G212" s="401"/>
      <c r="H212" s="401"/>
      <c r="J212" s="402"/>
      <c r="K212" s="402"/>
      <c r="L212" s="402"/>
      <c r="M212" s="220"/>
      <c r="N212" s="402"/>
      <c r="O212" s="402"/>
      <c r="P212" s="402"/>
      <c r="Q212" s="220"/>
      <c r="R212" s="402"/>
      <c r="S212" s="402"/>
      <c r="T212" s="402"/>
      <c r="U212" s="220"/>
      <c r="V212" s="402"/>
      <c r="W212" s="402"/>
      <c r="X212" s="402"/>
      <c r="Y212" s="220"/>
      <c r="Z212" s="402"/>
      <c r="AA212" s="402"/>
      <c r="AB212" s="402"/>
      <c r="AC212" s="220"/>
      <c r="AD212" s="220"/>
      <c r="AE212" s="389"/>
      <c r="AF212" s="389"/>
      <c r="AG212" s="389"/>
      <c r="AH212" s="220"/>
      <c r="AI212" s="220"/>
      <c r="AJ212" s="220"/>
      <c r="AK212" s="220"/>
      <c r="AL212" s="220"/>
      <c r="AM212" s="220"/>
      <c r="AN212" s="220"/>
      <c r="AO212" s="220"/>
      <c r="AP212" s="220"/>
      <c r="AQ212" s="220"/>
      <c r="AR212" s="220"/>
      <c r="AS212" s="220"/>
      <c r="AT212" s="220"/>
      <c r="AU212" s="220"/>
      <c r="AV212" s="220"/>
      <c r="AW212" s="220"/>
      <c r="AX212" s="220"/>
      <c r="AY212" s="220"/>
      <c r="AZ212" s="220"/>
      <c r="BA212" s="220"/>
    </row>
    <row r="213" spans="2:53" ht="12">
      <c r="B213" s="401"/>
      <c r="C213" s="401" t="s">
        <v>109</v>
      </c>
      <c r="D213" s="401" t="s">
        <v>182</v>
      </c>
      <c r="E213" s="401"/>
      <c r="F213" s="401"/>
      <c r="G213" s="401"/>
      <c r="H213" s="401"/>
      <c r="J213" s="402">
        <v>0</v>
      </c>
      <c r="K213" s="402">
        <v>0</v>
      </c>
      <c r="L213" s="402">
        <f>+J213-K213</f>
        <v>0</v>
      </c>
      <c r="M213" s="220"/>
      <c r="N213" s="402">
        <v>41</v>
      </c>
      <c r="O213" s="402">
        <v>76.6</v>
      </c>
      <c r="P213" s="402">
        <f>+N213-O213</f>
        <v>-35.599999999999994</v>
      </c>
      <c r="Q213" s="220"/>
      <c r="R213" s="402">
        <v>0</v>
      </c>
      <c r="S213" s="402">
        <v>30.7</v>
      </c>
      <c r="T213" s="402">
        <f>+R213-S213</f>
        <v>-30.7</v>
      </c>
      <c r="U213" s="220"/>
      <c r="V213" s="402">
        <v>0</v>
      </c>
      <c r="W213" s="402">
        <v>50.8</v>
      </c>
      <c r="X213" s="402">
        <f>+V213-W213</f>
        <v>-50.8</v>
      </c>
      <c r="Y213" s="220"/>
      <c r="Z213" s="402">
        <f>SUM(J213,N213,R213,V213)</f>
        <v>41</v>
      </c>
      <c r="AA213" s="402">
        <f>SUM(K213,O213,S213,W213)</f>
        <v>158.1</v>
      </c>
      <c r="AB213" s="402">
        <f>+Z213-AA213</f>
        <v>-117.1</v>
      </c>
      <c r="AC213" s="220"/>
      <c r="AD213" s="220"/>
      <c r="AE213" s="389"/>
      <c r="AF213" s="389"/>
      <c r="AG213" s="389"/>
      <c r="AH213" s="220"/>
      <c r="AI213" s="220"/>
      <c r="AJ213" s="220"/>
      <c r="AK213" s="220"/>
      <c r="AL213" s="220"/>
      <c r="AM213" s="220"/>
      <c r="AN213" s="220"/>
      <c r="AO213" s="220"/>
      <c r="AP213" s="220"/>
      <c r="AQ213" s="220"/>
      <c r="AR213" s="220"/>
      <c r="AS213" s="220"/>
      <c r="AT213" s="220"/>
      <c r="AU213" s="220"/>
      <c r="AV213" s="220"/>
      <c r="AW213" s="220"/>
      <c r="AX213" s="220"/>
      <c r="AY213" s="220"/>
      <c r="AZ213" s="220"/>
      <c r="BA213" s="220"/>
    </row>
    <row r="214" spans="2:53" ht="12">
      <c r="B214" s="401"/>
      <c r="C214" s="401"/>
      <c r="D214" s="401" t="s">
        <v>183</v>
      </c>
      <c r="E214" s="401"/>
      <c r="F214" s="401"/>
      <c r="G214" s="401"/>
      <c r="H214" s="401"/>
      <c r="J214" s="402"/>
      <c r="K214" s="402"/>
      <c r="L214" s="402"/>
      <c r="M214" s="220"/>
      <c r="N214" s="402"/>
      <c r="O214" s="402"/>
      <c r="P214" s="402"/>
      <c r="Q214" s="220"/>
      <c r="R214" s="402"/>
      <c r="S214" s="402"/>
      <c r="T214" s="402"/>
      <c r="U214" s="220"/>
      <c r="V214" s="402"/>
      <c r="W214" s="402"/>
      <c r="X214" s="402"/>
      <c r="Y214" s="220"/>
      <c r="Z214" s="402"/>
      <c r="AA214" s="402"/>
      <c r="AB214" s="402"/>
      <c r="AC214" s="220"/>
      <c r="AD214" s="220"/>
      <c r="AE214" s="389"/>
      <c r="AF214" s="389"/>
      <c r="AG214" s="389"/>
      <c r="AH214" s="220"/>
      <c r="AI214" s="220"/>
      <c r="AJ214" s="220"/>
      <c r="AK214" s="220"/>
      <c r="AL214" s="220"/>
      <c r="AM214" s="220"/>
      <c r="AN214" s="220"/>
      <c r="AO214" s="220"/>
      <c r="AP214" s="220"/>
      <c r="AQ214" s="220"/>
      <c r="AR214" s="220"/>
      <c r="AS214" s="220"/>
      <c r="AT214" s="220"/>
      <c r="AU214" s="220"/>
      <c r="AV214" s="220"/>
      <c r="AW214" s="220"/>
      <c r="AX214" s="220"/>
      <c r="AY214" s="220"/>
      <c r="AZ214" s="220"/>
      <c r="BA214" s="220"/>
    </row>
    <row r="215" spans="2:53" ht="12">
      <c r="B215" s="401"/>
      <c r="C215" s="401"/>
      <c r="D215" s="401"/>
      <c r="E215" s="401"/>
      <c r="F215" s="401"/>
      <c r="G215" s="401"/>
      <c r="H215" s="401"/>
      <c r="J215" s="402"/>
      <c r="K215" s="402"/>
      <c r="L215" s="402"/>
      <c r="M215" s="220"/>
      <c r="N215" s="402"/>
      <c r="O215" s="402"/>
      <c r="P215" s="402"/>
      <c r="Q215" s="220"/>
      <c r="R215" s="402"/>
      <c r="S215" s="402"/>
      <c r="T215" s="402"/>
      <c r="U215" s="220"/>
      <c r="V215" s="402"/>
      <c r="W215" s="402"/>
      <c r="X215" s="402"/>
      <c r="Y215" s="220"/>
      <c r="Z215" s="402"/>
      <c r="AA215" s="402"/>
      <c r="AB215" s="402"/>
      <c r="AC215" s="220"/>
      <c r="AD215" s="220"/>
      <c r="AE215" s="389"/>
      <c r="AF215" s="389"/>
      <c r="AG215" s="389"/>
      <c r="AH215" s="220"/>
      <c r="AI215" s="220"/>
      <c r="AJ215" s="220"/>
      <c r="AK215" s="220"/>
      <c r="AL215" s="220"/>
      <c r="AM215" s="220"/>
      <c r="AN215" s="220"/>
      <c r="AO215" s="220"/>
      <c r="AP215" s="220"/>
      <c r="AQ215" s="220"/>
      <c r="AR215" s="220"/>
      <c r="AS215" s="220"/>
      <c r="AT215" s="220"/>
      <c r="AU215" s="220"/>
      <c r="AV215" s="220"/>
      <c r="AW215" s="220"/>
      <c r="AX215" s="220"/>
      <c r="AY215" s="220"/>
      <c r="AZ215" s="220"/>
      <c r="BA215" s="220"/>
    </row>
    <row r="216" spans="2:66" ht="12">
      <c r="B216" s="401"/>
      <c r="C216" s="401" t="s">
        <v>114</v>
      </c>
      <c r="D216" s="401" t="s">
        <v>184</v>
      </c>
      <c r="E216" s="401"/>
      <c r="F216" s="401"/>
      <c r="G216" s="401"/>
      <c r="H216" s="401"/>
      <c r="J216" s="402"/>
      <c r="K216" s="402">
        <f>SUM(K217:K220)</f>
        <v>333</v>
      </c>
      <c r="L216" s="402">
        <f aca="true" t="shared" si="42" ref="L216:L222">+J216-K216</f>
        <v>-333</v>
      </c>
      <c r="M216" s="220"/>
      <c r="N216" s="402"/>
      <c r="O216" s="402">
        <f>SUM(O217:O220)</f>
        <v>0.3</v>
      </c>
      <c r="P216" s="402">
        <f aca="true" t="shared" si="43" ref="P216:P222">+N216-O216</f>
        <v>-0.3</v>
      </c>
      <c r="Q216" s="220"/>
      <c r="R216" s="402"/>
      <c r="S216" s="402">
        <f>SUM(S217:S220)</f>
        <v>402.9</v>
      </c>
      <c r="T216" s="402">
        <f aca="true" t="shared" si="44" ref="T216:T222">+R216-S216</f>
        <v>-402.9</v>
      </c>
      <c r="U216" s="220"/>
      <c r="V216" s="402"/>
      <c r="W216" s="402">
        <f>SUM(W217:W220)</f>
        <v>243.3</v>
      </c>
      <c r="X216" s="402">
        <f aca="true" t="shared" si="45" ref="X216:X222">+V216-W216</f>
        <v>-243.3</v>
      </c>
      <c r="Y216" s="220"/>
      <c r="Z216" s="402"/>
      <c r="AA216" s="402">
        <f>SUM(AA217:AA220)</f>
        <v>979.5</v>
      </c>
      <c r="AB216" s="402">
        <f aca="true" t="shared" si="46" ref="AB216:AB222">+Z216-AA216</f>
        <v>-979.5</v>
      </c>
      <c r="AC216" s="220"/>
      <c r="AD216" s="220"/>
      <c r="AE216" s="389"/>
      <c r="AF216" s="389"/>
      <c r="AG216" s="389"/>
      <c r="AH216" s="220"/>
      <c r="AI216" s="220"/>
      <c r="AJ216" s="220"/>
      <c r="AK216" s="220"/>
      <c r="AL216" s="220"/>
      <c r="AM216" s="220"/>
      <c r="AN216" s="220"/>
      <c r="AO216" s="220"/>
      <c r="AP216" s="220"/>
      <c r="AQ216" s="220"/>
      <c r="AR216" s="220"/>
      <c r="AS216" s="220"/>
      <c r="AT216" s="220"/>
      <c r="AU216" s="220"/>
      <c r="AV216" s="220"/>
      <c r="AW216" s="220"/>
      <c r="AX216" s="220"/>
      <c r="AY216" s="220"/>
      <c r="AZ216" s="220"/>
      <c r="BA216" s="220"/>
      <c r="BB216" s="221"/>
      <c r="BC216" s="221"/>
      <c r="BD216" s="221"/>
      <c r="BE216" s="221"/>
      <c r="BF216" s="221"/>
      <c r="BG216" s="221"/>
      <c r="BH216" s="221"/>
      <c r="BI216" s="221"/>
      <c r="BJ216" s="221"/>
      <c r="BK216" s="221"/>
      <c r="BL216" s="221"/>
      <c r="BM216" s="221"/>
      <c r="BN216" s="221"/>
    </row>
    <row r="217" spans="2:53" ht="12">
      <c r="B217" s="401"/>
      <c r="C217" s="401"/>
      <c r="D217" s="401"/>
      <c r="E217" s="401" t="s">
        <v>753</v>
      </c>
      <c r="F217" s="401"/>
      <c r="G217" s="401"/>
      <c r="H217" s="401"/>
      <c r="J217" s="402"/>
      <c r="K217" s="402">
        <v>0</v>
      </c>
      <c r="L217" s="402">
        <f t="shared" si="42"/>
        <v>0</v>
      </c>
      <c r="M217" s="220"/>
      <c r="N217" s="402"/>
      <c r="O217" s="402">
        <v>0</v>
      </c>
      <c r="P217" s="402">
        <f t="shared" si="43"/>
        <v>0</v>
      </c>
      <c r="Q217" s="220"/>
      <c r="R217" s="402"/>
      <c r="S217" s="402">
        <v>0</v>
      </c>
      <c r="T217" s="402">
        <f t="shared" si="44"/>
        <v>0</v>
      </c>
      <c r="U217" s="220"/>
      <c r="V217" s="402"/>
      <c r="W217" s="402">
        <v>0</v>
      </c>
      <c r="X217" s="402">
        <f t="shared" si="45"/>
        <v>0</v>
      </c>
      <c r="Y217" s="220"/>
      <c r="Z217" s="402"/>
      <c r="AA217" s="402">
        <f>SUM(K217,O217,S217,W217)</f>
        <v>0</v>
      </c>
      <c r="AB217" s="402">
        <f t="shared" si="46"/>
        <v>0</v>
      </c>
      <c r="AC217" s="220"/>
      <c r="AD217" s="220"/>
      <c r="AE217" s="389"/>
      <c r="AF217" s="389"/>
      <c r="AG217" s="389"/>
      <c r="AH217" s="220"/>
      <c r="AI217" s="220"/>
      <c r="AJ217" s="220"/>
      <c r="AK217" s="220"/>
      <c r="AL217" s="220"/>
      <c r="AM217" s="220"/>
      <c r="AN217" s="220"/>
      <c r="AO217" s="220"/>
      <c r="AP217" s="220"/>
      <c r="AQ217" s="220"/>
      <c r="AR217" s="220"/>
      <c r="AS217" s="220"/>
      <c r="AT217" s="220"/>
      <c r="AU217" s="220"/>
      <c r="AV217" s="220"/>
      <c r="AW217" s="220"/>
      <c r="AX217" s="220"/>
      <c r="AY217" s="220"/>
      <c r="AZ217" s="220"/>
      <c r="BA217" s="220"/>
    </row>
    <row r="218" spans="2:53" ht="12">
      <c r="B218" s="401"/>
      <c r="C218" s="401"/>
      <c r="D218" s="401"/>
      <c r="E218" s="401" t="s">
        <v>185</v>
      </c>
      <c r="F218" s="401"/>
      <c r="G218" s="401"/>
      <c r="H218" s="401"/>
      <c r="J218" s="402"/>
      <c r="K218" s="402">
        <v>0</v>
      </c>
      <c r="L218" s="402">
        <f t="shared" si="42"/>
        <v>0</v>
      </c>
      <c r="M218" s="220"/>
      <c r="N218" s="402"/>
      <c r="O218" s="402">
        <v>0</v>
      </c>
      <c r="P218" s="402">
        <f t="shared" si="43"/>
        <v>0</v>
      </c>
      <c r="Q218" s="220"/>
      <c r="R218" s="402"/>
      <c r="S218" s="402">
        <v>0</v>
      </c>
      <c r="T218" s="402">
        <f t="shared" si="44"/>
        <v>0</v>
      </c>
      <c r="U218" s="220"/>
      <c r="V218" s="402"/>
      <c r="W218" s="402">
        <v>0</v>
      </c>
      <c r="X218" s="402">
        <f t="shared" si="45"/>
        <v>0</v>
      </c>
      <c r="Y218" s="220"/>
      <c r="Z218" s="402"/>
      <c r="AA218" s="402">
        <f>SUM(K218,O218,S218,W218)</f>
        <v>0</v>
      </c>
      <c r="AB218" s="402">
        <f t="shared" si="46"/>
        <v>0</v>
      </c>
      <c r="AC218" s="220"/>
      <c r="AD218" s="220"/>
      <c r="AE218" s="389"/>
      <c r="AF218" s="389"/>
      <c r="AG218" s="389"/>
      <c r="AH218" s="220"/>
      <c r="AI218" s="220"/>
      <c r="AJ218" s="220"/>
      <c r="AK218" s="220"/>
      <c r="AL218" s="220"/>
      <c r="AM218" s="220"/>
      <c r="AN218" s="220"/>
      <c r="AO218" s="220"/>
      <c r="AP218" s="220"/>
      <c r="AQ218" s="220"/>
      <c r="AR218" s="220"/>
      <c r="AS218" s="220"/>
      <c r="AT218" s="220"/>
      <c r="AU218" s="220"/>
      <c r="AV218" s="220"/>
      <c r="AW218" s="220"/>
      <c r="AX218" s="220"/>
      <c r="AY218" s="220"/>
      <c r="AZ218" s="220"/>
      <c r="BA218" s="220"/>
    </row>
    <row r="219" spans="2:53" ht="12">
      <c r="B219" s="401"/>
      <c r="C219" s="401"/>
      <c r="D219" s="401"/>
      <c r="E219" s="401" t="s">
        <v>186</v>
      </c>
      <c r="F219" s="401"/>
      <c r="G219" s="401"/>
      <c r="H219" s="401"/>
      <c r="J219" s="402"/>
      <c r="K219" s="402">
        <v>326.2</v>
      </c>
      <c r="L219" s="402">
        <f t="shared" si="42"/>
        <v>-326.2</v>
      </c>
      <c r="M219" s="220"/>
      <c r="N219" s="402"/>
      <c r="O219" s="402">
        <v>0</v>
      </c>
      <c r="P219" s="402">
        <f t="shared" si="43"/>
        <v>0</v>
      </c>
      <c r="Q219" s="220"/>
      <c r="R219" s="402"/>
      <c r="S219" s="402">
        <v>20</v>
      </c>
      <c r="T219" s="402">
        <f t="shared" si="44"/>
        <v>-20</v>
      </c>
      <c r="U219" s="220"/>
      <c r="V219" s="402"/>
      <c r="W219" s="402">
        <v>0</v>
      </c>
      <c r="X219" s="402">
        <f t="shared" si="45"/>
        <v>0</v>
      </c>
      <c r="Y219" s="220"/>
      <c r="Z219" s="402"/>
      <c r="AA219" s="402">
        <f>SUM(K219,O219,S219,W219)</f>
        <v>346.2</v>
      </c>
      <c r="AB219" s="402">
        <f t="shared" si="46"/>
        <v>-346.2</v>
      </c>
      <c r="AC219" s="220"/>
      <c r="AD219" s="220"/>
      <c r="AE219" s="389"/>
      <c r="AF219" s="389"/>
      <c r="AG219" s="389"/>
      <c r="AH219" s="220"/>
      <c r="AI219" s="220"/>
      <c r="AJ219" s="220"/>
      <c r="AK219" s="220"/>
      <c r="AL219" s="220"/>
      <c r="AM219" s="220"/>
      <c r="AN219" s="220"/>
      <c r="AO219" s="220"/>
      <c r="AP219" s="220"/>
      <c r="AQ219" s="220"/>
      <c r="AR219" s="220"/>
      <c r="AS219" s="220"/>
      <c r="AT219" s="220"/>
      <c r="AU219" s="220"/>
      <c r="AV219" s="220"/>
      <c r="AW219" s="220"/>
      <c r="AX219" s="220"/>
      <c r="AY219" s="220"/>
      <c r="AZ219" s="220"/>
      <c r="BA219" s="220"/>
    </row>
    <row r="220" spans="2:53" ht="12">
      <c r="B220" s="401"/>
      <c r="C220" s="401"/>
      <c r="D220" s="401"/>
      <c r="E220" s="401" t="s">
        <v>187</v>
      </c>
      <c r="F220" s="401"/>
      <c r="G220" s="401"/>
      <c r="H220" s="401"/>
      <c r="J220" s="402"/>
      <c r="K220" s="402">
        <v>6.800000000000001</v>
      </c>
      <c r="L220" s="402">
        <f t="shared" si="42"/>
        <v>-6.800000000000001</v>
      </c>
      <c r="M220" s="220"/>
      <c r="N220" s="402"/>
      <c r="O220" s="402">
        <v>0.3</v>
      </c>
      <c r="P220" s="402">
        <f t="shared" si="43"/>
        <v>-0.3</v>
      </c>
      <c r="Q220" s="220"/>
      <c r="R220" s="402"/>
      <c r="S220" s="402">
        <v>382.9</v>
      </c>
      <c r="T220" s="402">
        <f t="shared" si="44"/>
        <v>-382.9</v>
      </c>
      <c r="U220" s="220"/>
      <c r="V220" s="402"/>
      <c r="W220" s="402">
        <v>243.3</v>
      </c>
      <c r="X220" s="402">
        <f t="shared" si="45"/>
        <v>-243.3</v>
      </c>
      <c r="Y220" s="220"/>
      <c r="Z220" s="402"/>
      <c r="AA220" s="402">
        <f>+AA221+AA222</f>
        <v>633.3</v>
      </c>
      <c r="AB220" s="402">
        <f t="shared" si="46"/>
        <v>-633.3</v>
      </c>
      <c r="AC220" s="220"/>
      <c r="AD220" s="220"/>
      <c r="AE220" s="389"/>
      <c r="AF220" s="389"/>
      <c r="AG220" s="389"/>
      <c r="AH220" s="220"/>
      <c r="AI220" s="220"/>
      <c r="AJ220" s="220"/>
      <c r="AK220" s="220"/>
      <c r="AL220" s="220"/>
      <c r="AM220" s="220"/>
      <c r="AN220" s="220"/>
      <c r="AO220" s="220"/>
      <c r="AP220" s="220"/>
      <c r="AQ220" s="220"/>
      <c r="AR220" s="220"/>
      <c r="AS220" s="220"/>
      <c r="AT220" s="220"/>
      <c r="AU220" s="220"/>
      <c r="AV220" s="220"/>
      <c r="AW220" s="220"/>
      <c r="AX220" s="220"/>
      <c r="AY220" s="220"/>
      <c r="AZ220" s="220"/>
      <c r="BA220" s="220"/>
    </row>
    <row r="221" spans="2:53" ht="12">
      <c r="B221" s="401"/>
      <c r="C221" s="401"/>
      <c r="D221" s="401"/>
      <c r="E221" s="401"/>
      <c r="F221" s="401" t="s">
        <v>80</v>
      </c>
      <c r="G221" s="401"/>
      <c r="H221" s="401"/>
      <c r="J221" s="402"/>
      <c r="K221" s="402">
        <v>0</v>
      </c>
      <c r="L221" s="402">
        <f t="shared" si="42"/>
        <v>0</v>
      </c>
      <c r="M221" s="220"/>
      <c r="N221" s="402"/>
      <c r="O221" s="402">
        <v>0</v>
      </c>
      <c r="P221" s="402">
        <f t="shared" si="43"/>
        <v>0</v>
      </c>
      <c r="Q221" s="220"/>
      <c r="R221" s="402"/>
      <c r="S221" s="402">
        <v>0</v>
      </c>
      <c r="T221" s="402">
        <f t="shared" si="44"/>
        <v>0</v>
      </c>
      <c r="U221" s="220"/>
      <c r="V221" s="402"/>
      <c r="W221" s="402">
        <v>0</v>
      </c>
      <c r="X221" s="402">
        <f t="shared" si="45"/>
        <v>0</v>
      </c>
      <c r="Y221" s="220"/>
      <c r="Z221" s="402"/>
      <c r="AA221" s="402">
        <f>SUM(K221,O221,S221,W221)</f>
        <v>0</v>
      </c>
      <c r="AB221" s="402">
        <f t="shared" si="46"/>
        <v>0</v>
      </c>
      <c r="AC221" s="220"/>
      <c r="AD221" s="220"/>
      <c r="AE221" s="389"/>
      <c r="AF221" s="389"/>
      <c r="AG221" s="389"/>
      <c r="AH221" s="220"/>
      <c r="AI221" s="220"/>
      <c r="AJ221" s="220"/>
      <c r="AK221" s="220"/>
      <c r="AL221" s="220"/>
      <c r="AM221" s="220"/>
      <c r="AN221" s="220"/>
      <c r="AO221" s="220"/>
      <c r="AP221" s="220"/>
      <c r="AQ221" s="220"/>
      <c r="AR221" s="220"/>
      <c r="AS221" s="220"/>
      <c r="AT221" s="220"/>
      <c r="AU221" s="220"/>
      <c r="AV221" s="220"/>
      <c r="AW221" s="220"/>
      <c r="AX221" s="220"/>
      <c r="AY221" s="220"/>
      <c r="AZ221" s="220"/>
      <c r="BA221" s="220"/>
    </row>
    <row r="222" spans="2:53" ht="12">
      <c r="B222" s="401"/>
      <c r="C222" s="401"/>
      <c r="D222" s="401"/>
      <c r="E222" s="401"/>
      <c r="F222" s="401" t="s">
        <v>81</v>
      </c>
      <c r="G222" s="401"/>
      <c r="H222" s="401"/>
      <c r="J222" s="402"/>
      <c r="K222" s="402">
        <v>6.800000000000001</v>
      </c>
      <c r="L222" s="402">
        <f t="shared" si="42"/>
        <v>-6.800000000000001</v>
      </c>
      <c r="M222" s="220"/>
      <c r="N222" s="402"/>
      <c r="O222" s="402">
        <v>0.3</v>
      </c>
      <c r="P222" s="402">
        <f t="shared" si="43"/>
        <v>-0.3</v>
      </c>
      <c r="Q222" s="220"/>
      <c r="R222" s="402"/>
      <c r="S222" s="402">
        <v>382.9</v>
      </c>
      <c r="T222" s="402">
        <f t="shared" si="44"/>
        <v>-382.9</v>
      </c>
      <c r="U222" s="220"/>
      <c r="V222" s="402"/>
      <c r="W222" s="402">
        <v>243.3</v>
      </c>
      <c r="X222" s="402">
        <f t="shared" si="45"/>
        <v>-243.3</v>
      </c>
      <c r="Y222" s="220"/>
      <c r="Z222" s="402"/>
      <c r="AA222" s="402">
        <f>SUM(K222,O222,S222,W222)</f>
        <v>633.3</v>
      </c>
      <c r="AB222" s="402">
        <f t="shared" si="46"/>
        <v>-633.3</v>
      </c>
      <c r="AC222" s="220"/>
      <c r="AD222" s="220"/>
      <c r="AE222" s="389"/>
      <c r="AF222" s="389"/>
      <c r="AG222" s="389"/>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row>
    <row r="223" spans="2:53" ht="12">
      <c r="B223" s="401"/>
      <c r="C223" s="401"/>
      <c r="D223" s="401"/>
      <c r="E223" s="401"/>
      <c r="F223" s="401"/>
      <c r="G223" s="401"/>
      <c r="H223" s="401"/>
      <c r="J223" s="220"/>
      <c r="K223" s="220"/>
      <c r="L223" s="220"/>
      <c r="M223" s="220"/>
      <c r="N223" s="220"/>
      <c r="O223" s="220"/>
      <c r="P223" s="220"/>
      <c r="Q223" s="220"/>
      <c r="R223" s="220"/>
      <c r="S223" s="220"/>
      <c r="T223" s="220"/>
      <c r="U223" s="220"/>
      <c r="V223" s="220"/>
      <c r="W223" s="220"/>
      <c r="X223" s="220"/>
      <c r="Y223" s="220"/>
      <c r="Z223" s="220"/>
      <c r="AA223" s="220"/>
      <c r="AB223" s="220"/>
      <c r="AC223" s="220"/>
      <c r="AD223" s="220"/>
      <c r="AE223" s="389"/>
      <c r="AF223" s="389"/>
      <c r="AG223" s="389"/>
      <c r="AH223" s="220"/>
      <c r="AI223" s="220"/>
      <c r="AJ223" s="220"/>
      <c r="AK223" s="220"/>
      <c r="AL223" s="220"/>
      <c r="AM223" s="220"/>
      <c r="AN223" s="220"/>
      <c r="AO223" s="220"/>
      <c r="AP223" s="220"/>
      <c r="AQ223" s="220"/>
      <c r="AR223" s="220"/>
      <c r="AS223" s="220"/>
      <c r="AT223" s="220"/>
      <c r="AU223" s="220"/>
      <c r="AV223" s="220"/>
      <c r="AW223" s="220"/>
      <c r="AX223" s="220"/>
      <c r="AY223" s="220"/>
      <c r="AZ223" s="220"/>
      <c r="BA223" s="220"/>
    </row>
    <row r="224" spans="2:53" ht="12">
      <c r="B224" s="401"/>
      <c r="C224" s="401"/>
      <c r="D224" s="401"/>
      <c r="E224" s="401"/>
      <c r="F224" s="401"/>
      <c r="G224" s="401"/>
      <c r="H224" s="401"/>
      <c r="J224" s="220"/>
      <c r="K224" s="220"/>
      <c r="L224" s="220"/>
      <c r="M224" s="220"/>
      <c r="N224" s="220"/>
      <c r="O224" s="220"/>
      <c r="P224" s="220"/>
      <c r="Q224" s="220"/>
      <c r="R224" s="220"/>
      <c r="S224" s="220"/>
      <c r="T224" s="220"/>
      <c r="U224" s="220"/>
      <c r="V224" s="220"/>
      <c r="W224" s="220"/>
      <c r="X224" s="220"/>
      <c r="Y224" s="220"/>
      <c r="Z224" s="220"/>
      <c r="AA224" s="220"/>
      <c r="AB224" s="220"/>
      <c r="AC224" s="220"/>
      <c r="AD224" s="220"/>
      <c r="AE224" s="389"/>
      <c r="AF224" s="389"/>
      <c r="AG224" s="389"/>
      <c r="AH224" s="220"/>
      <c r="AI224" s="220"/>
      <c r="AJ224" s="220"/>
      <c r="AK224" s="220"/>
      <c r="AL224" s="220"/>
      <c r="AM224" s="220"/>
      <c r="AN224" s="220"/>
      <c r="AO224" s="220"/>
      <c r="AP224" s="220"/>
      <c r="AQ224" s="220"/>
      <c r="AR224" s="220"/>
      <c r="AS224" s="220"/>
      <c r="AT224" s="220"/>
      <c r="AU224" s="220"/>
      <c r="AV224" s="220"/>
      <c r="AW224" s="220"/>
      <c r="AX224" s="220"/>
      <c r="AY224" s="220"/>
      <c r="AZ224" s="220"/>
      <c r="BA224" s="220"/>
    </row>
    <row r="225" spans="2:53" ht="12">
      <c r="B225" s="401"/>
      <c r="C225" s="401"/>
      <c r="D225" s="401"/>
      <c r="E225" s="401"/>
      <c r="F225" s="401"/>
      <c r="G225" s="401"/>
      <c r="H225" s="437"/>
      <c r="J225" s="220"/>
      <c r="K225" s="220"/>
      <c r="L225" s="220"/>
      <c r="M225" s="220"/>
      <c r="N225" s="220"/>
      <c r="O225" s="220"/>
      <c r="P225" s="220"/>
      <c r="Q225" s="220"/>
      <c r="R225" s="220"/>
      <c r="S225" s="220"/>
      <c r="T225" s="220"/>
      <c r="U225" s="220"/>
      <c r="V225" s="220"/>
      <c r="W225" s="220"/>
      <c r="X225" s="220"/>
      <c r="Y225" s="220"/>
      <c r="Z225" s="220"/>
      <c r="AA225" s="220"/>
      <c r="AB225" s="220"/>
      <c r="AC225" s="220"/>
      <c r="AD225" s="220"/>
      <c r="AE225" s="389"/>
      <c r="AF225" s="389"/>
      <c r="AG225" s="389"/>
      <c r="AH225" s="220"/>
      <c r="AI225" s="220"/>
      <c r="AJ225" s="220"/>
      <c r="AK225" s="220"/>
      <c r="AL225" s="220"/>
      <c r="AM225" s="220"/>
      <c r="AN225" s="220"/>
      <c r="AO225" s="220"/>
      <c r="AP225" s="220"/>
      <c r="AQ225" s="220"/>
      <c r="AR225" s="220"/>
      <c r="AS225" s="220"/>
      <c r="AT225" s="220"/>
      <c r="AU225" s="220"/>
      <c r="AV225" s="220"/>
      <c r="AW225" s="220"/>
      <c r="AX225" s="220"/>
      <c r="AY225" s="220"/>
      <c r="AZ225" s="220"/>
      <c r="BA225" s="220"/>
    </row>
    <row r="226" spans="8:53" s="417" customFormat="1" ht="12">
      <c r="H226" s="438"/>
      <c r="J226" s="389"/>
      <c r="K226" s="389"/>
      <c r="L226" s="389"/>
      <c r="M226" s="389"/>
      <c r="N226" s="389"/>
      <c r="O226" s="389"/>
      <c r="P226" s="389"/>
      <c r="Q226" s="389"/>
      <c r="R226" s="389"/>
      <c r="S226" s="389"/>
      <c r="T226" s="389"/>
      <c r="U226" s="389"/>
      <c r="V226" s="389"/>
      <c r="W226" s="389"/>
      <c r="X226" s="389"/>
      <c r="Y226" s="389"/>
      <c r="Z226" s="389"/>
      <c r="AA226" s="389"/>
      <c r="AB226" s="389"/>
      <c r="AC226" s="389"/>
      <c r="AD226" s="389"/>
      <c r="AE226" s="389"/>
      <c r="AF226" s="389"/>
      <c r="AG226" s="389"/>
      <c r="AH226" s="389"/>
      <c r="AI226" s="389"/>
      <c r="AJ226" s="389"/>
      <c r="AK226" s="389"/>
      <c r="AL226" s="389"/>
      <c r="AM226" s="389"/>
      <c r="AN226" s="389"/>
      <c r="AO226" s="389"/>
      <c r="AP226" s="389"/>
      <c r="AQ226" s="389"/>
      <c r="AR226" s="389"/>
      <c r="AS226" s="389"/>
      <c r="AT226" s="389"/>
      <c r="AU226" s="389"/>
      <c r="AV226" s="389"/>
      <c r="AW226" s="389"/>
      <c r="AX226" s="389"/>
      <c r="AY226" s="389"/>
      <c r="AZ226" s="389"/>
      <c r="BA226" s="389"/>
    </row>
    <row r="227" spans="8:53" s="417" customFormat="1" ht="12">
      <c r="H227" s="43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89"/>
      <c r="AY227" s="389"/>
      <c r="AZ227" s="389"/>
      <c r="BA227" s="389"/>
    </row>
    <row r="228" spans="8:53" s="417" customFormat="1" ht="12">
      <c r="H228" s="43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row>
    <row r="229" spans="8:53" s="417" customFormat="1" ht="12">
      <c r="H229" s="439"/>
      <c r="J229" s="389"/>
      <c r="K229" s="389"/>
      <c r="L229" s="389"/>
      <c r="M229" s="389"/>
      <c r="N229" s="389"/>
      <c r="O229" s="389"/>
      <c r="P229" s="389"/>
      <c r="Q229" s="389"/>
      <c r="R229" s="389"/>
      <c r="S229" s="389"/>
      <c r="T229" s="389"/>
      <c r="U229" s="389"/>
      <c r="V229" s="389"/>
      <c r="W229" s="389"/>
      <c r="X229" s="389"/>
      <c r="Y229" s="389"/>
      <c r="Z229" s="389"/>
      <c r="AA229" s="389"/>
      <c r="AB229" s="389"/>
      <c r="AC229" s="389"/>
      <c r="AD229" s="389"/>
      <c r="AE229" s="389"/>
      <c r="AF229" s="389"/>
      <c r="AG229" s="389"/>
      <c r="AH229" s="389"/>
      <c r="AI229" s="389"/>
      <c r="AJ229" s="389"/>
      <c r="AK229" s="389"/>
      <c r="AL229" s="389"/>
      <c r="AM229" s="389"/>
      <c r="AN229" s="389"/>
      <c r="AO229" s="389"/>
      <c r="AP229" s="389"/>
      <c r="AQ229" s="389"/>
      <c r="AR229" s="389"/>
      <c r="AS229" s="389"/>
      <c r="AT229" s="389"/>
      <c r="AU229" s="389"/>
      <c r="AV229" s="389"/>
      <c r="AW229" s="389"/>
      <c r="AX229" s="389"/>
      <c r="AY229" s="389"/>
      <c r="AZ229" s="389"/>
      <c r="BA229" s="389"/>
    </row>
    <row r="230" spans="8:53" s="417" customFormat="1" ht="12">
      <c r="H230" s="43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89"/>
      <c r="AL230" s="389"/>
      <c r="AM230" s="389"/>
      <c r="AN230" s="389"/>
      <c r="AO230" s="389"/>
      <c r="AP230" s="389"/>
      <c r="AQ230" s="389"/>
      <c r="AR230" s="389"/>
      <c r="AS230" s="389"/>
      <c r="AT230" s="389"/>
      <c r="AU230" s="389"/>
      <c r="AV230" s="389"/>
      <c r="AW230" s="389"/>
      <c r="AX230" s="389"/>
      <c r="AY230" s="389"/>
      <c r="AZ230" s="389"/>
      <c r="BA230" s="389"/>
    </row>
    <row r="231" spans="2:53" s="420" customFormat="1" ht="12">
      <c r="B231" s="419"/>
      <c r="C231" s="419"/>
      <c r="D231" s="419"/>
      <c r="E231" s="419"/>
      <c r="F231" s="419"/>
      <c r="G231" s="419"/>
      <c r="H231" s="439"/>
      <c r="J231" s="389"/>
      <c r="K231" s="389"/>
      <c r="L231" s="389"/>
      <c r="M231" s="389"/>
      <c r="N231" s="389"/>
      <c r="O231" s="389"/>
      <c r="P231" s="389"/>
      <c r="Q231" s="389"/>
      <c r="R231" s="389"/>
      <c r="S231" s="389"/>
      <c r="T231" s="389"/>
      <c r="U231" s="389"/>
      <c r="V231" s="389"/>
      <c r="W231" s="389"/>
      <c r="X231" s="389"/>
      <c r="Y231" s="389"/>
      <c r="Z231" s="389"/>
      <c r="AA231" s="389"/>
      <c r="AB231" s="389"/>
      <c r="AC231" s="220"/>
      <c r="AD231" s="220"/>
      <c r="AE231" s="389"/>
      <c r="AF231" s="389"/>
      <c r="AG231" s="389"/>
      <c r="AH231" s="220"/>
      <c r="AI231" s="220"/>
      <c r="AJ231" s="220"/>
      <c r="AK231" s="220"/>
      <c r="AL231" s="220"/>
      <c r="AM231" s="220"/>
      <c r="AN231" s="220"/>
      <c r="AO231" s="220"/>
      <c r="AP231" s="220"/>
      <c r="AQ231" s="220"/>
      <c r="AR231" s="220"/>
      <c r="AS231" s="220"/>
      <c r="AT231" s="220"/>
      <c r="AU231" s="220"/>
      <c r="AV231" s="220"/>
      <c r="AW231" s="220"/>
      <c r="AX231" s="220"/>
      <c r="AY231" s="220"/>
      <c r="AZ231" s="220"/>
      <c r="BA231" s="220"/>
    </row>
    <row r="232" spans="2:53" ht="12">
      <c r="B232" s="401"/>
      <c r="C232" s="401"/>
      <c r="D232" s="401"/>
      <c r="E232" s="401"/>
      <c r="F232" s="401"/>
      <c r="G232" s="401"/>
      <c r="H232" s="401"/>
      <c r="J232" s="220"/>
      <c r="K232" s="220"/>
      <c r="L232" s="220"/>
      <c r="M232" s="220"/>
      <c r="N232" s="220"/>
      <c r="O232" s="220"/>
      <c r="P232" s="220"/>
      <c r="Q232" s="220"/>
      <c r="R232" s="220"/>
      <c r="S232" s="220"/>
      <c r="T232" s="220"/>
      <c r="U232" s="220"/>
      <c r="V232" s="220"/>
      <c r="W232" s="220"/>
      <c r="X232" s="220"/>
      <c r="Y232" s="220"/>
      <c r="Z232" s="220"/>
      <c r="AA232" s="220"/>
      <c r="AB232" s="220"/>
      <c r="AC232" s="220"/>
      <c r="AD232" s="220"/>
      <c r="AE232" s="389"/>
      <c r="AF232" s="389"/>
      <c r="AG232" s="389"/>
      <c r="AH232" s="220"/>
      <c r="AI232" s="220"/>
      <c r="AJ232" s="220"/>
      <c r="AK232" s="220"/>
      <c r="AL232" s="220"/>
      <c r="AM232" s="220"/>
      <c r="AN232" s="220"/>
      <c r="AO232" s="220"/>
      <c r="AP232" s="220"/>
      <c r="AQ232" s="220"/>
      <c r="AR232" s="220"/>
      <c r="AS232" s="220"/>
      <c r="AT232" s="220"/>
      <c r="AU232" s="220"/>
      <c r="AV232" s="220"/>
      <c r="AW232" s="220"/>
      <c r="AX232" s="220"/>
      <c r="AY232" s="220"/>
      <c r="AZ232" s="220"/>
      <c r="BA232" s="220"/>
    </row>
    <row r="233" spans="2:53" ht="12">
      <c r="B233" s="401"/>
      <c r="C233" s="401"/>
      <c r="D233" s="401"/>
      <c r="E233" s="401"/>
      <c r="F233" s="401"/>
      <c r="G233" s="401"/>
      <c r="H233" s="401"/>
      <c r="J233" s="220"/>
      <c r="K233" s="220"/>
      <c r="L233" s="220"/>
      <c r="M233" s="220"/>
      <c r="N233" s="220"/>
      <c r="O233" s="220"/>
      <c r="P233" s="220"/>
      <c r="Q233" s="220"/>
      <c r="R233" s="220"/>
      <c r="S233" s="220"/>
      <c r="T233" s="220"/>
      <c r="U233" s="220"/>
      <c r="V233" s="220"/>
      <c r="W233" s="220"/>
      <c r="X233" s="220"/>
      <c r="Y233" s="220"/>
      <c r="Z233" s="220"/>
      <c r="AA233" s="220"/>
      <c r="AB233" s="220"/>
      <c r="AC233" s="220"/>
      <c r="AD233" s="220"/>
      <c r="AE233" s="389"/>
      <c r="AF233" s="389"/>
      <c r="AG233" s="389"/>
      <c r="AH233" s="220"/>
      <c r="AI233" s="220"/>
      <c r="AJ233" s="220"/>
      <c r="AK233" s="220"/>
      <c r="AL233" s="220"/>
      <c r="AM233" s="220"/>
      <c r="AN233" s="220"/>
      <c r="AO233" s="220"/>
      <c r="AP233" s="220"/>
      <c r="AQ233" s="220"/>
      <c r="AR233" s="220"/>
      <c r="AS233" s="220"/>
      <c r="AT233" s="220"/>
      <c r="AU233" s="220"/>
      <c r="AV233" s="220"/>
      <c r="AW233" s="220"/>
      <c r="AX233" s="220"/>
      <c r="AY233" s="220"/>
      <c r="AZ233" s="220"/>
      <c r="BA233" s="220"/>
    </row>
    <row r="234" spans="2:53" ht="12">
      <c r="B234" s="401"/>
      <c r="C234" s="401"/>
      <c r="D234" s="401"/>
      <c r="E234" s="401"/>
      <c r="F234" s="401"/>
      <c r="G234" s="401"/>
      <c r="H234" s="401"/>
      <c r="J234" s="220"/>
      <c r="K234" s="220"/>
      <c r="L234" s="220"/>
      <c r="M234" s="220"/>
      <c r="N234" s="220"/>
      <c r="O234" s="220"/>
      <c r="P234" s="220"/>
      <c r="Q234" s="220"/>
      <c r="R234" s="220"/>
      <c r="S234" s="220"/>
      <c r="T234" s="220"/>
      <c r="U234" s="220"/>
      <c r="V234" s="220"/>
      <c r="W234" s="220"/>
      <c r="X234" s="220"/>
      <c r="Y234" s="220"/>
      <c r="Z234" s="220"/>
      <c r="AA234" s="220"/>
      <c r="AB234" s="220"/>
      <c r="AC234" s="220"/>
      <c r="AD234" s="220"/>
      <c r="AE234" s="389"/>
      <c r="AF234" s="389"/>
      <c r="AG234" s="389"/>
      <c r="AH234" s="220"/>
      <c r="AI234" s="220"/>
      <c r="AJ234" s="220"/>
      <c r="AK234" s="220"/>
      <c r="AL234" s="220"/>
      <c r="AM234" s="220"/>
      <c r="AN234" s="220"/>
      <c r="AO234" s="220"/>
      <c r="AP234" s="220"/>
      <c r="AQ234" s="220"/>
      <c r="AR234" s="220"/>
      <c r="AS234" s="220"/>
      <c r="AT234" s="220"/>
      <c r="AU234" s="220"/>
      <c r="AV234" s="220"/>
      <c r="AW234" s="220"/>
      <c r="AX234" s="220"/>
      <c r="AY234" s="220"/>
      <c r="AZ234" s="220"/>
      <c r="BA234" s="220"/>
    </row>
    <row r="235" spans="2:53" ht="12">
      <c r="B235" s="401"/>
      <c r="C235" s="401"/>
      <c r="D235" s="401"/>
      <c r="E235" s="401"/>
      <c r="F235" s="401"/>
      <c r="G235" s="401"/>
      <c r="H235" s="401"/>
      <c r="J235" s="220"/>
      <c r="K235" s="220"/>
      <c r="L235" s="220"/>
      <c r="M235" s="220"/>
      <c r="N235" s="220"/>
      <c r="O235" s="220"/>
      <c r="P235" s="220"/>
      <c r="Q235" s="220"/>
      <c r="R235" s="220"/>
      <c r="S235" s="220"/>
      <c r="T235" s="220"/>
      <c r="U235" s="220"/>
      <c r="V235" s="220"/>
      <c r="W235" s="220"/>
      <c r="X235" s="220"/>
      <c r="Y235" s="220"/>
      <c r="Z235" s="220"/>
      <c r="AA235" s="220"/>
      <c r="AB235" s="220"/>
      <c r="AC235" s="220"/>
      <c r="AD235" s="220"/>
      <c r="AE235" s="389"/>
      <c r="AF235" s="389"/>
      <c r="AG235" s="389"/>
      <c r="AH235" s="220"/>
      <c r="AI235" s="220"/>
      <c r="AJ235" s="220"/>
      <c r="AK235" s="220"/>
      <c r="AL235" s="220"/>
      <c r="AM235" s="220"/>
      <c r="AN235" s="220"/>
      <c r="AO235" s="220"/>
      <c r="AP235" s="220"/>
      <c r="AQ235" s="220"/>
      <c r="AR235" s="220"/>
      <c r="AS235" s="220"/>
      <c r="AT235" s="220"/>
      <c r="AU235" s="220"/>
      <c r="AV235" s="220"/>
      <c r="AW235" s="220"/>
      <c r="AX235" s="220"/>
      <c r="AY235" s="220"/>
      <c r="AZ235" s="220"/>
      <c r="BA235" s="220"/>
    </row>
    <row r="236" spans="2:29" ht="12">
      <c r="B236" s="401"/>
      <c r="C236" s="401"/>
      <c r="D236" s="401"/>
      <c r="E236" s="401"/>
      <c r="F236" s="401"/>
      <c r="G236" s="401"/>
      <c r="H236" s="401"/>
      <c r="J236" s="206"/>
      <c r="K236" s="206"/>
      <c r="L236" s="206"/>
      <c r="M236" s="206"/>
      <c r="R236" s="206"/>
      <c r="S236" s="206"/>
      <c r="T236" s="206"/>
      <c r="U236" s="206"/>
      <c r="V236" s="206"/>
      <c r="W236" s="206"/>
      <c r="X236" s="206"/>
      <c r="Y236" s="206"/>
      <c r="Z236" s="206"/>
      <c r="AA236" s="206"/>
      <c r="AB236" s="206"/>
      <c r="AC236" s="206"/>
    </row>
    <row r="237" spans="2:29" ht="12">
      <c r="B237" s="401"/>
      <c r="C237" s="401"/>
      <c r="D237" s="401"/>
      <c r="E237" s="401"/>
      <c r="F237" s="401"/>
      <c r="G237" s="401"/>
      <c r="H237" s="401"/>
      <c r="J237" s="206"/>
      <c r="K237" s="206"/>
      <c r="L237" s="206"/>
      <c r="M237" s="206"/>
      <c r="R237" s="206"/>
      <c r="S237" s="206"/>
      <c r="T237" s="206"/>
      <c r="U237" s="206"/>
      <c r="V237" s="206"/>
      <c r="W237" s="206"/>
      <c r="X237" s="206"/>
      <c r="Y237" s="206"/>
      <c r="Z237" s="206"/>
      <c r="AA237" s="206"/>
      <c r="AB237" s="206"/>
      <c r="AC237" s="206"/>
    </row>
    <row r="238" spans="2:29" ht="12">
      <c r="B238" s="401"/>
      <c r="C238" s="401"/>
      <c r="D238" s="401"/>
      <c r="E238" s="401"/>
      <c r="F238" s="401"/>
      <c r="G238" s="401"/>
      <c r="H238" s="401"/>
      <c r="J238" s="206"/>
      <c r="K238" s="206"/>
      <c r="L238" s="206"/>
      <c r="M238" s="206"/>
      <c r="R238" s="206"/>
      <c r="S238" s="206"/>
      <c r="T238" s="206"/>
      <c r="U238" s="206"/>
      <c r="V238" s="206"/>
      <c r="W238" s="206"/>
      <c r="X238" s="206"/>
      <c r="Y238" s="206"/>
      <c r="Z238" s="206"/>
      <c r="AA238" s="206"/>
      <c r="AB238" s="206"/>
      <c r="AC238" s="206"/>
    </row>
    <row r="239" spans="2:29" ht="12">
      <c r="B239" s="401"/>
      <c r="C239" s="401"/>
      <c r="D239" s="401"/>
      <c r="E239" s="401"/>
      <c r="F239" s="401"/>
      <c r="G239" s="401"/>
      <c r="H239" s="401"/>
      <c r="J239" s="206"/>
      <c r="K239" s="206"/>
      <c r="L239" s="206"/>
      <c r="M239" s="206"/>
      <c r="R239" s="206"/>
      <c r="S239" s="206"/>
      <c r="T239" s="206"/>
      <c r="U239" s="206"/>
      <c r="V239" s="206"/>
      <c r="W239" s="206"/>
      <c r="X239" s="206"/>
      <c r="Y239" s="206"/>
      <c r="Z239" s="206"/>
      <c r="AA239" s="206"/>
      <c r="AB239" s="206"/>
      <c r="AC239" s="206"/>
    </row>
    <row r="240" spans="10:29" ht="12">
      <c r="J240" s="206"/>
      <c r="K240" s="206"/>
      <c r="L240" s="206"/>
      <c r="M240" s="206"/>
      <c r="R240" s="206"/>
      <c r="S240" s="206"/>
      <c r="T240" s="206"/>
      <c r="U240" s="206"/>
      <c r="V240" s="206"/>
      <c r="W240" s="206"/>
      <c r="X240" s="206"/>
      <c r="Y240" s="206"/>
      <c r="Z240" s="206"/>
      <c r="AA240" s="206"/>
      <c r="AB240" s="206"/>
      <c r="AC240" s="206"/>
    </row>
    <row r="241" spans="10:29" ht="12">
      <c r="J241" s="206"/>
      <c r="K241" s="206"/>
      <c r="L241" s="206"/>
      <c r="M241" s="206"/>
      <c r="R241" s="206"/>
      <c r="S241" s="206"/>
      <c r="T241" s="206"/>
      <c r="U241" s="206"/>
      <c r="V241" s="206"/>
      <c r="W241" s="206"/>
      <c r="X241" s="206"/>
      <c r="Y241" s="206"/>
      <c r="Z241" s="206"/>
      <c r="AA241" s="206"/>
      <c r="AB241" s="206"/>
      <c r="AC241" s="206"/>
    </row>
    <row r="242" spans="10:29" ht="12">
      <c r="J242" s="206"/>
      <c r="K242" s="206"/>
      <c r="L242" s="206"/>
      <c r="M242" s="206"/>
      <c r="R242" s="206"/>
      <c r="S242" s="206"/>
      <c r="T242" s="206"/>
      <c r="U242" s="206"/>
      <c r="V242" s="206"/>
      <c r="W242" s="206"/>
      <c r="X242" s="206"/>
      <c r="Y242" s="206"/>
      <c r="Z242" s="206"/>
      <c r="AA242" s="206"/>
      <c r="AB242" s="206"/>
      <c r="AC242" s="206"/>
    </row>
    <row r="243" spans="10:29" ht="12">
      <c r="J243" s="206"/>
      <c r="K243" s="206"/>
      <c r="L243" s="206"/>
      <c r="M243" s="206"/>
      <c r="R243" s="206"/>
      <c r="S243" s="206"/>
      <c r="T243" s="206"/>
      <c r="U243" s="206"/>
      <c r="V243" s="206"/>
      <c r="W243" s="206"/>
      <c r="X243" s="206"/>
      <c r="Y243" s="206"/>
      <c r="Z243" s="206"/>
      <c r="AA243" s="206"/>
      <c r="AB243" s="206"/>
      <c r="AC243" s="206"/>
    </row>
    <row r="244" spans="10:29" ht="12">
      <c r="J244" s="206"/>
      <c r="K244" s="206"/>
      <c r="L244" s="206"/>
      <c r="M244" s="206"/>
      <c r="R244" s="206"/>
      <c r="S244" s="206"/>
      <c r="T244" s="206"/>
      <c r="U244" s="206"/>
      <c r="V244" s="206"/>
      <c r="W244" s="206"/>
      <c r="X244" s="206"/>
      <c r="Y244" s="206"/>
      <c r="Z244" s="206"/>
      <c r="AA244" s="206"/>
      <c r="AB244" s="206"/>
      <c r="AC244" s="206"/>
    </row>
    <row r="245" spans="10:29" ht="12">
      <c r="J245" s="206"/>
      <c r="K245" s="206"/>
      <c r="L245" s="206"/>
      <c r="M245" s="206"/>
      <c r="R245" s="206"/>
      <c r="S245" s="206"/>
      <c r="T245" s="206"/>
      <c r="U245" s="206"/>
      <c r="V245" s="206"/>
      <c r="W245" s="206"/>
      <c r="X245" s="206"/>
      <c r="Y245" s="206"/>
      <c r="Z245" s="206"/>
      <c r="AA245" s="206"/>
      <c r="AB245" s="206"/>
      <c r="AC245" s="206"/>
    </row>
    <row r="246" spans="10:29" ht="12">
      <c r="J246" s="206"/>
      <c r="K246" s="206"/>
      <c r="L246" s="206"/>
      <c r="M246" s="206"/>
      <c r="R246" s="206"/>
      <c r="S246" s="206"/>
      <c r="T246" s="206"/>
      <c r="U246" s="206"/>
      <c r="V246" s="206"/>
      <c r="W246" s="206"/>
      <c r="X246" s="206"/>
      <c r="Y246" s="206"/>
      <c r="Z246" s="206"/>
      <c r="AA246" s="206"/>
      <c r="AB246" s="206"/>
      <c r="AC246" s="206"/>
    </row>
    <row r="247" spans="10:29" ht="12">
      <c r="J247" s="206"/>
      <c r="K247" s="206"/>
      <c r="L247" s="206"/>
      <c r="M247" s="206"/>
      <c r="R247" s="206"/>
      <c r="S247" s="206"/>
      <c r="T247" s="206"/>
      <c r="U247" s="206"/>
      <c r="V247" s="206"/>
      <c r="W247" s="206"/>
      <c r="X247" s="206"/>
      <c r="Y247" s="206"/>
      <c r="Z247" s="206"/>
      <c r="AA247" s="206"/>
      <c r="AB247" s="206"/>
      <c r="AC247" s="206"/>
    </row>
    <row r="248" spans="10:29" ht="12">
      <c r="J248" s="206"/>
      <c r="K248" s="206"/>
      <c r="L248" s="206"/>
      <c r="M248" s="206"/>
      <c r="R248" s="206"/>
      <c r="S248" s="206"/>
      <c r="T248" s="206"/>
      <c r="U248" s="206"/>
      <c r="V248" s="206"/>
      <c r="W248" s="206"/>
      <c r="X248" s="206"/>
      <c r="Y248" s="206"/>
      <c r="Z248" s="206"/>
      <c r="AA248" s="206"/>
      <c r="AB248" s="206"/>
      <c r="AC248" s="206"/>
    </row>
    <row r="249" spans="10:29" ht="12">
      <c r="J249" s="206"/>
      <c r="K249" s="206"/>
      <c r="L249" s="206"/>
      <c r="M249" s="206"/>
      <c r="R249" s="206"/>
      <c r="S249" s="206"/>
      <c r="T249" s="206"/>
      <c r="U249" s="206"/>
      <c r="V249" s="206"/>
      <c r="W249" s="206"/>
      <c r="X249" s="206"/>
      <c r="Y249" s="206"/>
      <c r="Z249" s="206"/>
      <c r="AA249" s="206"/>
      <c r="AB249" s="206"/>
      <c r="AC249" s="206"/>
    </row>
    <row r="250" spans="10:29" ht="12">
      <c r="J250" s="206"/>
      <c r="K250" s="206"/>
      <c r="L250" s="206"/>
      <c r="M250" s="206"/>
      <c r="R250" s="206"/>
      <c r="S250" s="206"/>
      <c r="T250" s="206"/>
      <c r="U250" s="206"/>
      <c r="V250" s="206"/>
      <c r="W250" s="206"/>
      <c r="X250" s="206"/>
      <c r="Y250" s="206"/>
      <c r="Z250" s="206"/>
      <c r="AA250" s="206"/>
      <c r="AB250" s="206"/>
      <c r="AC250" s="206"/>
    </row>
    <row r="251" spans="10:29" ht="12">
      <c r="J251" s="206"/>
      <c r="K251" s="206"/>
      <c r="L251" s="206"/>
      <c r="M251" s="206"/>
      <c r="R251" s="206"/>
      <c r="S251" s="206"/>
      <c r="T251" s="206"/>
      <c r="U251" s="206"/>
      <c r="V251" s="206"/>
      <c r="W251" s="206"/>
      <c r="X251" s="206"/>
      <c r="Y251" s="206"/>
      <c r="Z251" s="206"/>
      <c r="AA251" s="206"/>
      <c r="AB251" s="206"/>
      <c r="AC251" s="206"/>
    </row>
    <row r="252" spans="10:29" ht="12">
      <c r="J252" s="206"/>
      <c r="K252" s="206"/>
      <c r="L252" s="206"/>
      <c r="M252" s="206"/>
      <c r="R252" s="206"/>
      <c r="S252" s="206"/>
      <c r="T252" s="206"/>
      <c r="U252" s="206"/>
      <c r="V252" s="206"/>
      <c r="W252" s="206"/>
      <c r="X252" s="206"/>
      <c r="Y252" s="206"/>
      <c r="Z252" s="206"/>
      <c r="AA252" s="206"/>
      <c r="AB252" s="206"/>
      <c r="AC252" s="206"/>
    </row>
    <row r="253" spans="10:29" ht="12">
      <c r="J253" s="206"/>
      <c r="K253" s="206"/>
      <c r="L253" s="206"/>
      <c r="M253" s="206"/>
      <c r="R253" s="206"/>
      <c r="S253" s="206"/>
      <c r="T253" s="206"/>
      <c r="U253" s="206"/>
      <c r="V253" s="206"/>
      <c r="W253" s="206"/>
      <c r="X253" s="206"/>
      <c r="Y253" s="206"/>
      <c r="Z253" s="206"/>
      <c r="AA253" s="206"/>
      <c r="AB253" s="206"/>
      <c r="AC253" s="206"/>
    </row>
    <row r="254" spans="10:29" ht="12">
      <c r="J254" s="206"/>
      <c r="K254" s="206"/>
      <c r="L254" s="206"/>
      <c r="M254" s="206"/>
      <c r="R254" s="206"/>
      <c r="S254" s="206"/>
      <c r="T254" s="206"/>
      <c r="U254" s="206"/>
      <c r="V254" s="206"/>
      <c r="W254" s="206"/>
      <c r="X254" s="206"/>
      <c r="Y254" s="206"/>
      <c r="Z254" s="206"/>
      <c r="AA254" s="206"/>
      <c r="AB254" s="206"/>
      <c r="AC254" s="206"/>
    </row>
    <row r="255" spans="10:29" ht="12">
      <c r="J255" s="206"/>
      <c r="K255" s="206"/>
      <c r="L255" s="206"/>
      <c r="M255" s="206"/>
      <c r="R255" s="206"/>
      <c r="S255" s="206"/>
      <c r="T255" s="206"/>
      <c r="U255" s="206"/>
      <c r="V255" s="206"/>
      <c r="W255" s="206"/>
      <c r="X255" s="206"/>
      <c r="Y255" s="206"/>
      <c r="Z255" s="206"/>
      <c r="AA255" s="206"/>
      <c r="AB255" s="206"/>
      <c r="AC255" s="206"/>
    </row>
    <row r="256" spans="10:29" ht="12">
      <c r="J256" s="206"/>
      <c r="K256" s="206"/>
      <c r="L256" s="206"/>
      <c r="M256" s="206"/>
      <c r="R256" s="206"/>
      <c r="S256" s="206"/>
      <c r="T256" s="206"/>
      <c r="U256" s="206"/>
      <c r="V256" s="206"/>
      <c r="W256" s="206"/>
      <c r="X256" s="206"/>
      <c r="Y256" s="206"/>
      <c r="Z256" s="206"/>
      <c r="AA256" s="206"/>
      <c r="AB256" s="206"/>
      <c r="AC256" s="206"/>
    </row>
    <row r="257" spans="10:29" ht="12">
      <c r="J257" s="206"/>
      <c r="K257" s="206"/>
      <c r="L257" s="206"/>
      <c r="M257" s="206"/>
      <c r="R257" s="206"/>
      <c r="S257" s="206"/>
      <c r="T257" s="206"/>
      <c r="U257" s="206"/>
      <c r="V257" s="206"/>
      <c r="W257" s="206"/>
      <c r="X257" s="206"/>
      <c r="Y257" s="206"/>
      <c r="Z257" s="206"/>
      <c r="AA257" s="206"/>
      <c r="AB257" s="206"/>
      <c r="AC257" s="206"/>
    </row>
    <row r="258" spans="10:29" ht="12">
      <c r="J258" s="206"/>
      <c r="K258" s="206"/>
      <c r="L258" s="206"/>
      <c r="M258" s="206"/>
      <c r="R258" s="206"/>
      <c r="S258" s="206"/>
      <c r="T258" s="206"/>
      <c r="U258" s="206"/>
      <c r="V258" s="206"/>
      <c r="W258" s="206"/>
      <c r="X258" s="206"/>
      <c r="Y258" s="206"/>
      <c r="Z258" s="206"/>
      <c r="AA258" s="206"/>
      <c r="AB258" s="206"/>
      <c r="AC258" s="206"/>
    </row>
    <row r="259" spans="10:29" ht="12">
      <c r="J259" s="206"/>
      <c r="K259" s="206"/>
      <c r="L259" s="206"/>
      <c r="M259" s="206"/>
      <c r="R259" s="206"/>
      <c r="S259" s="206"/>
      <c r="T259" s="206"/>
      <c r="U259" s="206"/>
      <c r="V259" s="206"/>
      <c r="W259" s="206"/>
      <c r="X259" s="206"/>
      <c r="Y259" s="206"/>
      <c r="Z259" s="206"/>
      <c r="AA259" s="206"/>
      <c r="AB259" s="206"/>
      <c r="AC259" s="206"/>
    </row>
    <row r="260" spans="10:29" ht="12">
      <c r="J260" s="206"/>
      <c r="K260" s="206"/>
      <c r="L260" s="206"/>
      <c r="M260" s="206"/>
      <c r="R260" s="206"/>
      <c r="S260" s="206"/>
      <c r="T260" s="206"/>
      <c r="U260" s="206"/>
      <c r="V260" s="206"/>
      <c r="W260" s="206"/>
      <c r="X260" s="206"/>
      <c r="Y260" s="206"/>
      <c r="Z260" s="206"/>
      <c r="AA260" s="206"/>
      <c r="AB260" s="206"/>
      <c r="AC260" s="206"/>
    </row>
    <row r="261" spans="10:29" ht="12">
      <c r="J261" s="206"/>
      <c r="K261" s="206"/>
      <c r="L261" s="206"/>
      <c r="M261" s="206"/>
      <c r="R261" s="206"/>
      <c r="S261" s="206"/>
      <c r="T261" s="206"/>
      <c r="U261" s="206"/>
      <c r="V261" s="206"/>
      <c r="W261" s="206"/>
      <c r="X261" s="206"/>
      <c r="Y261" s="206"/>
      <c r="Z261" s="206"/>
      <c r="AA261" s="206"/>
      <c r="AB261" s="206"/>
      <c r="AC261" s="206"/>
    </row>
    <row r="262" spans="10:29" ht="12">
      <c r="J262" s="206"/>
      <c r="K262" s="206"/>
      <c r="L262" s="206"/>
      <c r="M262" s="206"/>
      <c r="R262" s="206"/>
      <c r="S262" s="206"/>
      <c r="T262" s="206"/>
      <c r="U262" s="206"/>
      <c r="V262" s="206"/>
      <c r="W262" s="206"/>
      <c r="X262" s="206"/>
      <c r="Y262" s="206"/>
      <c r="Z262" s="206"/>
      <c r="AA262" s="206"/>
      <c r="AB262" s="206"/>
      <c r="AC262" s="206"/>
    </row>
    <row r="263" spans="10:29" ht="12">
      <c r="J263" s="206"/>
      <c r="K263" s="206"/>
      <c r="L263" s="206"/>
      <c r="M263" s="206"/>
      <c r="R263" s="206"/>
      <c r="S263" s="206"/>
      <c r="T263" s="206"/>
      <c r="U263" s="206"/>
      <c r="V263" s="206"/>
      <c r="W263" s="206"/>
      <c r="X263" s="206"/>
      <c r="Y263" s="206"/>
      <c r="Z263" s="206"/>
      <c r="AA263" s="206"/>
      <c r="AB263" s="206"/>
      <c r="AC263" s="206"/>
    </row>
    <row r="264" spans="10:29" ht="12">
      <c r="J264" s="206"/>
      <c r="K264" s="206"/>
      <c r="L264" s="206"/>
      <c r="M264" s="206"/>
      <c r="R264" s="206"/>
      <c r="S264" s="206"/>
      <c r="T264" s="206"/>
      <c r="U264" s="206"/>
      <c r="V264" s="206"/>
      <c r="W264" s="206"/>
      <c r="X264" s="206"/>
      <c r="Y264" s="206"/>
      <c r="Z264" s="206"/>
      <c r="AA264" s="206"/>
      <c r="AB264" s="206"/>
      <c r="AC264" s="206"/>
    </row>
    <row r="265" spans="10:29" ht="12">
      <c r="J265" s="206"/>
      <c r="K265" s="206"/>
      <c r="L265" s="206"/>
      <c r="M265" s="206"/>
      <c r="R265" s="206"/>
      <c r="S265" s="206"/>
      <c r="T265" s="206"/>
      <c r="U265" s="206"/>
      <c r="V265" s="206"/>
      <c r="W265" s="206"/>
      <c r="X265" s="206"/>
      <c r="Y265" s="206"/>
      <c r="Z265" s="206"/>
      <c r="AA265" s="206"/>
      <c r="AB265" s="206"/>
      <c r="AC265" s="206"/>
    </row>
    <row r="266" spans="10:29" ht="12">
      <c r="J266" s="206"/>
      <c r="K266" s="206"/>
      <c r="L266" s="206"/>
      <c r="M266" s="206"/>
      <c r="R266" s="206"/>
      <c r="S266" s="206"/>
      <c r="T266" s="206"/>
      <c r="U266" s="206"/>
      <c r="V266" s="206"/>
      <c r="W266" s="206"/>
      <c r="X266" s="206"/>
      <c r="Y266" s="206"/>
      <c r="Z266" s="206"/>
      <c r="AA266" s="206"/>
      <c r="AB266" s="206"/>
      <c r="AC266" s="206"/>
    </row>
    <row r="267" spans="10:29" ht="12">
      <c r="J267" s="206"/>
      <c r="K267" s="206"/>
      <c r="L267" s="206"/>
      <c r="M267" s="206"/>
      <c r="R267" s="206"/>
      <c r="S267" s="206"/>
      <c r="T267" s="206"/>
      <c r="U267" s="206"/>
      <c r="V267" s="206"/>
      <c r="W267" s="206"/>
      <c r="X267" s="206"/>
      <c r="Y267" s="206"/>
      <c r="Z267" s="206"/>
      <c r="AA267" s="206"/>
      <c r="AB267" s="206"/>
      <c r="AC267" s="206"/>
    </row>
    <row r="268" spans="10:29" ht="12">
      <c r="J268" s="206"/>
      <c r="K268" s="206"/>
      <c r="L268" s="206"/>
      <c r="M268" s="206"/>
      <c r="R268" s="206"/>
      <c r="S268" s="206"/>
      <c r="T268" s="206"/>
      <c r="U268" s="206"/>
      <c r="V268" s="206"/>
      <c r="W268" s="206"/>
      <c r="X268" s="206"/>
      <c r="Y268" s="206"/>
      <c r="Z268" s="206"/>
      <c r="AA268" s="206"/>
      <c r="AB268" s="206"/>
      <c r="AC268" s="206"/>
    </row>
    <row r="269" spans="10:29" ht="12">
      <c r="J269" s="206"/>
      <c r="K269" s="206"/>
      <c r="L269" s="206"/>
      <c r="M269" s="206"/>
      <c r="R269" s="206"/>
      <c r="S269" s="206"/>
      <c r="T269" s="206"/>
      <c r="U269" s="206"/>
      <c r="V269" s="206"/>
      <c r="W269" s="206"/>
      <c r="X269" s="206"/>
      <c r="Y269" s="206"/>
      <c r="Z269" s="206"/>
      <c r="AA269" s="206"/>
      <c r="AB269" s="206"/>
      <c r="AC269" s="206"/>
    </row>
    <row r="270" spans="10:29" ht="12">
      <c r="J270" s="206"/>
      <c r="K270" s="206"/>
      <c r="L270" s="206"/>
      <c r="M270" s="206"/>
      <c r="R270" s="206"/>
      <c r="S270" s="206"/>
      <c r="T270" s="206"/>
      <c r="U270" s="206"/>
      <c r="V270" s="206"/>
      <c r="W270" s="206"/>
      <c r="X270" s="206"/>
      <c r="Y270" s="206"/>
      <c r="Z270" s="206"/>
      <c r="AA270" s="206"/>
      <c r="AB270" s="206"/>
      <c r="AC270" s="206"/>
    </row>
    <row r="271" spans="10:29" ht="12">
      <c r="J271" s="206"/>
      <c r="K271" s="206"/>
      <c r="L271" s="206"/>
      <c r="M271" s="206"/>
      <c r="R271" s="206"/>
      <c r="S271" s="206"/>
      <c r="T271" s="206"/>
      <c r="U271" s="206"/>
      <c r="V271" s="206"/>
      <c r="W271" s="206"/>
      <c r="X271" s="206"/>
      <c r="Y271" s="206"/>
      <c r="Z271" s="206"/>
      <c r="AA271" s="206"/>
      <c r="AB271" s="206"/>
      <c r="AC271" s="206"/>
    </row>
    <row r="272" spans="10:29" ht="12">
      <c r="J272" s="206"/>
      <c r="K272" s="206"/>
      <c r="L272" s="206"/>
      <c r="M272" s="206"/>
      <c r="R272" s="206"/>
      <c r="S272" s="206"/>
      <c r="T272" s="206"/>
      <c r="U272" s="206"/>
      <c r="V272" s="206"/>
      <c r="W272" s="206"/>
      <c r="X272" s="206"/>
      <c r="Y272" s="206"/>
      <c r="Z272" s="206"/>
      <c r="AA272" s="206"/>
      <c r="AB272" s="206"/>
      <c r="AC272" s="206"/>
    </row>
    <row r="273" spans="10:29" ht="12">
      <c r="J273" s="206"/>
      <c r="K273" s="206"/>
      <c r="L273" s="206"/>
      <c r="M273" s="206"/>
      <c r="R273" s="206"/>
      <c r="S273" s="206"/>
      <c r="T273" s="206"/>
      <c r="U273" s="206"/>
      <c r="V273" s="206"/>
      <c r="W273" s="206"/>
      <c r="X273" s="206"/>
      <c r="Y273" s="206"/>
      <c r="Z273" s="206"/>
      <c r="AA273" s="206"/>
      <c r="AB273" s="206"/>
      <c r="AC273" s="206"/>
    </row>
    <row r="274" spans="10:29" ht="12">
      <c r="J274" s="206"/>
      <c r="K274" s="206"/>
      <c r="L274" s="206"/>
      <c r="M274" s="206"/>
      <c r="R274" s="206"/>
      <c r="S274" s="206"/>
      <c r="T274" s="206"/>
      <c r="U274" s="206"/>
      <c r="V274" s="206"/>
      <c r="W274" s="206"/>
      <c r="X274" s="206"/>
      <c r="Y274" s="206"/>
      <c r="Z274" s="206"/>
      <c r="AA274" s="206"/>
      <c r="AB274" s="206"/>
      <c r="AC274" s="206"/>
    </row>
    <row r="275" spans="10:29" ht="12">
      <c r="J275" s="206"/>
      <c r="K275" s="206"/>
      <c r="L275" s="206"/>
      <c r="M275" s="206"/>
      <c r="R275" s="206"/>
      <c r="S275" s="206"/>
      <c r="T275" s="206"/>
      <c r="U275" s="206"/>
      <c r="V275" s="206"/>
      <c r="W275" s="206"/>
      <c r="X275" s="206"/>
      <c r="Y275" s="206"/>
      <c r="Z275" s="206"/>
      <c r="AA275" s="206"/>
      <c r="AB275" s="206"/>
      <c r="AC275" s="206"/>
    </row>
    <row r="276" spans="10:29" ht="12">
      <c r="J276" s="206"/>
      <c r="K276" s="206"/>
      <c r="L276" s="206"/>
      <c r="M276" s="206"/>
      <c r="R276" s="206"/>
      <c r="S276" s="206"/>
      <c r="T276" s="206"/>
      <c r="U276" s="206"/>
      <c r="V276" s="206"/>
      <c r="W276" s="206"/>
      <c r="X276" s="206"/>
      <c r="Y276" s="206"/>
      <c r="Z276" s="206"/>
      <c r="AA276" s="206"/>
      <c r="AB276" s="206"/>
      <c r="AC276" s="206"/>
    </row>
  </sheetData>
  <sheetProtection/>
  <mergeCells count="25">
    <mergeCell ref="J5:AB5"/>
    <mergeCell ref="C2:AC2"/>
    <mergeCell ref="C3:AC3"/>
    <mergeCell ref="Z37:AB37"/>
    <mergeCell ref="V37:X37"/>
    <mergeCell ref="J36:AB36"/>
    <mergeCell ref="J37:L37"/>
    <mergeCell ref="N37:P37"/>
    <mergeCell ref="R37:T37"/>
    <mergeCell ref="J148:AB148"/>
    <mergeCell ref="J149:L149"/>
    <mergeCell ref="N149:P149"/>
    <mergeCell ref="R149:T149"/>
    <mergeCell ref="V149:X149"/>
    <mergeCell ref="Z149:AB149"/>
    <mergeCell ref="AE4:AG4"/>
    <mergeCell ref="J95:AB95"/>
    <mergeCell ref="J96:L96"/>
    <mergeCell ref="N96:P96"/>
    <mergeCell ref="R96:T96"/>
    <mergeCell ref="Z96:AB96"/>
    <mergeCell ref="V96:X96"/>
    <mergeCell ref="AE5:AE6"/>
    <mergeCell ref="AF5:AF6"/>
    <mergeCell ref="AG5:AG6"/>
  </mergeCells>
  <printOptions horizontalCentered="1"/>
  <pageMargins left="0.1968503937007874" right="0.15748031496062992" top="0.25" bottom="1" header="0" footer="0"/>
  <pageSetup fitToHeight="0" fitToWidth="0" horizontalDpi="300" verticalDpi="300" orientation="landscape" scale="66" r:id="rId1"/>
  <rowBreaks count="4" manualBreakCount="4">
    <brk id="35" max="27" man="1"/>
    <brk id="94" max="27" man="1"/>
    <brk id="147" max="27" man="1"/>
    <brk id="208" max="27" man="1"/>
  </rowBreaks>
</worksheet>
</file>

<file path=xl/worksheets/sheet13.xml><?xml version="1.0" encoding="utf-8"?>
<worksheet xmlns="http://schemas.openxmlformats.org/spreadsheetml/2006/main" xmlns:r="http://schemas.openxmlformats.org/officeDocument/2006/relationships">
  <dimension ref="A1:BX60"/>
  <sheetViews>
    <sheetView zoomScalePageLayoutView="0" workbookViewId="0" topLeftCell="A46">
      <selection activeCell="K8" sqref="K8"/>
    </sheetView>
  </sheetViews>
  <sheetFormatPr defaultColWidth="11.421875" defaultRowHeight="12.75"/>
  <cols>
    <col min="1" max="1" width="3.421875" style="206" customWidth="1"/>
    <col min="2" max="2" width="2.28125" style="206" customWidth="1"/>
    <col min="3" max="3" width="24.7109375" style="206" customWidth="1"/>
    <col min="4" max="4" width="3.57421875" style="206" customWidth="1"/>
    <col min="5" max="5" width="10.28125" style="206" customWidth="1"/>
    <col min="6" max="9" width="11.421875" style="206" customWidth="1"/>
    <col min="10" max="10" width="3.00390625" style="206" customWidth="1"/>
    <col min="11" max="13" width="9.140625" style="206" customWidth="1"/>
    <col min="14" max="14" width="9.140625" style="204" customWidth="1"/>
    <col min="15" max="16384" width="11.421875" style="206" customWidth="1"/>
  </cols>
  <sheetData>
    <row r="1" spans="1:10" ht="12">
      <c r="A1" s="382" t="s">
        <v>726</v>
      </c>
      <c r="B1" s="383"/>
      <c r="C1" s="383"/>
      <c r="D1" s="383"/>
      <c r="E1" s="383"/>
      <c r="F1" s="383"/>
      <c r="G1" s="383"/>
      <c r="H1" s="383"/>
      <c r="I1" s="383"/>
      <c r="J1" s="384"/>
    </row>
    <row r="2" spans="1:10" ht="12">
      <c r="A2" s="386" t="s">
        <v>596</v>
      </c>
      <c r="B2" s="386"/>
      <c r="C2" s="386"/>
      <c r="D2" s="386"/>
      <c r="E2" s="386"/>
      <c r="F2" s="386"/>
      <c r="G2" s="386"/>
      <c r="H2" s="386"/>
      <c r="I2" s="386"/>
      <c r="J2" s="386"/>
    </row>
    <row r="3" spans="1:10" ht="12">
      <c r="A3" s="385" t="s">
        <v>0</v>
      </c>
      <c r="B3" s="385"/>
      <c r="C3" s="385"/>
      <c r="D3" s="385"/>
      <c r="E3" s="385"/>
      <c r="F3" s="385"/>
      <c r="G3" s="385"/>
      <c r="H3" s="385"/>
      <c r="I3" s="385"/>
      <c r="J3" s="386"/>
    </row>
    <row r="4" spans="9:14" ht="12">
      <c r="I4" s="208"/>
      <c r="K4" s="260"/>
      <c r="L4" s="260"/>
      <c r="M4" s="260"/>
      <c r="N4" s="260"/>
    </row>
    <row r="5" spans="1:14" ht="12">
      <c r="A5" s="207"/>
      <c r="B5" s="370"/>
      <c r="C5" s="370"/>
      <c r="D5" s="370"/>
      <c r="E5" s="370"/>
      <c r="F5" s="370"/>
      <c r="G5" s="370"/>
      <c r="H5" s="370"/>
      <c r="I5" s="371"/>
      <c r="J5" s="371"/>
      <c r="K5" s="512"/>
      <c r="L5" s="512"/>
      <c r="M5" s="512"/>
      <c r="N5" s="512"/>
    </row>
    <row r="6" spans="1:14" ht="12.75" customHeight="1">
      <c r="A6" s="208"/>
      <c r="B6" s="372"/>
      <c r="C6" s="372"/>
      <c r="D6" s="372"/>
      <c r="E6" s="373" t="s">
        <v>573</v>
      </c>
      <c r="F6" s="373"/>
      <c r="G6" s="373"/>
      <c r="H6" s="373"/>
      <c r="I6" s="374"/>
      <c r="J6" s="375"/>
      <c r="K6" s="512"/>
      <c r="L6" s="512"/>
      <c r="M6" s="512"/>
      <c r="N6" s="512"/>
    </row>
    <row r="7" spans="1:14" ht="12">
      <c r="A7" s="208"/>
      <c r="B7" s="376"/>
      <c r="C7" s="376" t="s">
        <v>1</v>
      </c>
      <c r="D7" s="371"/>
      <c r="E7" s="377" t="s">
        <v>442</v>
      </c>
      <c r="F7" s="377" t="s">
        <v>443</v>
      </c>
      <c r="G7" s="377" t="s">
        <v>444</v>
      </c>
      <c r="H7" s="377" t="s">
        <v>445</v>
      </c>
      <c r="I7" s="208"/>
      <c r="J7" s="377"/>
      <c r="K7" s="512"/>
      <c r="L7" s="512"/>
      <c r="M7" s="512"/>
      <c r="N7" s="512"/>
    </row>
    <row r="8" spans="1:14" ht="12">
      <c r="A8" s="210"/>
      <c r="B8" s="379"/>
      <c r="C8" s="380"/>
      <c r="D8" s="380"/>
      <c r="E8" s="381"/>
      <c r="F8" s="381"/>
      <c r="G8" s="381"/>
      <c r="H8" s="381"/>
      <c r="I8" s="208"/>
      <c r="J8" s="375"/>
      <c r="K8" s="513"/>
      <c r="L8" s="513"/>
      <c r="M8" s="513"/>
      <c r="N8" s="513"/>
    </row>
    <row r="9" spans="1:15" ht="12">
      <c r="A9" s="214" t="s">
        <v>446</v>
      </c>
      <c r="B9" s="214"/>
      <c r="C9" s="214"/>
      <c r="E9" s="215">
        <f>+E12+E14+E16+E18+E22</f>
        <v>17897.47685989</v>
      </c>
      <c r="F9" s="215">
        <f>+F12+F14+F16+F18+F22</f>
        <v>20250.45693331</v>
      </c>
      <c r="G9" s="215">
        <f>+G12+G14+G16+G18+G22</f>
        <v>24204.354238930006</v>
      </c>
      <c r="H9" s="215">
        <f>+H12+H14+H16+H18+H22</f>
        <v>23162.348837790003</v>
      </c>
      <c r="I9" s="227"/>
      <c r="J9" s="215"/>
      <c r="K9" s="389"/>
      <c r="L9" s="389"/>
      <c r="M9" s="389"/>
      <c r="N9" s="389"/>
      <c r="O9" s="220"/>
    </row>
    <row r="10" spans="5:15" ht="12">
      <c r="E10" s="220"/>
      <c r="F10" s="220"/>
      <c r="G10" s="220"/>
      <c r="H10" s="220"/>
      <c r="I10" s="227"/>
      <c r="J10" s="220"/>
      <c r="K10" s="389"/>
      <c r="L10" s="389"/>
      <c r="M10" s="389"/>
      <c r="N10" s="389"/>
      <c r="O10" s="220"/>
    </row>
    <row r="11" spans="5:15" ht="12">
      <c r="E11" s="220"/>
      <c r="F11" s="220"/>
      <c r="G11" s="220"/>
      <c r="H11" s="220"/>
      <c r="I11" s="227"/>
      <c r="J11" s="220"/>
      <c r="K11" s="389"/>
      <c r="L11" s="389"/>
      <c r="M11" s="389"/>
      <c r="N11" s="389"/>
      <c r="O11" s="220"/>
    </row>
    <row r="12" spans="2:15" ht="12">
      <c r="B12" s="206" t="s">
        <v>447</v>
      </c>
      <c r="E12" s="220">
        <v>6.22654815</v>
      </c>
      <c r="F12" s="220">
        <v>6.59269329</v>
      </c>
      <c r="G12" s="220">
        <v>6.37166443</v>
      </c>
      <c r="H12" s="220">
        <v>5.71452204</v>
      </c>
      <c r="I12" s="227"/>
      <c r="J12" s="220"/>
      <c r="K12" s="389"/>
      <c r="L12" s="389"/>
      <c r="M12" s="389"/>
      <c r="N12" s="389"/>
      <c r="O12" s="220"/>
    </row>
    <row r="13" spans="5:15" ht="12">
      <c r="E13" s="220"/>
      <c r="F13" s="220"/>
      <c r="G13" s="220"/>
      <c r="H13" s="220"/>
      <c r="I13" s="227"/>
      <c r="J13" s="220"/>
      <c r="K13" s="389"/>
      <c r="L13" s="389"/>
      <c r="M13" s="389"/>
      <c r="N13" s="389"/>
      <c r="O13" s="220"/>
    </row>
    <row r="14" spans="2:15" ht="12">
      <c r="B14" s="206" t="s">
        <v>87</v>
      </c>
      <c r="E14" s="220">
        <v>54.52108546</v>
      </c>
      <c r="F14" s="220">
        <v>61.963447720000005</v>
      </c>
      <c r="G14" s="220">
        <v>58.33143075</v>
      </c>
      <c r="H14" s="220">
        <v>57.162805299999995</v>
      </c>
      <c r="I14" s="227"/>
      <c r="J14" s="220"/>
      <c r="K14" s="389"/>
      <c r="L14" s="389"/>
      <c r="M14" s="389"/>
      <c r="N14" s="389"/>
      <c r="O14" s="220"/>
    </row>
    <row r="15" spans="5:15" ht="12">
      <c r="E15" s="220"/>
      <c r="F15" s="220"/>
      <c r="G15" s="220"/>
      <c r="H15" s="220"/>
      <c r="I15" s="227"/>
      <c r="J15" s="220"/>
      <c r="K15" s="389"/>
      <c r="L15" s="389"/>
      <c r="M15" s="389"/>
      <c r="N15" s="389"/>
      <c r="O15" s="220"/>
    </row>
    <row r="16" spans="2:15" ht="12">
      <c r="B16" s="206" t="s">
        <v>448</v>
      </c>
      <c r="E16" s="220">
        <v>92.06413835999999</v>
      </c>
      <c r="F16" s="220">
        <v>103.26359891</v>
      </c>
      <c r="G16" s="220">
        <v>95.7991663299999</v>
      </c>
      <c r="H16" s="220">
        <v>167.92701640000004</v>
      </c>
      <c r="I16" s="227"/>
      <c r="J16" s="220"/>
      <c r="K16" s="389"/>
      <c r="L16" s="389"/>
      <c r="M16" s="389"/>
      <c r="N16" s="389"/>
      <c r="O16" s="220"/>
    </row>
    <row r="17" spans="5:15" ht="12">
      <c r="E17" s="220"/>
      <c r="F17" s="220"/>
      <c r="G17" s="220"/>
      <c r="H17" s="220"/>
      <c r="I17" s="227"/>
      <c r="J17" s="220"/>
      <c r="K17" s="389"/>
      <c r="L17" s="389"/>
      <c r="M17" s="389"/>
      <c r="N17" s="389"/>
      <c r="O17" s="220"/>
    </row>
    <row r="18" spans="2:15" ht="12">
      <c r="B18" s="206" t="s">
        <v>89</v>
      </c>
      <c r="E18" s="220">
        <f>+E19+E20</f>
        <v>17689.40462313</v>
      </c>
      <c r="F18" s="220">
        <f>+F19+F20</f>
        <v>19982.40771831</v>
      </c>
      <c r="G18" s="220">
        <f>+G19+G20</f>
        <v>24016.110214700006</v>
      </c>
      <c r="H18" s="220">
        <f>+H19+H20</f>
        <v>22848.56531383</v>
      </c>
      <c r="I18" s="227"/>
      <c r="J18" s="220"/>
      <c r="K18" s="389"/>
      <c r="L18" s="389"/>
      <c r="M18" s="389"/>
      <c r="N18" s="389"/>
      <c r="O18" s="220"/>
    </row>
    <row r="19" spans="3:15" ht="12">
      <c r="C19" s="206" t="s">
        <v>449</v>
      </c>
      <c r="E19" s="220">
        <v>6407.863387480002</v>
      </c>
      <c r="F19" s="220">
        <v>6863.343322120001</v>
      </c>
      <c r="G19" s="220">
        <v>8547.584855839998</v>
      </c>
      <c r="H19" s="220">
        <v>5583.194105120001</v>
      </c>
      <c r="I19" s="227"/>
      <c r="J19" s="220"/>
      <c r="K19" s="389"/>
      <c r="L19" s="389"/>
      <c r="M19" s="389"/>
      <c r="N19" s="389"/>
      <c r="O19" s="220"/>
    </row>
    <row r="20" spans="3:15" ht="12">
      <c r="C20" s="206" t="s">
        <v>91</v>
      </c>
      <c r="E20" s="220">
        <v>11281.541235649998</v>
      </c>
      <c r="F20" s="220">
        <v>13119.064396189999</v>
      </c>
      <c r="G20" s="220">
        <v>15468.525358860006</v>
      </c>
      <c r="H20" s="220">
        <v>17265.37120871</v>
      </c>
      <c r="I20" s="227"/>
      <c r="J20" s="220"/>
      <c r="K20" s="389"/>
      <c r="L20" s="389"/>
      <c r="M20" s="389"/>
      <c r="N20" s="389"/>
      <c r="O20" s="220"/>
    </row>
    <row r="21" spans="5:15" ht="12">
      <c r="E21" s="220"/>
      <c r="F21" s="220"/>
      <c r="G21" s="220"/>
      <c r="H21" s="220"/>
      <c r="I21" s="227"/>
      <c r="J21" s="220"/>
      <c r="K21" s="389"/>
      <c r="L21" s="389"/>
      <c r="M21" s="389"/>
      <c r="N21" s="389"/>
      <c r="O21" s="220"/>
    </row>
    <row r="22" spans="2:15" ht="12">
      <c r="B22" s="206" t="s">
        <v>450</v>
      </c>
      <c r="E22" s="220">
        <v>55.26046479</v>
      </c>
      <c r="F22" s="220">
        <v>96.22947508</v>
      </c>
      <c r="G22" s="220">
        <v>27.741762719999993</v>
      </c>
      <c r="H22" s="220">
        <v>82.97918022</v>
      </c>
      <c r="I22" s="227"/>
      <c r="J22" s="220"/>
      <c r="K22" s="389"/>
      <c r="L22" s="389"/>
      <c r="M22" s="389"/>
      <c r="N22" s="389"/>
      <c r="O22" s="220"/>
    </row>
    <row r="23" spans="1:15" ht="12">
      <c r="A23" s="210"/>
      <c r="B23" s="210"/>
      <c r="C23" s="210"/>
      <c r="D23" s="210"/>
      <c r="E23" s="232"/>
      <c r="F23" s="232"/>
      <c r="G23" s="232"/>
      <c r="H23" s="232"/>
      <c r="I23" s="227"/>
      <c r="J23" s="227"/>
      <c r="K23" s="220"/>
      <c r="L23" s="220"/>
      <c r="M23" s="220"/>
      <c r="N23" s="389"/>
      <c r="O23" s="220"/>
    </row>
    <row r="24" spans="5:15" ht="12">
      <c r="E24" s="220"/>
      <c r="F24" s="220"/>
      <c r="G24" s="220"/>
      <c r="H24" s="220"/>
      <c r="I24" s="227"/>
      <c r="J24" s="220"/>
      <c r="K24" s="220"/>
      <c r="L24" s="220"/>
      <c r="M24" s="220"/>
      <c r="N24" s="389"/>
      <c r="O24" s="220"/>
    </row>
    <row r="25" spans="5:15" ht="12">
      <c r="E25" s="220"/>
      <c r="F25" s="220"/>
      <c r="G25" s="220"/>
      <c r="H25" s="220"/>
      <c r="I25" s="220"/>
      <c r="J25" s="220"/>
      <c r="K25" s="220"/>
      <c r="L25" s="220"/>
      <c r="M25" s="220"/>
      <c r="N25" s="389"/>
      <c r="O25" s="220"/>
    </row>
    <row r="26" spans="1:76" s="214" customFormat="1" ht="12">
      <c r="A26" s="382" t="s">
        <v>725</v>
      </c>
      <c r="B26" s="383"/>
      <c r="C26" s="383"/>
      <c r="D26" s="383"/>
      <c r="E26" s="383"/>
      <c r="F26" s="383"/>
      <c r="G26" s="383"/>
      <c r="H26" s="383"/>
      <c r="I26" s="383"/>
      <c r="J26" s="384"/>
      <c r="K26" s="391"/>
      <c r="L26" s="391"/>
      <c r="M26" s="391"/>
      <c r="N26" s="392"/>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row>
    <row r="27" spans="1:76" s="214" customFormat="1" ht="12">
      <c r="A27" s="385" t="s">
        <v>0</v>
      </c>
      <c r="B27" s="385"/>
      <c r="C27" s="385"/>
      <c r="D27" s="385"/>
      <c r="E27" s="385"/>
      <c r="F27" s="385"/>
      <c r="G27" s="385"/>
      <c r="H27" s="385"/>
      <c r="I27" s="385"/>
      <c r="J27" s="386"/>
      <c r="K27" s="391"/>
      <c r="L27" s="391"/>
      <c r="M27" s="391"/>
      <c r="N27" s="392"/>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row>
    <row r="28" spans="9:14" ht="12">
      <c r="I28" s="210"/>
      <c r="K28" s="393"/>
      <c r="L28" s="393"/>
      <c r="M28" s="393"/>
      <c r="N28" s="393"/>
    </row>
    <row r="29" spans="1:14" ht="12">
      <c r="A29" s="370"/>
      <c r="B29" s="370"/>
      <c r="C29" s="370"/>
      <c r="D29" s="370"/>
      <c r="E29" s="370"/>
      <c r="F29" s="370"/>
      <c r="G29" s="370"/>
      <c r="H29" s="370"/>
      <c r="I29" s="371"/>
      <c r="J29" s="371"/>
      <c r="K29" s="394"/>
      <c r="L29" s="394"/>
      <c r="M29" s="394"/>
      <c r="N29" s="394"/>
    </row>
    <row r="30" spans="1:14" ht="12">
      <c r="A30" s="372"/>
      <c r="B30" s="372"/>
      <c r="C30" s="372"/>
      <c r="D30" s="372"/>
      <c r="E30" s="373" t="s">
        <v>573</v>
      </c>
      <c r="F30" s="373"/>
      <c r="G30" s="373"/>
      <c r="H30" s="373"/>
      <c r="I30" s="381" t="s">
        <v>55</v>
      </c>
      <c r="J30" s="375"/>
      <c r="K30" s="394"/>
      <c r="L30" s="394"/>
      <c r="M30" s="394"/>
      <c r="N30" s="394"/>
    </row>
    <row r="31" spans="1:14" ht="12">
      <c r="A31" s="372"/>
      <c r="B31" s="376" t="s">
        <v>1</v>
      </c>
      <c r="C31" s="371"/>
      <c r="D31" s="371"/>
      <c r="E31" s="377" t="s">
        <v>442</v>
      </c>
      <c r="F31" s="377" t="s">
        <v>443</v>
      </c>
      <c r="G31" s="377" t="s">
        <v>444</v>
      </c>
      <c r="H31" s="377" t="s">
        <v>445</v>
      </c>
      <c r="I31" s="387"/>
      <c r="J31" s="387"/>
      <c r="K31" s="394"/>
      <c r="L31" s="394"/>
      <c r="M31" s="394"/>
      <c r="N31" s="394"/>
    </row>
    <row r="32" spans="5:16" ht="12">
      <c r="E32" s="220"/>
      <c r="F32" s="220"/>
      <c r="G32" s="220"/>
      <c r="H32" s="220"/>
      <c r="I32" s="227"/>
      <c r="J32" s="220"/>
      <c r="K32" s="220"/>
      <c r="L32" s="220"/>
      <c r="M32" s="220"/>
      <c r="N32" s="389"/>
      <c r="O32" s="220"/>
      <c r="P32" s="220"/>
    </row>
    <row r="33" spans="5:16" ht="12">
      <c r="E33" s="220"/>
      <c r="F33" s="220"/>
      <c r="G33" s="220"/>
      <c r="H33" s="220"/>
      <c r="I33" s="227"/>
      <c r="J33" s="220"/>
      <c r="K33" s="220"/>
      <c r="L33" s="220"/>
      <c r="M33" s="220"/>
      <c r="N33" s="389"/>
      <c r="O33" s="220"/>
      <c r="P33" s="220"/>
    </row>
    <row r="34" spans="1:16" ht="12">
      <c r="A34" s="214" t="s">
        <v>446</v>
      </c>
      <c r="B34" s="214"/>
      <c r="C34" s="214"/>
      <c r="E34" s="215">
        <f>E37+E39+E41+E43+E47</f>
        <v>-349.3349185821909</v>
      </c>
      <c r="F34" s="215">
        <f>F37+F39+F41+F43+F47</f>
        <v>-2419.4040400957624</v>
      </c>
      <c r="G34" s="215">
        <f>G37+G39+G41+G43+G47</f>
        <v>-4615.160503098648</v>
      </c>
      <c r="H34" s="215">
        <f>H37+H39+H41+H43+H47</f>
        <v>939.6536256740237</v>
      </c>
      <c r="I34" s="514">
        <f>SUM(E34:H34)</f>
        <v>-6444.245836102578</v>
      </c>
      <c r="J34" s="215"/>
      <c r="K34" s="389"/>
      <c r="L34" s="389"/>
      <c r="M34" s="389"/>
      <c r="N34" s="389"/>
      <c r="O34" s="220"/>
      <c r="P34" s="220"/>
    </row>
    <row r="35" spans="5:16" ht="12">
      <c r="E35" s="220"/>
      <c r="F35" s="220"/>
      <c r="G35" s="220"/>
      <c r="H35" s="220"/>
      <c r="I35" s="514"/>
      <c r="J35" s="220"/>
      <c r="K35" s="389"/>
      <c r="L35" s="389"/>
      <c r="M35" s="389"/>
      <c r="N35" s="389"/>
      <c r="O35" s="220"/>
      <c r="P35" s="220"/>
    </row>
    <row r="36" spans="5:16" ht="12">
      <c r="E36" s="220"/>
      <c r="F36" s="220"/>
      <c r="G36" s="220"/>
      <c r="H36" s="220"/>
      <c r="I36" s="514"/>
      <c r="J36" s="220"/>
      <c r="K36" s="389"/>
      <c r="L36" s="389"/>
      <c r="M36" s="389"/>
      <c r="N36" s="389"/>
      <c r="O36" s="220"/>
      <c r="P36" s="220"/>
    </row>
    <row r="37" spans="2:16" ht="12">
      <c r="B37" s="206" t="s">
        <v>447</v>
      </c>
      <c r="E37" s="220">
        <v>0</v>
      </c>
      <c r="F37" s="220">
        <v>0</v>
      </c>
      <c r="G37" s="220">
        <v>0</v>
      </c>
      <c r="H37" s="220">
        <v>0</v>
      </c>
      <c r="I37" s="227">
        <f aca="true" t="shared" si="0" ref="I37:I47">SUM(E37:H37)</f>
        <v>0</v>
      </c>
      <c r="J37" s="220"/>
      <c r="K37" s="389"/>
      <c r="L37" s="389"/>
      <c r="M37" s="389"/>
      <c r="N37" s="389"/>
      <c r="O37" s="220"/>
      <c r="P37" s="220"/>
    </row>
    <row r="38" spans="5:16" ht="12">
      <c r="E38" s="220"/>
      <c r="F38" s="220"/>
      <c r="G38" s="220"/>
      <c r="H38" s="220"/>
      <c r="I38" s="227"/>
      <c r="J38" s="220"/>
      <c r="K38" s="389"/>
      <c r="L38" s="389"/>
      <c r="M38" s="389"/>
      <c r="N38" s="389"/>
      <c r="O38" s="220"/>
      <c r="P38" s="220"/>
    </row>
    <row r="39" spans="2:16" ht="12">
      <c r="B39" s="206" t="s">
        <v>87</v>
      </c>
      <c r="E39" s="220">
        <v>1.0827966247038603</v>
      </c>
      <c r="F39" s="220">
        <v>-7.7813601261339045</v>
      </c>
      <c r="G39" s="220">
        <v>0.7593829271233972</v>
      </c>
      <c r="H39" s="220">
        <v>0.7804476208739288</v>
      </c>
      <c r="I39" s="227">
        <f t="shared" si="0"/>
        <v>-5.158732953432718</v>
      </c>
      <c r="J39" s="220"/>
      <c r="K39" s="389"/>
      <c r="L39" s="389"/>
      <c r="M39" s="389"/>
      <c r="N39" s="389"/>
      <c r="O39" s="220"/>
      <c r="P39" s="220"/>
    </row>
    <row r="40" spans="5:16" ht="12">
      <c r="E40" s="220"/>
      <c r="F40" s="220"/>
      <c r="G40" s="220"/>
      <c r="H40" s="220"/>
      <c r="I40" s="227"/>
      <c r="J40" s="220"/>
      <c r="K40" s="389"/>
      <c r="L40" s="389"/>
      <c r="M40" s="389"/>
      <c r="N40" s="389"/>
      <c r="O40" s="220"/>
      <c r="P40" s="220"/>
    </row>
    <row r="41" spans="2:16" ht="12">
      <c r="B41" s="206" t="s">
        <v>448</v>
      </c>
      <c r="E41" s="220">
        <v>0.032045210190972284</v>
      </c>
      <c r="F41" s="220">
        <v>5.194433556451941</v>
      </c>
      <c r="G41" s="220">
        <v>2.609919801726619</v>
      </c>
      <c r="H41" s="220">
        <v>-69.85977671158321</v>
      </c>
      <c r="I41" s="227">
        <f t="shared" si="0"/>
        <v>-62.02337814321368</v>
      </c>
      <c r="J41" s="220"/>
      <c r="K41" s="389"/>
      <c r="L41" s="389"/>
      <c r="M41" s="389"/>
      <c r="N41" s="389"/>
      <c r="O41" s="220"/>
      <c r="P41" s="220"/>
    </row>
    <row r="42" spans="5:16" ht="12">
      <c r="E42" s="220"/>
      <c r="F42" s="220"/>
      <c r="G42" s="220"/>
      <c r="H42" s="220"/>
      <c r="I42" s="227"/>
      <c r="J42" s="220"/>
      <c r="K42" s="389"/>
      <c r="L42" s="389"/>
      <c r="M42" s="389"/>
      <c r="N42" s="389"/>
      <c r="O42" s="220"/>
      <c r="P42" s="220"/>
    </row>
    <row r="43" spans="2:16" ht="12">
      <c r="B43" s="206" t="s">
        <v>89</v>
      </c>
      <c r="E43" s="220">
        <f>SUM(E44:E45)</f>
        <v>-362.806570757086</v>
      </c>
      <c r="F43" s="220">
        <f>SUM(F44:F45)</f>
        <v>-2375.84810323608</v>
      </c>
      <c r="G43" s="220">
        <f>SUM(G44:G45)</f>
        <v>-4687.017518187498</v>
      </c>
      <c r="H43" s="220">
        <f>SUM(H44:H45)</f>
        <v>1063.9703722647332</v>
      </c>
      <c r="I43" s="227">
        <f>SUM(E43:H43)</f>
        <v>-6361.70181991593</v>
      </c>
      <c r="J43" s="220"/>
      <c r="K43" s="389"/>
      <c r="L43" s="389"/>
      <c r="M43" s="389"/>
      <c r="N43" s="389"/>
      <c r="O43" s="220"/>
      <c r="P43" s="220"/>
    </row>
    <row r="44" spans="3:16" ht="12">
      <c r="C44" s="206" t="s">
        <v>449</v>
      </c>
      <c r="E44" s="220">
        <v>946.049511338079</v>
      </c>
      <c r="F44" s="220">
        <v>-445.6717210335836</v>
      </c>
      <c r="G44" s="220">
        <v>-1929.3272751909944</v>
      </c>
      <c r="H44" s="220">
        <v>2828.071010064472</v>
      </c>
      <c r="I44" s="227">
        <f t="shared" si="0"/>
        <v>1399.121525177973</v>
      </c>
      <c r="J44" s="220"/>
      <c r="K44" s="389"/>
      <c r="L44" s="389"/>
      <c r="M44" s="389"/>
      <c r="N44" s="389"/>
      <c r="O44" s="220"/>
      <c r="P44" s="220"/>
    </row>
    <row r="45" spans="3:16" ht="12">
      <c r="C45" s="206" t="s">
        <v>91</v>
      </c>
      <c r="E45" s="220">
        <v>-1308.856082095165</v>
      </c>
      <c r="F45" s="220">
        <v>-1930.1763822024964</v>
      </c>
      <c r="G45" s="220">
        <v>-2757.6902429965035</v>
      </c>
      <c r="H45" s="220">
        <v>-1764.1006377997387</v>
      </c>
      <c r="I45" s="227">
        <f t="shared" si="0"/>
        <v>-7760.823345093902</v>
      </c>
      <c r="J45" s="220"/>
      <c r="K45" s="389"/>
      <c r="L45" s="389"/>
      <c r="M45" s="389"/>
      <c r="N45" s="389"/>
      <c r="O45" s="220"/>
      <c r="P45" s="220"/>
    </row>
    <row r="46" spans="5:16" ht="12">
      <c r="E46" s="220"/>
      <c r="F46" s="220"/>
      <c r="G46" s="220"/>
      <c r="H46" s="220"/>
      <c r="I46" s="227"/>
      <c r="J46" s="220"/>
      <c r="K46" s="389"/>
      <c r="L46" s="389"/>
      <c r="M46" s="389"/>
      <c r="N46" s="389"/>
      <c r="O46" s="220"/>
      <c r="P46" s="220"/>
    </row>
    <row r="47" spans="2:16" ht="12">
      <c r="B47" s="206" t="s">
        <v>451</v>
      </c>
      <c r="E47" s="220">
        <v>12.356810340000266</v>
      </c>
      <c r="F47" s="220">
        <v>-40.969010290000256</v>
      </c>
      <c r="G47" s="220">
        <v>68.48771235999948</v>
      </c>
      <c r="H47" s="220">
        <v>-55.23741750000022</v>
      </c>
      <c r="I47" s="227">
        <f t="shared" si="0"/>
        <v>-15.361905090000732</v>
      </c>
      <c r="J47" s="220"/>
      <c r="K47" s="389"/>
      <c r="L47" s="389"/>
      <c r="M47" s="389"/>
      <c r="N47" s="389"/>
      <c r="O47" s="220"/>
      <c r="P47" s="220"/>
    </row>
    <row r="48" spans="1:16" ht="12">
      <c r="A48" s="210"/>
      <c r="B48" s="210"/>
      <c r="C48" s="210"/>
      <c r="D48" s="210"/>
      <c r="E48" s="232"/>
      <c r="F48" s="232"/>
      <c r="G48" s="232"/>
      <c r="H48" s="232"/>
      <c r="I48" s="232"/>
      <c r="J48" s="227"/>
      <c r="K48" s="220"/>
      <c r="L48" s="220"/>
      <c r="M48" s="220"/>
      <c r="N48" s="389"/>
      <c r="O48" s="220"/>
      <c r="P48" s="220"/>
    </row>
    <row r="49" spans="5:16" ht="12">
      <c r="E49" s="220"/>
      <c r="F49" s="220"/>
      <c r="G49" s="220"/>
      <c r="H49" s="220"/>
      <c r="I49" s="227"/>
      <c r="J49" s="220"/>
      <c r="K49" s="220"/>
      <c r="L49" s="220"/>
      <c r="M49" s="220"/>
      <c r="N49" s="389"/>
      <c r="O49" s="220"/>
      <c r="P49" s="220"/>
    </row>
    <row r="50" spans="5:16" ht="12">
      <c r="E50" s="220"/>
      <c r="F50" s="220"/>
      <c r="G50" s="220"/>
      <c r="H50" s="220"/>
      <c r="I50" s="227"/>
      <c r="J50" s="220"/>
      <c r="K50" s="220"/>
      <c r="L50" s="220"/>
      <c r="M50" s="220"/>
      <c r="N50" s="389"/>
      <c r="O50" s="220"/>
      <c r="P50" s="220"/>
    </row>
    <row r="51" spans="1:16" ht="12">
      <c r="A51" s="372" t="s">
        <v>452</v>
      </c>
      <c r="B51" s="372"/>
      <c r="C51" s="372"/>
      <c r="D51" s="372"/>
      <c r="E51" s="388"/>
      <c r="F51" s="220"/>
      <c r="G51" s="388"/>
      <c r="H51" s="388"/>
      <c r="I51" s="388"/>
      <c r="J51" s="388"/>
      <c r="K51" s="220"/>
      <c r="L51" s="220"/>
      <c r="M51" s="220"/>
      <c r="N51" s="389"/>
      <c r="O51" s="220"/>
      <c r="P51" s="220"/>
    </row>
    <row r="52" spans="1:16" ht="12">
      <c r="A52" s="372" t="s">
        <v>453</v>
      </c>
      <c r="B52" s="372"/>
      <c r="C52" s="372"/>
      <c r="D52" s="372"/>
      <c r="E52" s="388"/>
      <c r="F52" s="220"/>
      <c r="G52" s="388"/>
      <c r="H52" s="388"/>
      <c r="I52" s="388"/>
      <c r="J52" s="388"/>
      <c r="K52" s="220"/>
      <c r="L52" s="220"/>
      <c r="M52" s="220"/>
      <c r="N52" s="389"/>
      <c r="O52" s="220"/>
      <c r="P52" s="220"/>
    </row>
    <row r="53" spans="1:16" ht="12">
      <c r="A53" s="372" t="s">
        <v>454</v>
      </c>
      <c r="B53" s="372"/>
      <c r="C53" s="372"/>
      <c r="D53" s="372"/>
      <c r="E53" s="388"/>
      <c r="F53" s="220"/>
      <c r="G53" s="388"/>
      <c r="H53" s="388"/>
      <c r="I53" s="388"/>
      <c r="J53" s="388"/>
      <c r="K53" s="220"/>
      <c r="L53" s="220"/>
      <c r="M53" s="220"/>
      <c r="N53" s="389"/>
      <c r="O53" s="220"/>
      <c r="P53" s="220"/>
    </row>
    <row r="54" spans="1:16" ht="12">
      <c r="A54" s="372"/>
      <c r="B54" s="372"/>
      <c r="C54" s="372"/>
      <c r="D54" s="372"/>
      <c r="E54" s="388"/>
      <c r="F54" s="220"/>
      <c r="G54" s="388"/>
      <c r="H54" s="388"/>
      <c r="I54" s="388"/>
      <c r="J54" s="388"/>
      <c r="K54" s="220"/>
      <c r="L54" s="220"/>
      <c r="M54" s="220"/>
      <c r="N54" s="389"/>
      <c r="O54" s="220"/>
      <c r="P54" s="220"/>
    </row>
    <row r="55" spans="1:16" ht="12">
      <c r="A55" s="372"/>
      <c r="B55" s="372"/>
      <c r="C55" s="390"/>
      <c r="D55" s="372"/>
      <c r="E55" s="388"/>
      <c r="F55" s="220"/>
      <c r="G55" s="388"/>
      <c r="H55" s="388"/>
      <c r="I55" s="388"/>
      <c r="J55" s="388"/>
      <c r="K55" s="220"/>
      <c r="L55" s="220"/>
      <c r="M55" s="220"/>
      <c r="N55" s="389"/>
      <c r="O55" s="220"/>
      <c r="P55" s="220"/>
    </row>
    <row r="56" spans="3:16" s="204" customFormat="1" ht="12">
      <c r="C56" s="219"/>
      <c r="E56" s="389"/>
      <c r="F56" s="389"/>
      <c r="G56" s="389"/>
      <c r="H56" s="389"/>
      <c r="I56" s="389"/>
      <c r="J56" s="389"/>
      <c r="K56" s="389"/>
      <c r="L56" s="389"/>
      <c r="M56" s="389"/>
      <c r="N56" s="389"/>
      <c r="O56" s="389"/>
      <c r="P56" s="389"/>
    </row>
    <row r="57" spans="5:16" ht="12">
      <c r="E57" s="220"/>
      <c r="F57" s="220"/>
      <c r="G57" s="220"/>
      <c r="H57" s="220"/>
      <c r="I57" s="220"/>
      <c r="J57" s="220"/>
      <c r="K57" s="220"/>
      <c r="L57" s="220"/>
      <c r="M57" s="220"/>
      <c r="N57" s="389"/>
      <c r="O57" s="220"/>
      <c r="P57" s="220"/>
    </row>
    <row r="58" spans="5:16" ht="12">
      <c r="E58" s="220"/>
      <c r="F58" s="220"/>
      <c r="G58" s="220"/>
      <c r="H58" s="220"/>
      <c r="I58" s="220"/>
      <c r="J58" s="220"/>
      <c r="K58" s="220"/>
      <c r="L58" s="220"/>
      <c r="M58" s="220"/>
      <c r="N58" s="389"/>
      <c r="O58" s="220"/>
      <c r="P58" s="220"/>
    </row>
    <row r="59" spans="5:16" ht="12">
      <c r="E59" s="220"/>
      <c r="F59" s="220"/>
      <c r="G59" s="220"/>
      <c r="H59" s="220"/>
      <c r="I59" s="220"/>
      <c r="J59" s="220"/>
      <c r="K59" s="220"/>
      <c r="L59" s="220"/>
      <c r="M59" s="220"/>
      <c r="N59" s="389"/>
      <c r="O59" s="220"/>
      <c r="P59" s="220"/>
    </row>
    <row r="60" spans="5:16" ht="12">
      <c r="E60" s="220"/>
      <c r="F60" s="220"/>
      <c r="G60" s="220"/>
      <c r="H60" s="220"/>
      <c r="I60" s="220"/>
      <c r="J60" s="220"/>
      <c r="K60" s="220"/>
      <c r="L60" s="220"/>
      <c r="M60" s="220"/>
      <c r="N60" s="389"/>
      <c r="O60" s="220"/>
      <c r="P60" s="220"/>
    </row>
  </sheetData>
  <sheetProtection/>
  <mergeCells count="11">
    <mergeCell ref="L5:L7"/>
    <mergeCell ref="A27:I27"/>
    <mergeCell ref="N5:N7"/>
    <mergeCell ref="E30:H30"/>
    <mergeCell ref="A26:I26"/>
    <mergeCell ref="A1:I1"/>
    <mergeCell ref="A3:I3"/>
    <mergeCell ref="M5:M7"/>
    <mergeCell ref="E6:H6"/>
    <mergeCell ref="K4:N4"/>
    <mergeCell ref="K5:K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tabColor indexed="30"/>
  </sheetPr>
  <dimension ref="A2:Z272"/>
  <sheetViews>
    <sheetView zoomScale="115" zoomScaleNormal="115" zoomScalePageLayoutView="0" workbookViewId="0" topLeftCell="A1">
      <selection activeCell="V12" sqref="V12"/>
    </sheetView>
  </sheetViews>
  <sheetFormatPr defaultColWidth="10.7109375" defaultRowHeight="12.75"/>
  <cols>
    <col min="1" max="1" width="2.28125" style="203" customWidth="1"/>
    <col min="2" max="2" width="2.421875" style="203" customWidth="1"/>
    <col min="3" max="3" width="2.140625" style="203" customWidth="1"/>
    <col min="4" max="4" width="3.28125" style="203" customWidth="1"/>
    <col min="5" max="5" width="4.7109375" style="203" customWidth="1"/>
    <col min="6" max="6" width="19.00390625" style="203" bestFit="1" customWidth="1"/>
    <col min="7" max="7" width="6.8515625" style="203" bestFit="1" customWidth="1"/>
    <col min="8" max="8" width="4.7109375" style="203" customWidth="1"/>
    <col min="9" max="9" width="7.421875" style="192" bestFit="1" customWidth="1"/>
    <col min="10" max="10" width="1.28515625" style="192" customWidth="1"/>
    <col min="11" max="11" width="12.7109375" style="253" bestFit="1" customWidth="1"/>
    <col min="12" max="12" width="1.28515625" style="253" customWidth="1"/>
    <col min="13" max="13" width="8.7109375" style="253" customWidth="1"/>
    <col min="14" max="14" width="1.28515625" style="253" customWidth="1"/>
    <col min="15" max="15" width="8.7109375" style="253" bestFit="1" customWidth="1"/>
    <col min="16" max="16" width="1.28515625" style="253" customWidth="1"/>
    <col min="17" max="17" width="6.28125" style="253" customWidth="1"/>
    <col min="18" max="18" width="1.28515625" style="253" customWidth="1"/>
    <col min="19" max="19" width="8.140625" style="192" customWidth="1"/>
    <col min="20" max="20" width="6.140625" style="253" customWidth="1"/>
    <col min="21" max="25" width="6.140625" style="203" customWidth="1"/>
    <col min="26" max="16384" width="10.7109375" style="203" customWidth="1"/>
  </cols>
  <sheetData>
    <row r="2" spans="1:20" s="304" customFormat="1" ht="12.75" customHeight="1">
      <c r="A2" s="353" t="s">
        <v>760</v>
      </c>
      <c r="B2" s="307"/>
      <c r="C2" s="307"/>
      <c r="D2" s="307"/>
      <c r="E2" s="307"/>
      <c r="F2" s="307"/>
      <c r="G2" s="307"/>
      <c r="H2" s="307"/>
      <c r="I2" s="354" t="s">
        <v>759</v>
      </c>
      <c r="J2" s="354"/>
      <c r="K2" s="355"/>
      <c r="L2" s="355"/>
      <c r="M2" s="308"/>
      <c r="N2" s="308"/>
      <c r="O2" s="308"/>
      <c r="P2" s="308"/>
      <c r="Q2" s="308"/>
      <c r="R2" s="308"/>
      <c r="S2" s="309"/>
      <c r="T2" s="305"/>
    </row>
    <row r="3" spans="1:19" ht="12" customHeight="1">
      <c r="A3" s="304" t="s">
        <v>0</v>
      </c>
      <c r="B3" s="353"/>
      <c r="C3" s="307"/>
      <c r="D3" s="307"/>
      <c r="E3" s="307"/>
      <c r="F3" s="307"/>
      <c r="G3" s="307"/>
      <c r="H3" s="307"/>
      <c r="I3" s="309"/>
      <c r="J3" s="309"/>
      <c r="S3" s="309"/>
    </row>
    <row r="4" spans="1:19" s="304" customFormat="1" ht="12.75" customHeight="1">
      <c r="A4" s="303"/>
      <c r="I4" s="306"/>
      <c r="J4" s="306"/>
      <c r="K4" s="306"/>
      <c r="L4" s="306"/>
      <c r="M4" s="306"/>
      <c r="N4" s="306"/>
      <c r="O4" s="306"/>
      <c r="P4" s="306"/>
      <c r="Q4" s="306"/>
      <c r="R4" s="306"/>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2">
        <v>2007</v>
      </c>
      <c r="J8" s="328"/>
      <c r="K8" s="327" t="s">
        <v>698</v>
      </c>
      <c r="L8" s="328"/>
      <c r="M8" s="329" t="s">
        <v>699</v>
      </c>
      <c r="N8" s="330"/>
      <c r="O8" s="331" t="s">
        <v>700</v>
      </c>
      <c r="P8" s="330"/>
      <c r="Q8" s="331" t="s">
        <v>598</v>
      </c>
      <c r="R8" s="329"/>
      <c r="S8" s="351">
        <v>39508</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5:26" s="317" customFormat="1" ht="7.5" customHeight="1">
      <c r="E10" s="338"/>
      <c r="F10" s="338"/>
      <c r="G10" s="338"/>
      <c r="H10" s="356"/>
      <c r="I10" s="357"/>
      <c r="J10" s="357"/>
      <c r="K10" s="357"/>
      <c r="L10" s="357"/>
      <c r="M10" s="358"/>
      <c r="N10" s="358"/>
      <c r="O10" s="358"/>
      <c r="P10" s="358"/>
      <c r="Q10" s="358"/>
      <c r="R10" s="357"/>
      <c r="S10" s="357"/>
      <c r="T10" s="339"/>
      <c r="U10" s="359"/>
      <c r="V10" s="359"/>
      <c r="W10" s="359"/>
      <c r="X10" s="359"/>
      <c r="Y10" s="359"/>
      <c r="Z10" s="359"/>
    </row>
    <row r="11" spans="5:26" s="206" customFormat="1" ht="7.5" customHeight="1">
      <c r="E11" s="221"/>
      <c r="F11" s="221"/>
      <c r="G11" s="221"/>
      <c r="H11" s="221"/>
      <c r="I11" s="227"/>
      <c r="J11" s="227"/>
      <c r="K11" s="227"/>
      <c r="L11" s="227"/>
      <c r="M11" s="227"/>
      <c r="N11" s="227"/>
      <c r="O11" s="227"/>
      <c r="P11" s="227"/>
      <c r="Q11" s="227"/>
      <c r="R11" s="227"/>
      <c r="S11" s="227"/>
      <c r="T11" s="227"/>
      <c r="U11" s="220"/>
      <c r="V11" s="220"/>
      <c r="W11" s="220"/>
      <c r="X11" s="220"/>
      <c r="Y11" s="220"/>
      <c r="Z11" s="220"/>
    </row>
    <row r="12" spans="1:26" s="206" customFormat="1" ht="12">
      <c r="A12" s="317" t="s">
        <v>234</v>
      </c>
      <c r="B12" s="360"/>
      <c r="C12" s="317"/>
      <c r="D12" s="317"/>
      <c r="E12" s="338"/>
      <c r="F12" s="338"/>
      <c r="G12" s="338"/>
      <c r="H12" s="338"/>
      <c r="I12" s="339">
        <f>I14-I101</f>
        <v>727.7701892519253</v>
      </c>
      <c r="J12" s="339"/>
      <c r="K12" s="339">
        <f>K14-K101</f>
        <v>1402.0553782307352</v>
      </c>
      <c r="L12" s="339"/>
      <c r="M12" s="339">
        <f>M14-M101</f>
        <v>-11829.664120448753</v>
      </c>
      <c r="N12" s="339"/>
      <c r="O12" s="339">
        <f>O14-O101</f>
        <v>-7037.402588801194</v>
      </c>
      <c r="P12" s="339"/>
      <c r="Q12" s="339">
        <f>Q14-Q101</f>
        <v>310.57213088033626</v>
      </c>
      <c r="R12" s="339"/>
      <c r="S12" s="339">
        <f>S14-S101</f>
        <v>-16426.667774935893</v>
      </c>
      <c r="T12" s="340"/>
      <c r="U12" s="340"/>
      <c r="V12" s="340"/>
      <c r="W12" s="340"/>
      <c r="X12" s="340"/>
      <c r="Y12" s="340"/>
      <c r="Z12" s="220"/>
    </row>
    <row r="13" spans="1:26" s="206" customFormat="1" ht="12">
      <c r="A13" s="317"/>
      <c r="B13" s="317"/>
      <c r="C13" s="317"/>
      <c r="D13" s="317"/>
      <c r="E13" s="338"/>
      <c r="F13" s="338"/>
      <c r="G13" s="338"/>
      <c r="H13" s="338"/>
      <c r="I13" s="339"/>
      <c r="J13" s="220"/>
      <c r="K13" s="339"/>
      <c r="L13" s="220"/>
      <c r="M13" s="339"/>
      <c r="N13" s="220"/>
      <c r="O13" s="339"/>
      <c r="P13" s="220"/>
      <c r="Q13" s="339"/>
      <c r="R13" s="220"/>
      <c r="S13" s="339"/>
      <c r="T13" s="340"/>
      <c r="U13" s="340"/>
      <c r="V13" s="340"/>
      <c r="W13" s="340"/>
      <c r="X13" s="340"/>
      <c r="Y13" s="340"/>
      <c r="Z13" s="220"/>
    </row>
    <row r="14" spans="1:26" s="221" customFormat="1" ht="12">
      <c r="A14" s="338" t="s">
        <v>466</v>
      </c>
      <c r="B14" s="338" t="s">
        <v>538</v>
      </c>
      <c r="C14" s="338"/>
      <c r="D14" s="361"/>
      <c r="E14" s="338"/>
      <c r="F14" s="338"/>
      <c r="G14" s="338"/>
      <c r="H14" s="338"/>
      <c r="I14" s="339">
        <f>I16+I24+I41+I46+I91</f>
        <v>164585.64804769377</v>
      </c>
      <c r="J14" s="339"/>
      <c r="K14" s="339">
        <f>K16+K24+K41+K46+K91</f>
        <v>7550.83630676234</v>
      </c>
      <c r="L14" s="339"/>
      <c r="M14" s="339">
        <f>M16+M24+M41+M46+M91</f>
        <v>-8479.160343515472</v>
      </c>
      <c r="N14" s="339"/>
      <c r="O14" s="339">
        <f>O16+O24+O41+O46+O91</f>
        <v>7145.0106360776235</v>
      </c>
      <c r="P14" s="339"/>
      <c r="Q14" s="339">
        <f>Q16+Q24+Q41+Q46+Q91</f>
        <v>2.628961873255207</v>
      </c>
      <c r="R14" s="339"/>
      <c r="S14" s="339">
        <f>S16+S24+S41+S46+S91</f>
        <v>170804.96360889153</v>
      </c>
      <c r="T14" s="227"/>
      <c r="U14" s="220"/>
      <c r="V14" s="220"/>
      <c r="W14" s="220"/>
      <c r="X14" s="220"/>
      <c r="Y14" s="220"/>
      <c r="Z14" s="220"/>
    </row>
    <row r="15" spans="1:26" s="221" customFormat="1" ht="12">
      <c r="A15" s="338"/>
      <c r="B15" s="338"/>
      <c r="C15" s="338"/>
      <c r="D15" s="338"/>
      <c r="E15" s="338"/>
      <c r="F15" s="338"/>
      <c r="G15" s="338"/>
      <c r="H15" s="338"/>
      <c r="I15" s="339"/>
      <c r="J15" s="220"/>
      <c r="K15" s="339"/>
      <c r="L15" s="220"/>
      <c r="M15" s="339"/>
      <c r="N15" s="220"/>
      <c r="O15" s="339"/>
      <c r="P15" s="220"/>
      <c r="Q15" s="339"/>
      <c r="R15" s="220"/>
      <c r="S15" s="339"/>
      <c r="T15" s="227"/>
      <c r="U15" s="220"/>
      <c r="V15" s="220"/>
      <c r="W15" s="220"/>
      <c r="X15" s="220"/>
      <c r="Y15" s="220"/>
      <c r="Z15" s="220"/>
    </row>
    <row r="16" spans="1:26" s="221" customFormat="1" ht="12">
      <c r="A16" s="338"/>
      <c r="B16" s="338" t="s">
        <v>468</v>
      </c>
      <c r="C16" s="338" t="s">
        <v>228</v>
      </c>
      <c r="D16" s="338"/>
      <c r="E16" s="338"/>
      <c r="F16" s="338"/>
      <c r="G16" s="338"/>
      <c r="H16" s="338"/>
      <c r="I16" s="339">
        <f>I17+I21</f>
        <v>31688.290299973705</v>
      </c>
      <c r="J16" s="339"/>
      <c r="K16" s="339">
        <f>K17+K21</f>
        <v>1987.9293065400002</v>
      </c>
      <c r="L16" s="339"/>
      <c r="M16" s="339">
        <f>M17+M21</f>
        <v>-1155.56</v>
      </c>
      <c r="N16" s="339"/>
      <c r="O16" s="339">
        <f>O17+O21</f>
        <v>535.6989074127405</v>
      </c>
      <c r="P16" s="339"/>
      <c r="Q16" s="339">
        <f>Q17+Q21</f>
        <v>0.0002735600000107752</v>
      </c>
      <c r="R16" s="339"/>
      <c r="S16" s="339">
        <f>S17+S21</f>
        <v>33056.358787486446</v>
      </c>
      <c r="T16" s="227"/>
      <c r="U16" s="220"/>
      <c r="V16" s="220"/>
      <c r="W16" s="220"/>
      <c r="X16" s="220"/>
      <c r="Y16" s="220"/>
      <c r="Z16" s="220"/>
    </row>
    <row r="17" spans="1:26" s="221" customFormat="1" ht="12">
      <c r="A17" s="338"/>
      <c r="B17" s="338"/>
      <c r="C17" s="338" t="s">
        <v>238</v>
      </c>
      <c r="D17" s="338" t="s">
        <v>599</v>
      </c>
      <c r="E17" s="338"/>
      <c r="F17" s="338"/>
      <c r="G17" s="338"/>
      <c r="H17" s="338"/>
      <c r="I17" s="339">
        <f>I19+I20</f>
        <v>28172.596895453706</v>
      </c>
      <c r="J17" s="339"/>
      <c r="K17" s="339">
        <f>K19+K20</f>
        <v>1902.8286353700003</v>
      </c>
      <c r="L17" s="339"/>
      <c r="M17" s="339">
        <f>M19+M20</f>
        <v>-1155.56</v>
      </c>
      <c r="N17" s="339"/>
      <c r="O17" s="339">
        <f>O19+O20</f>
        <v>535.6989074127405</v>
      </c>
      <c r="P17" s="339"/>
      <c r="Q17" s="339">
        <f>Q19+Q20</f>
        <v>0.0002735600000107752</v>
      </c>
      <c r="R17" s="339"/>
      <c r="S17" s="339">
        <f>S19+S20</f>
        <v>29455.564711796444</v>
      </c>
      <c r="T17" s="227"/>
      <c r="U17" s="220"/>
      <c r="V17" s="220"/>
      <c r="W17" s="220"/>
      <c r="X17" s="220"/>
      <c r="Y17" s="220"/>
      <c r="Z17" s="220"/>
    </row>
    <row r="18" spans="1:26" s="221" customFormat="1" ht="12">
      <c r="A18" s="338"/>
      <c r="B18" s="338"/>
      <c r="C18" s="338"/>
      <c r="D18" s="338" t="s">
        <v>239</v>
      </c>
      <c r="E18" s="338"/>
      <c r="F18" s="338"/>
      <c r="G18" s="338"/>
      <c r="H18" s="338"/>
      <c r="I18" s="339"/>
      <c r="J18" s="220"/>
      <c r="K18" s="339"/>
      <c r="L18" s="220"/>
      <c r="M18" s="339"/>
      <c r="N18" s="220"/>
      <c r="O18" s="339"/>
      <c r="P18" s="220"/>
      <c r="Q18" s="339"/>
      <c r="R18" s="220"/>
      <c r="S18" s="339"/>
      <c r="T18" s="227"/>
      <c r="U18" s="220"/>
      <c r="V18" s="220"/>
      <c r="W18" s="220"/>
      <c r="X18" s="220"/>
      <c r="Y18" s="220"/>
      <c r="Z18" s="220"/>
    </row>
    <row r="19" spans="1:26" s="221" customFormat="1" ht="12">
      <c r="A19" s="338"/>
      <c r="B19" s="338"/>
      <c r="C19" s="338"/>
      <c r="D19" s="338" t="s">
        <v>600</v>
      </c>
      <c r="E19" s="338" t="s">
        <v>601</v>
      </c>
      <c r="F19" s="338"/>
      <c r="G19" s="338"/>
      <c r="H19" s="338"/>
      <c r="I19" s="339">
        <v>28172.596895453706</v>
      </c>
      <c r="J19" s="220"/>
      <c r="K19" s="339">
        <v>1902.8286353700003</v>
      </c>
      <c r="L19" s="220"/>
      <c r="M19" s="339">
        <v>-1155.56</v>
      </c>
      <c r="N19" s="220"/>
      <c r="O19" s="339">
        <v>535.6989074127405</v>
      </c>
      <c r="P19" s="220"/>
      <c r="Q19" s="339">
        <v>0.0002735600000107752</v>
      </c>
      <c r="R19" s="220"/>
      <c r="S19" s="339">
        <v>29455.564711796444</v>
      </c>
      <c r="T19" s="227"/>
      <c r="U19" s="220"/>
      <c r="V19" s="220"/>
      <c r="W19" s="220"/>
      <c r="X19" s="220"/>
      <c r="Y19" s="220"/>
      <c r="Z19" s="220"/>
    </row>
    <row r="20" spans="1:26" s="221" customFormat="1" ht="12">
      <c r="A20" s="338"/>
      <c r="B20" s="338"/>
      <c r="C20" s="338"/>
      <c r="D20" s="338" t="s">
        <v>602</v>
      </c>
      <c r="E20" s="338" t="s">
        <v>603</v>
      </c>
      <c r="F20" s="338"/>
      <c r="G20" s="338"/>
      <c r="H20" s="338"/>
      <c r="I20" s="339">
        <v>0</v>
      </c>
      <c r="J20" s="220"/>
      <c r="K20" s="339">
        <v>0</v>
      </c>
      <c r="L20" s="220"/>
      <c r="M20" s="339">
        <v>0</v>
      </c>
      <c r="N20" s="220"/>
      <c r="O20" s="339">
        <v>0</v>
      </c>
      <c r="P20" s="220"/>
      <c r="Q20" s="339">
        <v>0</v>
      </c>
      <c r="R20" s="220"/>
      <c r="S20" s="339">
        <v>0</v>
      </c>
      <c r="T20" s="227"/>
      <c r="U20" s="220"/>
      <c r="V20" s="220"/>
      <c r="W20" s="220"/>
      <c r="X20" s="220"/>
      <c r="Y20" s="220"/>
      <c r="Z20" s="220"/>
    </row>
    <row r="21" spans="1:26" s="221" customFormat="1" ht="12">
      <c r="A21" s="338"/>
      <c r="B21" s="338"/>
      <c r="C21" s="338" t="s">
        <v>242</v>
      </c>
      <c r="D21" s="338" t="s">
        <v>17</v>
      </c>
      <c r="E21" s="338"/>
      <c r="F21" s="338"/>
      <c r="G21" s="338"/>
      <c r="H21" s="338"/>
      <c r="I21" s="339">
        <f>I22+I23</f>
        <v>3515.69340452</v>
      </c>
      <c r="J21" s="339"/>
      <c r="K21" s="339">
        <f>K22+K23</f>
        <v>85.10067116999998</v>
      </c>
      <c r="L21" s="339"/>
      <c r="M21" s="339">
        <f>M22+M23</f>
        <v>0</v>
      </c>
      <c r="N21" s="339"/>
      <c r="O21" s="339">
        <f>O22+O23</f>
        <v>0</v>
      </c>
      <c r="P21" s="339"/>
      <c r="Q21" s="339">
        <f>Q22+Q23</f>
        <v>0</v>
      </c>
      <c r="R21" s="339"/>
      <c r="S21" s="339">
        <f>S22+S23</f>
        <v>3600.79407569</v>
      </c>
      <c r="T21" s="227"/>
      <c r="U21" s="220"/>
      <c r="V21" s="220"/>
      <c r="W21" s="220"/>
      <c r="X21" s="220"/>
      <c r="Y21" s="220"/>
      <c r="Z21" s="220"/>
    </row>
    <row r="22" spans="1:26" s="221" customFormat="1" ht="12">
      <c r="A22" s="338"/>
      <c r="B22" s="338"/>
      <c r="C22" s="338"/>
      <c r="D22" s="338" t="s">
        <v>604</v>
      </c>
      <c r="E22" s="338" t="s">
        <v>601</v>
      </c>
      <c r="F22" s="338"/>
      <c r="G22" s="338"/>
      <c r="H22" s="338"/>
      <c r="I22" s="339">
        <v>3515.69340452</v>
      </c>
      <c r="J22" s="220"/>
      <c r="K22" s="339">
        <v>85.10067116999998</v>
      </c>
      <c r="L22" s="220"/>
      <c r="M22" s="339">
        <v>0</v>
      </c>
      <c r="N22" s="220"/>
      <c r="O22" s="339">
        <v>0</v>
      </c>
      <c r="P22" s="220"/>
      <c r="Q22" s="339">
        <v>0</v>
      </c>
      <c r="R22" s="220"/>
      <c r="S22" s="339">
        <v>3600.79407569</v>
      </c>
      <c r="T22" s="227"/>
      <c r="U22" s="220"/>
      <c r="V22" s="220"/>
      <c r="W22" s="220"/>
      <c r="X22" s="220"/>
      <c r="Y22" s="220"/>
      <c r="Z22" s="220"/>
    </row>
    <row r="23" spans="1:26" s="221" customFormat="1" ht="12">
      <c r="A23" s="338"/>
      <c r="B23" s="338"/>
      <c r="C23" s="338"/>
      <c r="D23" s="338" t="s">
        <v>605</v>
      </c>
      <c r="E23" s="338" t="s">
        <v>603</v>
      </c>
      <c r="F23" s="338"/>
      <c r="G23" s="338"/>
      <c r="H23" s="338"/>
      <c r="I23" s="339">
        <v>0</v>
      </c>
      <c r="J23" s="220"/>
      <c r="K23" s="339">
        <v>0</v>
      </c>
      <c r="L23" s="220"/>
      <c r="M23" s="339">
        <v>0</v>
      </c>
      <c r="N23" s="220"/>
      <c r="O23" s="339">
        <v>0</v>
      </c>
      <c r="P23" s="220"/>
      <c r="Q23" s="339">
        <v>0</v>
      </c>
      <c r="R23" s="220"/>
      <c r="S23" s="339">
        <v>0</v>
      </c>
      <c r="T23" s="227"/>
      <c r="U23" s="220"/>
      <c r="V23" s="220"/>
      <c r="W23" s="220"/>
      <c r="X23" s="220"/>
      <c r="Y23" s="220"/>
      <c r="Z23" s="220"/>
    </row>
    <row r="24" spans="1:26" s="221" customFormat="1" ht="12">
      <c r="A24" s="338"/>
      <c r="B24" s="338" t="s">
        <v>472</v>
      </c>
      <c r="C24" s="338" t="s">
        <v>97</v>
      </c>
      <c r="D24" s="338"/>
      <c r="E24" s="338"/>
      <c r="F24" s="338"/>
      <c r="G24" s="338"/>
      <c r="H24" s="338"/>
      <c r="I24" s="339">
        <f>I25+I30</f>
        <v>83449.17170036703</v>
      </c>
      <c r="J24" s="339"/>
      <c r="K24" s="339">
        <f>K25+K30</f>
        <v>4202.580481730074</v>
      </c>
      <c r="L24" s="339"/>
      <c r="M24" s="339">
        <f>M25+M30</f>
        <v>-8259.950519792712</v>
      </c>
      <c r="N24" s="339"/>
      <c r="O24" s="339">
        <f>O25+O30</f>
        <v>2294.7128378907755</v>
      </c>
      <c r="P24" s="339"/>
      <c r="Q24" s="339">
        <f>Q25+Q30</f>
        <v>-180.86450954403435</v>
      </c>
      <c r="R24" s="339"/>
      <c r="S24" s="339">
        <f>S25+S30</f>
        <v>81505.64999065115</v>
      </c>
      <c r="T24" s="227"/>
      <c r="U24" s="220"/>
      <c r="V24" s="220"/>
      <c r="W24" s="220"/>
      <c r="X24" s="220"/>
      <c r="Y24" s="220"/>
      <c r="Z24" s="220"/>
    </row>
    <row r="25" spans="1:26" s="221" customFormat="1" ht="12">
      <c r="A25" s="338"/>
      <c r="B25" s="338"/>
      <c r="C25" s="338" t="s">
        <v>606</v>
      </c>
      <c r="D25" s="338" t="s">
        <v>607</v>
      </c>
      <c r="E25" s="338"/>
      <c r="F25" s="338"/>
      <c r="G25" s="338"/>
      <c r="H25" s="338"/>
      <c r="I25" s="339">
        <f>I26+I27+I28+I29</f>
        <v>64176.3987253268</v>
      </c>
      <c r="J25" s="339"/>
      <c r="K25" s="339">
        <f>K26+K27+K28+K29</f>
        <v>2526.437787640774</v>
      </c>
      <c r="L25" s="339"/>
      <c r="M25" s="339">
        <f>M26+M27+M28+M29</f>
        <v>-8103.928688283408</v>
      </c>
      <c r="N25" s="339"/>
      <c r="O25" s="339">
        <f>O26+O27+O28+O29</f>
        <v>1368.983497399744</v>
      </c>
      <c r="P25" s="339"/>
      <c r="Q25" s="339">
        <f>Q26+Q27+Q28+Q29</f>
        <v>0</v>
      </c>
      <c r="R25" s="339"/>
      <c r="S25" s="339">
        <f>S26+S27+S28+S29</f>
        <v>59967.89132208391</v>
      </c>
      <c r="T25" s="227"/>
      <c r="U25" s="220"/>
      <c r="V25" s="220"/>
      <c r="W25" s="220"/>
      <c r="X25" s="220"/>
      <c r="Y25" s="220"/>
      <c r="Z25" s="220"/>
    </row>
    <row r="26" spans="1:26" s="221" customFormat="1" ht="12">
      <c r="A26" s="338"/>
      <c r="B26" s="338"/>
      <c r="C26" s="338"/>
      <c r="D26" s="338" t="s">
        <v>608</v>
      </c>
      <c r="E26" s="338" t="s">
        <v>103</v>
      </c>
      <c r="F26" s="338"/>
      <c r="G26" s="338"/>
      <c r="H26" s="338"/>
      <c r="I26" s="339">
        <v>0</v>
      </c>
      <c r="J26" s="220"/>
      <c r="K26" s="339">
        <v>0</v>
      </c>
      <c r="L26" s="220"/>
      <c r="M26" s="339">
        <v>0</v>
      </c>
      <c r="N26" s="220"/>
      <c r="O26" s="339">
        <v>0</v>
      </c>
      <c r="P26" s="220"/>
      <c r="Q26" s="339">
        <v>0</v>
      </c>
      <c r="R26" s="220"/>
      <c r="S26" s="339">
        <v>0</v>
      </c>
      <c r="T26" s="227"/>
      <c r="U26" s="220"/>
      <c r="V26" s="220"/>
      <c r="W26" s="220"/>
      <c r="X26" s="220"/>
      <c r="Y26" s="220"/>
      <c r="Z26" s="220"/>
    </row>
    <row r="27" spans="1:26" s="221" customFormat="1" ht="12">
      <c r="A27" s="338"/>
      <c r="B27" s="338"/>
      <c r="C27" s="338"/>
      <c r="D27" s="338" t="s">
        <v>609</v>
      </c>
      <c r="E27" s="338" t="s">
        <v>610</v>
      </c>
      <c r="F27" s="338"/>
      <c r="G27" s="338"/>
      <c r="H27" s="338"/>
      <c r="I27" s="339">
        <v>0</v>
      </c>
      <c r="J27" s="220"/>
      <c r="K27" s="339">
        <v>0</v>
      </c>
      <c r="L27" s="220"/>
      <c r="M27" s="339">
        <v>0</v>
      </c>
      <c r="N27" s="220"/>
      <c r="O27" s="339">
        <v>0</v>
      </c>
      <c r="P27" s="220"/>
      <c r="Q27" s="339">
        <v>0</v>
      </c>
      <c r="R27" s="220"/>
      <c r="S27" s="339">
        <v>0</v>
      </c>
      <c r="T27" s="227"/>
      <c r="U27" s="220"/>
      <c r="V27" s="220"/>
      <c r="W27" s="220"/>
      <c r="X27" s="220"/>
      <c r="Y27" s="220"/>
      <c r="Z27" s="220"/>
    </row>
    <row r="28" spans="1:26" s="221" customFormat="1" ht="12">
      <c r="A28" s="338"/>
      <c r="B28" s="338"/>
      <c r="C28" s="338"/>
      <c r="D28" s="338" t="s">
        <v>611</v>
      </c>
      <c r="E28" s="338" t="s">
        <v>186</v>
      </c>
      <c r="F28" s="338"/>
      <c r="G28" s="338"/>
      <c r="H28" s="338"/>
      <c r="I28" s="339">
        <v>62.246764</v>
      </c>
      <c r="J28" s="220"/>
      <c r="K28" s="339">
        <v>8.155611367236787</v>
      </c>
      <c r="L28" s="220"/>
      <c r="M28" s="339">
        <v>0</v>
      </c>
      <c r="N28" s="220"/>
      <c r="O28" s="339">
        <v>0</v>
      </c>
      <c r="P28" s="220"/>
      <c r="Q28" s="339">
        <v>0</v>
      </c>
      <c r="R28" s="220"/>
      <c r="S28" s="339">
        <v>70.40237536723679</v>
      </c>
      <c r="T28" s="227"/>
      <c r="U28" s="220"/>
      <c r="V28" s="220"/>
      <c r="W28" s="220"/>
      <c r="X28" s="220"/>
      <c r="Y28" s="220"/>
      <c r="Z28" s="220"/>
    </row>
    <row r="29" spans="1:26" s="221" customFormat="1" ht="12">
      <c r="A29" s="338"/>
      <c r="B29" s="338"/>
      <c r="C29" s="338"/>
      <c r="D29" s="338" t="s">
        <v>612</v>
      </c>
      <c r="E29" s="338" t="s">
        <v>187</v>
      </c>
      <c r="F29" s="338"/>
      <c r="G29" s="338"/>
      <c r="H29" s="338"/>
      <c r="I29" s="339">
        <v>64114.151961326796</v>
      </c>
      <c r="J29" s="220"/>
      <c r="K29" s="339">
        <v>2518.282176273537</v>
      </c>
      <c r="L29" s="220"/>
      <c r="M29" s="339">
        <v>-8103.928688283408</v>
      </c>
      <c r="N29" s="220"/>
      <c r="O29" s="339">
        <v>1368.983497399744</v>
      </c>
      <c r="P29" s="220"/>
      <c r="Q29" s="339">
        <v>0</v>
      </c>
      <c r="R29" s="220"/>
      <c r="S29" s="339">
        <v>59897.48894671667</v>
      </c>
      <c r="T29" s="227"/>
      <c r="U29" s="220"/>
      <c r="V29" s="220"/>
      <c r="W29" s="220"/>
      <c r="X29" s="220"/>
      <c r="Y29" s="220"/>
      <c r="Z29" s="220"/>
    </row>
    <row r="30" spans="1:26" s="221" customFormat="1" ht="12">
      <c r="A30" s="338"/>
      <c r="B30" s="338"/>
      <c r="C30" s="338" t="s">
        <v>613</v>
      </c>
      <c r="D30" s="338" t="s">
        <v>253</v>
      </c>
      <c r="E30" s="338"/>
      <c r="F30" s="338"/>
      <c r="G30" s="338"/>
      <c r="H30" s="338"/>
      <c r="I30" s="339">
        <f>I31+I36</f>
        <v>19272.772975040236</v>
      </c>
      <c r="J30" s="339"/>
      <c r="K30" s="339">
        <f>K31+K36</f>
        <v>1676.1426940892998</v>
      </c>
      <c r="L30" s="339"/>
      <c r="M30" s="339">
        <f>M31+M36</f>
        <v>-156.02183150930387</v>
      </c>
      <c r="N30" s="339"/>
      <c r="O30" s="339">
        <f>O31+O36</f>
        <v>925.7293404910315</v>
      </c>
      <c r="P30" s="339"/>
      <c r="Q30" s="339">
        <f>Q31+Q36</f>
        <v>-180.86450954403435</v>
      </c>
      <c r="R30" s="339"/>
      <c r="S30" s="339">
        <f>S31+S36</f>
        <v>21537.75866856723</v>
      </c>
      <c r="T30" s="227"/>
      <c r="U30" s="220"/>
      <c r="V30" s="220"/>
      <c r="W30" s="220"/>
      <c r="X30" s="220"/>
      <c r="Y30" s="220"/>
      <c r="Z30" s="220"/>
    </row>
    <row r="31" spans="1:26" s="221" customFormat="1" ht="12">
      <c r="A31" s="338"/>
      <c r="B31" s="338"/>
      <c r="C31" s="338"/>
      <c r="D31" s="338" t="s">
        <v>614</v>
      </c>
      <c r="E31" s="338" t="s">
        <v>615</v>
      </c>
      <c r="F31" s="338"/>
      <c r="G31" s="338"/>
      <c r="H31" s="338"/>
      <c r="I31" s="339">
        <f>I32+I33+I34+I35</f>
        <v>15274.923108157811</v>
      </c>
      <c r="J31" s="339"/>
      <c r="K31" s="339">
        <f>K32+K33+K34+K35</f>
        <v>1512.2934810784047</v>
      </c>
      <c r="L31" s="339"/>
      <c r="M31" s="339">
        <f>M32+M33+M34+M35</f>
        <v>-119.32683530590805</v>
      </c>
      <c r="N31" s="339"/>
      <c r="O31" s="339">
        <f>O32+O33+O34+O35</f>
        <v>610.182192814926</v>
      </c>
      <c r="P31" s="339"/>
      <c r="Q31" s="339">
        <f>Q32+Q33+Q34+Q35</f>
        <v>53.21303563333339</v>
      </c>
      <c r="R31" s="339"/>
      <c r="S31" s="339">
        <f>S32+S33+S34+S35</f>
        <v>17331.284982378565</v>
      </c>
      <c r="T31" s="227"/>
      <c r="U31" s="220"/>
      <c r="V31" s="220"/>
      <c r="W31" s="220"/>
      <c r="X31" s="220"/>
      <c r="Y31" s="220"/>
      <c r="Z31" s="220"/>
    </row>
    <row r="32" spans="1:26" s="221" customFormat="1" ht="12">
      <c r="A32" s="338"/>
      <c r="B32" s="338"/>
      <c r="C32" s="338"/>
      <c r="D32" s="338"/>
      <c r="E32" s="338" t="s">
        <v>616</v>
      </c>
      <c r="F32" s="338" t="s">
        <v>103</v>
      </c>
      <c r="G32" s="338"/>
      <c r="H32" s="338"/>
      <c r="I32" s="339">
        <v>0</v>
      </c>
      <c r="J32" s="220"/>
      <c r="K32" s="339">
        <v>0</v>
      </c>
      <c r="L32" s="220"/>
      <c r="M32" s="339">
        <v>0</v>
      </c>
      <c r="N32" s="220"/>
      <c r="O32" s="339">
        <v>0</v>
      </c>
      <c r="P32" s="220"/>
      <c r="Q32" s="339">
        <v>0</v>
      </c>
      <c r="R32" s="220"/>
      <c r="S32" s="339">
        <v>0</v>
      </c>
      <c r="T32" s="227"/>
      <c r="U32" s="220"/>
      <c r="V32" s="220"/>
      <c r="W32" s="220"/>
      <c r="X32" s="220"/>
      <c r="Y32" s="220"/>
      <c r="Z32" s="220"/>
    </row>
    <row r="33" spans="1:26" s="221" customFormat="1" ht="12">
      <c r="A33" s="338"/>
      <c r="B33" s="338"/>
      <c r="C33" s="338"/>
      <c r="D33" s="338"/>
      <c r="E33" s="338" t="s">
        <v>617</v>
      </c>
      <c r="F33" s="338" t="s">
        <v>610</v>
      </c>
      <c r="G33" s="338"/>
      <c r="H33" s="338"/>
      <c r="I33" s="339">
        <v>11069.926842640862</v>
      </c>
      <c r="J33" s="220"/>
      <c r="K33" s="339">
        <v>1435.8891426402388</v>
      </c>
      <c r="L33" s="220"/>
      <c r="M33" s="339">
        <v>176.00865673996122</v>
      </c>
      <c r="N33" s="220"/>
      <c r="O33" s="339">
        <v>503.1500199999955</v>
      </c>
      <c r="P33" s="220"/>
      <c r="Q33" s="339">
        <v>0</v>
      </c>
      <c r="R33" s="220"/>
      <c r="S33" s="339">
        <v>13184.974662021057</v>
      </c>
      <c r="T33" s="227"/>
      <c r="U33" s="220"/>
      <c r="V33" s="220"/>
      <c r="W33" s="220"/>
      <c r="X33" s="220"/>
      <c r="Y33" s="220"/>
      <c r="Z33" s="220"/>
    </row>
    <row r="34" spans="1:26" s="221" customFormat="1" ht="12">
      <c r="A34" s="338"/>
      <c r="B34" s="338"/>
      <c r="C34" s="338"/>
      <c r="D34" s="338"/>
      <c r="E34" s="338" t="s">
        <v>618</v>
      </c>
      <c r="F34" s="338" t="s">
        <v>186</v>
      </c>
      <c r="G34" s="338"/>
      <c r="H34" s="338"/>
      <c r="I34" s="339">
        <v>365.86094084850123</v>
      </c>
      <c r="J34" s="220"/>
      <c r="K34" s="339">
        <v>-114.25594084850124</v>
      </c>
      <c r="L34" s="220"/>
      <c r="M34" s="339">
        <v>0</v>
      </c>
      <c r="N34" s="220"/>
      <c r="O34" s="339">
        <v>0</v>
      </c>
      <c r="P34" s="220"/>
      <c r="Q34" s="339">
        <v>0</v>
      </c>
      <c r="R34" s="220"/>
      <c r="S34" s="339">
        <v>251.605</v>
      </c>
      <c r="T34" s="227"/>
      <c r="U34" s="220"/>
      <c r="V34" s="220"/>
      <c r="W34" s="220"/>
      <c r="X34" s="220"/>
      <c r="Y34" s="220"/>
      <c r="Z34" s="220"/>
    </row>
    <row r="35" spans="1:26" s="221" customFormat="1" ht="12">
      <c r="A35" s="338"/>
      <c r="B35" s="338"/>
      <c r="C35" s="338"/>
      <c r="D35" s="338"/>
      <c r="E35" s="338" t="s">
        <v>619</v>
      </c>
      <c r="F35" s="338" t="s">
        <v>187</v>
      </c>
      <c r="G35" s="338"/>
      <c r="H35" s="338"/>
      <c r="I35" s="339">
        <v>3839.135324668448</v>
      </c>
      <c r="J35" s="220"/>
      <c r="K35" s="339">
        <v>190.66027928666713</v>
      </c>
      <c r="L35" s="220"/>
      <c r="M35" s="339">
        <v>-295.3354920458693</v>
      </c>
      <c r="N35" s="220"/>
      <c r="O35" s="339">
        <v>107.0321728149305</v>
      </c>
      <c r="P35" s="220"/>
      <c r="Q35" s="339">
        <v>53.21303563333339</v>
      </c>
      <c r="R35" s="220"/>
      <c r="S35" s="339">
        <v>3894.7053203575097</v>
      </c>
      <c r="T35" s="227"/>
      <c r="U35" s="220"/>
      <c r="V35" s="220"/>
      <c r="W35" s="220"/>
      <c r="X35" s="220"/>
      <c r="Y35" s="220"/>
      <c r="Z35" s="220"/>
    </row>
    <row r="36" spans="1:26" s="221" customFormat="1" ht="12">
      <c r="A36" s="338"/>
      <c r="B36" s="338"/>
      <c r="C36" s="338"/>
      <c r="D36" s="338" t="s">
        <v>259</v>
      </c>
      <c r="E36" s="338"/>
      <c r="F36" s="338"/>
      <c r="G36" s="338"/>
      <c r="H36" s="338"/>
      <c r="I36" s="339">
        <f>I37+I38+I39+I40</f>
        <v>3997.849866882425</v>
      </c>
      <c r="J36" s="339"/>
      <c r="K36" s="339">
        <f>K37+K38+K39+K40</f>
        <v>163.8492130108949</v>
      </c>
      <c r="L36" s="339"/>
      <c r="M36" s="339">
        <f>M37+M38+M39+M40</f>
        <v>-36.69499620339583</v>
      </c>
      <c r="N36" s="339"/>
      <c r="O36" s="339">
        <f>O37+O38+O39+O40</f>
        <v>315.54714767610545</v>
      </c>
      <c r="P36" s="339"/>
      <c r="Q36" s="339">
        <f>Q37+Q38+Q39+Q40</f>
        <v>-234.07754517736774</v>
      </c>
      <c r="R36" s="339"/>
      <c r="S36" s="339">
        <f>S37+S38+S39+S40</f>
        <v>4206.473686188661</v>
      </c>
      <c r="T36" s="227"/>
      <c r="U36" s="220"/>
      <c r="V36" s="220"/>
      <c r="W36" s="220"/>
      <c r="X36" s="220"/>
      <c r="Y36" s="220"/>
      <c r="Z36" s="220"/>
    </row>
    <row r="37" spans="1:26" s="221" customFormat="1" ht="12">
      <c r="A37" s="338"/>
      <c r="B37" s="338"/>
      <c r="C37" s="338"/>
      <c r="D37" s="338"/>
      <c r="E37" s="338" t="s">
        <v>620</v>
      </c>
      <c r="F37" s="338" t="s">
        <v>103</v>
      </c>
      <c r="G37" s="338"/>
      <c r="H37" s="338"/>
      <c r="I37" s="339">
        <v>0</v>
      </c>
      <c r="J37" s="220"/>
      <c r="K37" s="339">
        <v>0</v>
      </c>
      <c r="L37" s="220"/>
      <c r="M37" s="339">
        <v>0</v>
      </c>
      <c r="N37" s="220"/>
      <c r="O37" s="339">
        <v>0</v>
      </c>
      <c r="P37" s="220"/>
      <c r="Q37" s="339">
        <v>0</v>
      </c>
      <c r="R37" s="220"/>
      <c r="S37" s="339">
        <v>0</v>
      </c>
      <c r="T37" s="227"/>
      <c r="U37" s="220"/>
      <c r="V37" s="220"/>
      <c r="W37" s="220"/>
      <c r="X37" s="220"/>
      <c r="Y37" s="220"/>
      <c r="Z37" s="220"/>
    </row>
    <row r="38" spans="1:26" s="221" customFormat="1" ht="12">
      <c r="A38" s="338"/>
      <c r="B38" s="338"/>
      <c r="C38" s="338"/>
      <c r="D38" s="338"/>
      <c r="E38" s="338" t="s">
        <v>621</v>
      </c>
      <c r="F38" s="338" t="s">
        <v>610</v>
      </c>
      <c r="G38" s="338"/>
      <c r="H38" s="338"/>
      <c r="I38" s="339">
        <v>2148.4348663608644</v>
      </c>
      <c r="J38" s="220"/>
      <c r="K38" s="339">
        <v>-152.0280914724384</v>
      </c>
      <c r="L38" s="220"/>
      <c r="M38" s="339">
        <v>86.4</v>
      </c>
      <c r="N38" s="220"/>
      <c r="O38" s="339">
        <v>216.36070000000018</v>
      </c>
      <c r="P38" s="220"/>
      <c r="Q38" s="339">
        <v>0</v>
      </c>
      <c r="R38" s="220"/>
      <c r="S38" s="339">
        <v>2299.167474888426</v>
      </c>
      <c r="T38" s="227"/>
      <c r="U38" s="220"/>
      <c r="V38" s="220"/>
      <c r="W38" s="220"/>
      <c r="X38" s="220"/>
      <c r="Y38" s="220"/>
      <c r="Z38" s="220"/>
    </row>
    <row r="39" spans="1:26" s="221" customFormat="1" ht="12">
      <c r="A39" s="338"/>
      <c r="B39" s="338"/>
      <c r="C39" s="338"/>
      <c r="D39" s="338"/>
      <c r="E39" s="338" t="s">
        <v>622</v>
      </c>
      <c r="F39" s="338" t="s">
        <v>186</v>
      </c>
      <c r="G39" s="338"/>
      <c r="H39" s="338"/>
      <c r="I39" s="339">
        <v>0</v>
      </c>
      <c r="J39" s="220"/>
      <c r="K39" s="339">
        <v>0</v>
      </c>
      <c r="L39" s="220"/>
      <c r="M39" s="339">
        <v>0</v>
      </c>
      <c r="N39" s="220"/>
      <c r="O39" s="339">
        <v>0</v>
      </c>
      <c r="P39" s="220"/>
      <c r="Q39" s="339">
        <v>0</v>
      </c>
      <c r="R39" s="220"/>
      <c r="S39" s="339">
        <v>0</v>
      </c>
      <c r="T39" s="227"/>
      <c r="U39" s="220"/>
      <c r="V39" s="220"/>
      <c r="W39" s="220"/>
      <c r="X39" s="220"/>
      <c r="Y39" s="220"/>
      <c r="Z39" s="220"/>
    </row>
    <row r="40" spans="1:26" s="221" customFormat="1" ht="12">
      <c r="A40" s="338"/>
      <c r="B40" s="338"/>
      <c r="C40" s="338"/>
      <c r="D40" s="338"/>
      <c r="E40" s="338" t="s">
        <v>623</v>
      </c>
      <c r="F40" s="338" t="s">
        <v>187</v>
      </c>
      <c r="G40" s="338"/>
      <c r="H40" s="338"/>
      <c r="I40" s="339">
        <v>1849.4150005215604</v>
      </c>
      <c r="J40" s="220"/>
      <c r="K40" s="339">
        <v>315.8773044833333</v>
      </c>
      <c r="L40" s="220"/>
      <c r="M40" s="339">
        <v>-123.09499620339584</v>
      </c>
      <c r="N40" s="220"/>
      <c r="O40" s="339">
        <v>99.18644767610527</v>
      </c>
      <c r="P40" s="220"/>
      <c r="Q40" s="339">
        <v>-234.07754517736774</v>
      </c>
      <c r="R40" s="220"/>
      <c r="S40" s="339">
        <v>1907.3062113002354</v>
      </c>
      <c r="T40" s="227"/>
      <c r="U40" s="220"/>
      <c r="V40" s="220"/>
      <c r="W40" s="220"/>
      <c r="X40" s="220"/>
      <c r="Y40" s="220"/>
      <c r="Z40" s="220"/>
    </row>
    <row r="41" spans="1:26" s="221" customFormat="1" ht="12">
      <c r="A41" s="338"/>
      <c r="B41" s="338" t="s">
        <v>537</v>
      </c>
      <c r="C41" s="338" t="s">
        <v>483</v>
      </c>
      <c r="D41" s="338"/>
      <c r="E41" s="338"/>
      <c r="F41" s="338"/>
      <c r="G41" s="338"/>
      <c r="H41" s="338"/>
      <c r="I41" s="339">
        <f>I42+I43+I44+I45</f>
        <v>1718.1370995999985</v>
      </c>
      <c r="J41" s="339"/>
      <c r="K41" s="339">
        <f>K42+K43+K44+K45</f>
        <v>-2758.8427574602765</v>
      </c>
      <c r="L41" s="339"/>
      <c r="M41" s="339">
        <f>M42+M43+M44+M45</f>
        <v>805.8478966747781</v>
      </c>
      <c r="N41" s="339"/>
      <c r="O41" s="339">
        <f>O42+O43+O44+O45</f>
        <v>3736.818084315498</v>
      </c>
      <c r="P41" s="339"/>
      <c r="Q41" s="339">
        <f>Q42+Q43+Q44+Q45</f>
        <v>0</v>
      </c>
      <c r="R41" s="339"/>
      <c r="S41" s="339">
        <f>S42+S43+S44+S45</f>
        <v>3501.9603231299975</v>
      </c>
      <c r="T41" s="227"/>
      <c r="U41" s="220"/>
      <c r="V41" s="220"/>
      <c r="W41" s="220"/>
      <c r="X41" s="220"/>
      <c r="Y41" s="220"/>
      <c r="Z41" s="220"/>
    </row>
    <row r="42" spans="1:26" s="221" customFormat="1" ht="12">
      <c r="A42" s="338"/>
      <c r="B42" s="338"/>
      <c r="C42" s="338" t="s">
        <v>624</v>
      </c>
      <c r="D42" s="338" t="s">
        <v>103</v>
      </c>
      <c r="E42" s="338"/>
      <c r="F42" s="338"/>
      <c r="G42" s="338"/>
      <c r="H42" s="338"/>
      <c r="I42" s="339">
        <v>0</v>
      </c>
      <c r="J42" s="220"/>
      <c r="K42" s="339">
        <v>0</v>
      </c>
      <c r="L42" s="220"/>
      <c r="M42" s="339">
        <v>0</v>
      </c>
      <c r="N42" s="220"/>
      <c r="O42" s="339">
        <v>0</v>
      </c>
      <c r="P42" s="220"/>
      <c r="Q42" s="339">
        <v>0</v>
      </c>
      <c r="R42" s="220"/>
      <c r="S42" s="339">
        <v>0</v>
      </c>
      <c r="T42" s="227"/>
      <c r="U42" s="220"/>
      <c r="V42" s="220"/>
      <c r="W42" s="220"/>
      <c r="X42" s="220"/>
      <c r="Y42" s="220"/>
      <c r="Z42" s="220"/>
    </row>
    <row r="43" spans="1:26" s="221" customFormat="1" ht="12">
      <c r="A43" s="338"/>
      <c r="B43" s="338"/>
      <c r="C43" s="338" t="s">
        <v>625</v>
      </c>
      <c r="D43" s="338" t="s">
        <v>610</v>
      </c>
      <c r="E43" s="338"/>
      <c r="F43" s="338"/>
      <c r="G43" s="338"/>
      <c r="H43" s="338"/>
      <c r="I43" s="339">
        <v>0</v>
      </c>
      <c r="J43" s="220"/>
      <c r="K43" s="339">
        <v>0</v>
      </c>
      <c r="L43" s="220"/>
      <c r="M43" s="339">
        <v>0</v>
      </c>
      <c r="N43" s="220"/>
      <c r="O43" s="339">
        <v>0</v>
      </c>
      <c r="P43" s="220"/>
      <c r="Q43" s="339">
        <v>0</v>
      </c>
      <c r="R43" s="220"/>
      <c r="S43" s="339">
        <v>0</v>
      </c>
      <c r="T43" s="227"/>
      <c r="U43" s="220"/>
      <c r="V43" s="220"/>
      <c r="W43" s="220"/>
      <c r="X43" s="220"/>
      <c r="Y43" s="220"/>
      <c r="Z43" s="220"/>
    </row>
    <row r="44" spans="1:26" s="221" customFormat="1" ht="12">
      <c r="A44" s="338"/>
      <c r="B44" s="338"/>
      <c r="C44" s="338" t="s">
        <v>626</v>
      </c>
      <c r="D44" s="338" t="s">
        <v>186</v>
      </c>
      <c r="E44" s="338"/>
      <c r="F44" s="338"/>
      <c r="G44" s="338"/>
      <c r="H44" s="338"/>
      <c r="I44" s="339">
        <v>1501.3394033499985</v>
      </c>
      <c r="J44" s="220"/>
      <c r="K44" s="339">
        <v>-1909.9575004275764</v>
      </c>
      <c r="L44" s="220"/>
      <c r="M44" s="339">
        <v>98.7713364647781</v>
      </c>
      <c r="N44" s="220"/>
      <c r="O44" s="339">
        <v>3329.7977840227977</v>
      </c>
      <c r="P44" s="220"/>
      <c r="Q44" s="339">
        <v>0</v>
      </c>
      <c r="R44" s="220"/>
      <c r="S44" s="339">
        <v>3019.9510234099976</v>
      </c>
      <c r="T44" s="227"/>
      <c r="U44" s="220"/>
      <c r="V44" s="220"/>
      <c r="W44" s="220"/>
      <c r="X44" s="220"/>
      <c r="Y44" s="220"/>
      <c r="Z44" s="220"/>
    </row>
    <row r="45" spans="1:26" s="221" customFormat="1" ht="12">
      <c r="A45" s="338"/>
      <c r="B45" s="338"/>
      <c r="C45" s="338" t="s">
        <v>627</v>
      </c>
      <c r="D45" s="338" t="s">
        <v>187</v>
      </c>
      <c r="E45" s="338"/>
      <c r="F45" s="338"/>
      <c r="G45" s="338"/>
      <c r="H45" s="338"/>
      <c r="I45" s="339">
        <v>216.79769624999997</v>
      </c>
      <c r="J45" s="220"/>
      <c r="K45" s="339">
        <v>-848.8852570327001</v>
      </c>
      <c r="L45" s="220"/>
      <c r="M45" s="339">
        <v>707.07656021</v>
      </c>
      <c r="N45" s="220"/>
      <c r="O45" s="339">
        <v>407.02030029269997</v>
      </c>
      <c r="P45" s="220"/>
      <c r="Q45" s="339">
        <v>0</v>
      </c>
      <c r="R45" s="220"/>
      <c r="S45" s="339">
        <v>482.00929972</v>
      </c>
      <c r="T45" s="227"/>
      <c r="U45" s="220"/>
      <c r="V45" s="220"/>
      <c r="W45" s="220"/>
      <c r="X45" s="220"/>
      <c r="Y45" s="220"/>
      <c r="Z45" s="220"/>
    </row>
    <row r="46" spans="1:26" s="221" customFormat="1" ht="12">
      <c r="A46" s="338"/>
      <c r="B46" s="338" t="s">
        <v>628</v>
      </c>
      <c r="C46" s="338" t="s">
        <v>101</v>
      </c>
      <c r="D46" s="338"/>
      <c r="E46" s="338"/>
      <c r="F46" s="338"/>
      <c r="G46" s="338"/>
      <c r="H46" s="338"/>
      <c r="I46" s="339">
        <f>I47+I56+I69+I76</f>
        <v>30819.944274033034</v>
      </c>
      <c r="J46" s="339"/>
      <c r="K46" s="339">
        <f>K47+K56+K69+K76</f>
        <v>3769.8343573703523</v>
      </c>
      <c r="L46" s="339"/>
      <c r="M46" s="339">
        <f>M47+M56+M69+M76</f>
        <v>0</v>
      </c>
      <c r="N46" s="339"/>
      <c r="O46" s="339">
        <f>O47+O56+O69+O76</f>
        <v>70.24581847325982</v>
      </c>
      <c r="P46" s="339"/>
      <c r="Q46" s="339">
        <f>Q47+Q56+Q69+Q76</f>
        <v>183.49319785728954</v>
      </c>
      <c r="R46" s="339"/>
      <c r="S46" s="339">
        <f>S47+S56+S69+S76</f>
        <v>34843.517647733934</v>
      </c>
      <c r="T46" s="227"/>
      <c r="U46" s="220"/>
      <c r="V46" s="220"/>
      <c r="W46" s="220"/>
      <c r="X46" s="220"/>
      <c r="Y46" s="220"/>
      <c r="Z46" s="220"/>
    </row>
    <row r="47" spans="1:26" s="221" customFormat="1" ht="12">
      <c r="A47" s="338"/>
      <c r="B47" s="338"/>
      <c r="C47" s="338" t="s">
        <v>311</v>
      </c>
      <c r="D47" s="338" t="s">
        <v>21</v>
      </c>
      <c r="E47" s="338"/>
      <c r="F47" s="338"/>
      <c r="G47" s="338"/>
      <c r="H47" s="338"/>
      <c r="I47" s="339">
        <f>I48+I51</f>
        <v>11083.611557648626</v>
      </c>
      <c r="J47" s="339"/>
      <c r="K47" s="339">
        <f>K48+K51</f>
        <v>1741.8344907877322</v>
      </c>
      <c r="L47" s="339"/>
      <c r="M47" s="339">
        <f>M48+M51</f>
        <v>0</v>
      </c>
      <c r="N47" s="339"/>
      <c r="O47" s="339">
        <f>O48+O51</f>
        <v>0</v>
      </c>
      <c r="P47" s="339"/>
      <c r="Q47" s="339">
        <f>Q48+Q51</f>
        <v>0.011985112832917366</v>
      </c>
      <c r="R47" s="339"/>
      <c r="S47" s="339">
        <f>S48+S51</f>
        <v>12825.458033549192</v>
      </c>
      <c r="T47" s="227"/>
      <c r="U47" s="220"/>
      <c r="V47" s="220"/>
      <c r="W47" s="220"/>
      <c r="X47" s="220"/>
      <c r="Y47" s="220"/>
      <c r="Z47" s="220"/>
    </row>
    <row r="48" spans="1:26" s="221" customFormat="1" ht="12">
      <c r="A48" s="338"/>
      <c r="B48" s="338"/>
      <c r="C48" s="338"/>
      <c r="D48" s="338" t="s">
        <v>629</v>
      </c>
      <c r="E48" s="338" t="s">
        <v>610</v>
      </c>
      <c r="F48" s="338"/>
      <c r="G48" s="338"/>
      <c r="H48" s="338"/>
      <c r="I48" s="339">
        <f>I49+I50</f>
        <v>0</v>
      </c>
      <c r="J48" s="339"/>
      <c r="K48" s="339">
        <f>K49+K50</f>
        <v>0</v>
      </c>
      <c r="L48" s="339"/>
      <c r="M48" s="339">
        <f>M49+M50</f>
        <v>0</v>
      </c>
      <c r="N48" s="339"/>
      <c r="O48" s="339">
        <f>O49+O50</f>
        <v>0</v>
      </c>
      <c r="P48" s="339"/>
      <c r="Q48" s="339">
        <f>Q49+Q50</f>
        <v>0</v>
      </c>
      <c r="R48" s="339"/>
      <c r="S48" s="339">
        <f>S49+S50</f>
        <v>0</v>
      </c>
      <c r="T48" s="227"/>
      <c r="U48" s="220"/>
      <c r="V48" s="220"/>
      <c r="W48" s="220"/>
      <c r="X48" s="220"/>
      <c r="Y48" s="220"/>
      <c r="Z48" s="220"/>
    </row>
    <row r="49" spans="1:26" s="221" customFormat="1" ht="12">
      <c r="A49" s="338"/>
      <c r="B49" s="338"/>
      <c r="C49" s="338"/>
      <c r="D49" s="338"/>
      <c r="E49" s="338" t="s">
        <v>630</v>
      </c>
      <c r="F49" s="338" t="s">
        <v>631</v>
      </c>
      <c r="G49" s="338"/>
      <c r="H49" s="338"/>
      <c r="I49" s="339">
        <v>0</v>
      </c>
      <c r="J49" s="220"/>
      <c r="K49" s="339">
        <v>0</v>
      </c>
      <c r="L49" s="220"/>
      <c r="M49" s="339">
        <v>0</v>
      </c>
      <c r="N49" s="220"/>
      <c r="O49" s="339">
        <v>0</v>
      </c>
      <c r="P49" s="220"/>
      <c r="Q49" s="339">
        <v>0</v>
      </c>
      <c r="R49" s="220"/>
      <c r="S49" s="339">
        <v>0</v>
      </c>
      <c r="T49" s="227"/>
      <c r="U49" s="220"/>
      <c r="V49" s="220"/>
      <c r="W49" s="220"/>
      <c r="X49" s="220"/>
      <c r="Y49" s="220"/>
      <c r="Z49" s="220"/>
    </row>
    <row r="50" spans="1:26" s="221" customFormat="1" ht="12">
      <c r="A50" s="338"/>
      <c r="B50" s="338"/>
      <c r="C50" s="338"/>
      <c r="D50" s="338"/>
      <c r="E50" s="338" t="s">
        <v>632</v>
      </c>
      <c r="F50" s="338" t="s">
        <v>633</v>
      </c>
      <c r="G50" s="338"/>
      <c r="H50" s="338"/>
      <c r="I50" s="339">
        <v>0</v>
      </c>
      <c r="J50" s="220"/>
      <c r="K50" s="339">
        <v>0</v>
      </c>
      <c r="L50" s="220"/>
      <c r="M50" s="339">
        <v>0</v>
      </c>
      <c r="N50" s="220"/>
      <c r="O50" s="339">
        <v>0</v>
      </c>
      <c r="P50" s="220"/>
      <c r="Q50" s="339">
        <v>0</v>
      </c>
      <c r="R50" s="220"/>
      <c r="S50" s="339">
        <v>0</v>
      </c>
      <c r="T50" s="227"/>
      <c r="U50" s="220"/>
      <c r="V50" s="220"/>
      <c r="W50" s="220"/>
      <c r="X50" s="220"/>
      <c r="Y50" s="220"/>
      <c r="Z50" s="220"/>
    </row>
    <row r="51" spans="1:26" s="221" customFormat="1" ht="12">
      <c r="A51" s="338"/>
      <c r="B51" s="338"/>
      <c r="C51" s="338"/>
      <c r="D51" s="338" t="s">
        <v>634</v>
      </c>
      <c r="E51" s="338" t="s">
        <v>187</v>
      </c>
      <c r="F51" s="338"/>
      <c r="G51" s="338"/>
      <c r="H51" s="338"/>
      <c r="I51" s="339">
        <f>I52+I53</f>
        <v>11083.611557648626</v>
      </c>
      <c r="J51" s="220"/>
      <c r="K51" s="339">
        <f>K52+K53</f>
        <v>1741.8344907877322</v>
      </c>
      <c r="L51" s="220"/>
      <c r="M51" s="339">
        <f>M52+M53</f>
        <v>0</v>
      </c>
      <c r="N51" s="220"/>
      <c r="O51" s="339">
        <f>O52+O53</f>
        <v>0</v>
      </c>
      <c r="P51" s="220"/>
      <c r="Q51" s="339">
        <f>Q52+Q53</f>
        <v>0.011985112832917366</v>
      </c>
      <c r="R51" s="220"/>
      <c r="S51" s="339">
        <f>S52+S53</f>
        <v>12825.458033549192</v>
      </c>
      <c r="T51" s="227"/>
      <c r="U51" s="220"/>
      <c r="V51" s="220"/>
      <c r="W51" s="220"/>
      <c r="X51" s="220"/>
      <c r="Y51" s="220"/>
      <c r="Z51" s="220"/>
    </row>
    <row r="52" spans="1:26" s="221" customFormat="1" ht="12">
      <c r="A52" s="338"/>
      <c r="B52" s="338"/>
      <c r="C52" s="338"/>
      <c r="D52" s="338"/>
      <c r="E52" s="338" t="s">
        <v>635</v>
      </c>
      <c r="F52" s="338" t="s">
        <v>631</v>
      </c>
      <c r="G52" s="338"/>
      <c r="H52" s="338"/>
      <c r="I52" s="339">
        <v>0</v>
      </c>
      <c r="J52" s="220"/>
      <c r="K52" s="339">
        <v>0</v>
      </c>
      <c r="L52" s="220"/>
      <c r="M52" s="339">
        <v>0</v>
      </c>
      <c r="N52" s="220"/>
      <c r="O52" s="339">
        <v>0</v>
      </c>
      <c r="P52" s="220"/>
      <c r="Q52" s="339">
        <v>0</v>
      </c>
      <c r="R52" s="220"/>
      <c r="S52" s="339">
        <v>0</v>
      </c>
      <c r="T52" s="227"/>
      <c r="U52" s="220"/>
      <c r="V52" s="220"/>
      <c r="W52" s="220"/>
      <c r="X52" s="220"/>
      <c r="Y52" s="220"/>
      <c r="Z52" s="220"/>
    </row>
    <row r="53" spans="1:26" s="221" customFormat="1" ht="12">
      <c r="A53" s="338"/>
      <c r="B53" s="338"/>
      <c r="C53" s="338"/>
      <c r="D53" s="338"/>
      <c r="E53" s="338" t="s">
        <v>636</v>
      </c>
      <c r="F53" s="338" t="s">
        <v>633</v>
      </c>
      <c r="G53" s="338"/>
      <c r="H53" s="338"/>
      <c r="I53" s="339">
        <f>I54+I55</f>
        <v>11083.611557648626</v>
      </c>
      <c r="J53" s="220"/>
      <c r="K53" s="339">
        <f>K54+K55</f>
        <v>1741.8344907877322</v>
      </c>
      <c r="L53" s="220"/>
      <c r="M53" s="339">
        <f>M54+M55</f>
        <v>0</v>
      </c>
      <c r="N53" s="220"/>
      <c r="O53" s="339">
        <f>O54+O55</f>
        <v>0</v>
      </c>
      <c r="P53" s="220"/>
      <c r="Q53" s="339">
        <f>Q54+Q55</f>
        <v>0.011985112832917366</v>
      </c>
      <c r="R53" s="220"/>
      <c r="S53" s="339">
        <f>S54+S55</f>
        <v>12825.458033549192</v>
      </c>
      <c r="T53" s="227"/>
      <c r="U53" s="220"/>
      <c r="V53" s="220"/>
      <c r="W53" s="220"/>
      <c r="X53" s="220"/>
      <c r="Y53" s="220"/>
      <c r="Z53" s="220"/>
    </row>
    <row r="54" spans="1:26" s="221" customFormat="1" ht="12">
      <c r="A54" s="338"/>
      <c r="B54" s="338"/>
      <c r="C54" s="338"/>
      <c r="D54" s="338"/>
      <c r="E54" s="338"/>
      <c r="F54" s="338" t="s">
        <v>637</v>
      </c>
      <c r="G54" s="338" t="s">
        <v>80</v>
      </c>
      <c r="H54" s="338"/>
      <c r="I54" s="339">
        <v>912.70797</v>
      </c>
      <c r="J54" s="220"/>
      <c r="K54" s="339">
        <v>489.71513087863184</v>
      </c>
      <c r="L54" s="220"/>
      <c r="M54" s="339">
        <v>0</v>
      </c>
      <c r="N54" s="220"/>
      <c r="O54" s="339">
        <v>0</v>
      </c>
      <c r="P54" s="220"/>
      <c r="Q54" s="339">
        <v>0</v>
      </c>
      <c r="R54" s="220"/>
      <c r="S54" s="339">
        <v>1402.4231008786319</v>
      </c>
      <c r="T54" s="227"/>
      <c r="U54" s="220"/>
      <c r="V54" s="220"/>
      <c r="W54" s="220"/>
      <c r="X54" s="220"/>
      <c r="Y54" s="220"/>
      <c r="Z54" s="220"/>
    </row>
    <row r="55" spans="1:26" s="221" customFormat="1" ht="12">
      <c r="A55" s="338"/>
      <c r="B55" s="338"/>
      <c r="C55" s="338"/>
      <c r="D55" s="338"/>
      <c r="E55" s="338"/>
      <c r="F55" s="338" t="s">
        <v>638</v>
      </c>
      <c r="G55" s="338" t="s">
        <v>81</v>
      </c>
      <c r="H55" s="338"/>
      <c r="I55" s="339">
        <v>10170.903587648627</v>
      </c>
      <c r="J55" s="220"/>
      <c r="K55" s="339">
        <v>1252.1193599091002</v>
      </c>
      <c r="L55" s="220"/>
      <c r="M55" s="339">
        <v>0</v>
      </c>
      <c r="N55" s="220"/>
      <c r="O55" s="339">
        <v>0</v>
      </c>
      <c r="P55" s="220"/>
      <c r="Q55" s="339">
        <v>0.011985112832917366</v>
      </c>
      <c r="R55" s="220"/>
      <c r="S55" s="339">
        <v>11423.03493267056</v>
      </c>
      <c r="T55" s="227"/>
      <c r="U55" s="220"/>
      <c r="V55" s="220"/>
      <c r="W55" s="220"/>
      <c r="X55" s="220"/>
      <c r="Y55" s="220"/>
      <c r="Z55" s="220"/>
    </row>
    <row r="56" spans="1:26" s="221" customFormat="1" ht="12">
      <c r="A56" s="338"/>
      <c r="B56" s="338"/>
      <c r="C56" s="338" t="s">
        <v>312</v>
      </c>
      <c r="D56" s="338" t="s">
        <v>22</v>
      </c>
      <c r="E56" s="338"/>
      <c r="F56" s="338"/>
      <c r="G56" s="338"/>
      <c r="H56" s="338"/>
      <c r="I56" s="339">
        <f>I57+I60+I63+I66</f>
        <v>1731.2557285500002</v>
      </c>
      <c r="J56" s="220"/>
      <c r="K56" s="339">
        <f>K57+K60+K63+K66</f>
        <v>1001.1906250799999</v>
      </c>
      <c r="L56" s="220"/>
      <c r="M56" s="339">
        <f>M57+M60+M63+M66</f>
        <v>0</v>
      </c>
      <c r="N56" s="220"/>
      <c r="O56" s="339">
        <f>O57+O60+O63+O66</f>
        <v>-0.2</v>
      </c>
      <c r="P56" s="220"/>
      <c r="Q56" s="339">
        <f>Q57+Q60+Q63+Q66</f>
        <v>-0.96235363000023</v>
      </c>
      <c r="R56" s="220"/>
      <c r="S56" s="339">
        <f>S57+S60+S63+S66</f>
        <v>2731.284</v>
      </c>
      <c r="T56" s="227"/>
      <c r="U56" s="220"/>
      <c r="V56" s="220"/>
      <c r="W56" s="220"/>
      <c r="X56" s="220"/>
      <c r="Y56" s="220"/>
      <c r="Z56" s="220"/>
    </row>
    <row r="57" spans="1:26" s="221" customFormat="1" ht="12">
      <c r="A57" s="338"/>
      <c r="B57" s="338"/>
      <c r="C57" s="338"/>
      <c r="D57" s="338" t="s">
        <v>639</v>
      </c>
      <c r="E57" s="338" t="s">
        <v>103</v>
      </c>
      <c r="F57" s="338"/>
      <c r="G57" s="338"/>
      <c r="H57" s="338"/>
      <c r="I57" s="339">
        <f>I58+I59</f>
        <v>0</v>
      </c>
      <c r="J57" s="220"/>
      <c r="K57" s="339">
        <f>K58+K59</f>
        <v>0</v>
      </c>
      <c r="L57" s="220"/>
      <c r="M57" s="339">
        <f>M58+M59</f>
        <v>0</v>
      </c>
      <c r="N57" s="220"/>
      <c r="O57" s="339">
        <f>O58+O59</f>
        <v>0</v>
      </c>
      <c r="P57" s="220"/>
      <c r="Q57" s="339">
        <f>Q58+Q59</f>
        <v>0</v>
      </c>
      <c r="R57" s="220"/>
      <c r="S57" s="339">
        <f>S58+S59</f>
        <v>0</v>
      </c>
      <c r="T57" s="227"/>
      <c r="U57" s="220"/>
      <c r="V57" s="220"/>
      <c r="W57" s="220"/>
      <c r="X57" s="220"/>
      <c r="Y57" s="220"/>
      <c r="Z57" s="220"/>
    </row>
    <row r="58" spans="1:26" s="221" customFormat="1" ht="12">
      <c r="A58" s="338"/>
      <c r="B58" s="338"/>
      <c r="C58" s="338"/>
      <c r="D58" s="338"/>
      <c r="E58" s="338" t="s">
        <v>640</v>
      </c>
      <c r="F58" s="338" t="s">
        <v>631</v>
      </c>
      <c r="G58" s="338"/>
      <c r="H58" s="338"/>
      <c r="I58" s="339">
        <v>0</v>
      </c>
      <c r="J58" s="220"/>
      <c r="K58" s="339">
        <v>0</v>
      </c>
      <c r="L58" s="220"/>
      <c r="M58" s="339">
        <v>0</v>
      </c>
      <c r="N58" s="220"/>
      <c r="O58" s="339">
        <v>0</v>
      </c>
      <c r="P58" s="220"/>
      <c r="Q58" s="339">
        <v>0</v>
      </c>
      <c r="R58" s="220"/>
      <c r="S58" s="339">
        <v>0</v>
      </c>
      <c r="T58" s="227"/>
      <c r="U58" s="220"/>
      <c r="V58" s="220"/>
      <c r="W58" s="220"/>
      <c r="X58" s="220"/>
      <c r="Y58" s="220"/>
      <c r="Z58" s="220"/>
    </row>
    <row r="59" spans="1:26" s="221" customFormat="1" ht="12">
      <c r="A59" s="338"/>
      <c r="B59" s="338"/>
      <c r="C59" s="338"/>
      <c r="D59" s="338"/>
      <c r="E59" s="338" t="s">
        <v>641</v>
      </c>
      <c r="F59" s="338" t="s">
        <v>633</v>
      </c>
      <c r="G59" s="338"/>
      <c r="H59" s="338"/>
      <c r="I59" s="339">
        <v>0</v>
      </c>
      <c r="J59" s="220"/>
      <c r="K59" s="339">
        <v>0</v>
      </c>
      <c r="L59" s="220"/>
      <c r="M59" s="339">
        <v>0</v>
      </c>
      <c r="N59" s="220"/>
      <c r="O59" s="339">
        <v>0</v>
      </c>
      <c r="P59" s="220"/>
      <c r="Q59" s="339">
        <v>0</v>
      </c>
      <c r="R59" s="220"/>
      <c r="S59" s="339">
        <v>0</v>
      </c>
      <c r="T59" s="227"/>
      <c r="U59" s="220"/>
      <c r="V59" s="220"/>
      <c r="W59" s="220"/>
      <c r="X59" s="220"/>
      <c r="Y59" s="220"/>
      <c r="Z59" s="220"/>
    </row>
    <row r="60" spans="1:26" s="221" customFormat="1" ht="12">
      <c r="A60" s="338"/>
      <c r="B60" s="338"/>
      <c r="C60" s="338"/>
      <c r="D60" s="338" t="s">
        <v>642</v>
      </c>
      <c r="E60" s="338" t="s">
        <v>610</v>
      </c>
      <c r="F60" s="338"/>
      <c r="G60" s="338"/>
      <c r="H60" s="338"/>
      <c r="I60" s="339">
        <f>I61+I62</f>
        <v>0</v>
      </c>
      <c r="J60" s="339"/>
      <c r="K60" s="339">
        <f>K61+K62</f>
        <v>0</v>
      </c>
      <c r="L60" s="339"/>
      <c r="M60" s="339">
        <f>M61+M62</f>
        <v>0</v>
      </c>
      <c r="N60" s="339"/>
      <c r="O60" s="339">
        <f>O61+O62</f>
        <v>0</v>
      </c>
      <c r="P60" s="339"/>
      <c r="Q60" s="339">
        <f>Q61+Q62</f>
        <v>0</v>
      </c>
      <c r="R60" s="339"/>
      <c r="S60" s="339">
        <f>S61+S62</f>
        <v>0</v>
      </c>
      <c r="T60" s="227"/>
      <c r="U60" s="220"/>
      <c r="V60" s="220"/>
      <c r="W60" s="220"/>
      <c r="X60" s="220"/>
      <c r="Y60" s="220"/>
      <c r="Z60" s="220"/>
    </row>
    <row r="61" spans="1:26" s="221" customFormat="1" ht="12">
      <c r="A61" s="338"/>
      <c r="B61" s="338"/>
      <c r="C61" s="338"/>
      <c r="D61" s="338"/>
      <c r="E61" s="338" t="s">
        <v>643</v>
      </c>
      <c r="F61" s="338" t="s">
        <v>631</v>
      </c>
      <c r="G61" s="338"/>
      <c r="H61" s="338"/>
      <c r="I61" s="339">
        <v>0</v>
      </c>
      <c r="J61" s="220"/>
      <c r="K61" s="339">
        <v>0</v>
      </c>
      <c r="L61" s="220"/>
      <c r="M61" s="339">
        <v>0</v>
      </c>
      <c r="N61" s="220"/>
      <c r="O61" s="339">
        <v>0</v>
      </c>
      <c r="P61" s="220"/>
      <c r="Q61" s="339">
        <v>0</v>
      </c>
      <c r="R61" s="220"/>
      <c r="S61" s="339">
        <v>0</v>
      </c>
      <c r="T61" s="227"/>
      <c r="U61" s="220"/>
      <c r="V61" s="220"/>
      <c r="W61" s="220"/>
      <c r="X61" s="220"/>
      <c r="Y61" s="220"/>
      <c r="Z61" s="220"/>
    </row>
    <row r="62" spans="1:26" s="221" customFormat="1" ht="12">
      <c r="A62" s="338"/>
      <c r="B62" s="338"/>
      <c r="C62" s="338"/>
      <c r="D62" s="338"/>
      <c r="E62" s="338" t="s">
        <v>644</v>
      </c>
      <c r="F62" s="338" t="s">
        <v>633</v>
      </c>
      <c r="G62" s="338"/>
      <c r="H62" s="338"/>
      <c r="I62" s="339">
        <v>0</v>
      </c>
      <c r="J62" s="220"/>
      <c r="K62" s="339">
        <v>0</v>
      </c>
      <c r="L62" s="220"/>
      <c r="M62" s="339">
        <v>0</v>
      </c>
      <c r="N62" s="220"/>
      <c r="O62" s="339">
        <v>0</v>
      </c>
      <c r="P62" s="220"/>
      <c r="Q62" s="339">
        <v>0</v>
      </c>
      <c r="R62" s="220"/>
      <c r="S62" s="339">
        <v>0</v>
      </c>
      <c r="T62" s="227"/>
      <c r="U62" s="220"/>
      <c r="V62" s="220"/>
      <c r="W62" s="220"/>
      <c r="X62" s="220"/>
      <c r="Y62" s="220"/>
      <c r="Z62" s="220"/>
    </row>
    <row r="63" spans="1:26" s="221" customFormat="1" ht="12">
      <c r="A63" s="338"/>
      <c r="B63" s="338"/>
      <c r="C63" s="338"/>
      <c r="D63" s="338" t="s">
        <v>645</v>
      </c>
      <c r="E63" s="338" t="s">
        <v>186</v>
      </c>
      <c r="F63" s="338"/>
      <c r="G63" s="338"/>
      <c r="H63" s="338"/>
      <c r="I63" s="339">
        <f>I64+I65</f>
        <v>1707.179008</v>
      </c>
      <c r="J63" s="339"/>
      <c r="K63" s="339">
        <f>K64+K65</f>
        <v>988.704992</v>
      </c>
      <c r="L63" s="339"/>
      <c r="M63" s="339">
        <f>M64+M65</f>
        <v>0</v>
      </c>
      <c r="N63" s="339"/>
      <c r="O63" s="339">
        <f>O64+O65</f>
        <v>0</v>
      </c>
      <c r="P63" s="339"/>
      <c r="Q63" s="339">
        <f>Q64+Q65</f>
        <v>-1.0000000000002274</v>
      </c>
      <c r="R63" s="339"/>
      <c r="S63" s="339">
        <f>S64+S65</f>
        <v>2694.884</v>
      </c>
      <c r="T63" s="227"/>
      <c r="U63" s="220"/>
      <c r="V63" s="220"/>
      <c r="W63" s="220"/>
      <c r="X63" s="220"/>
      <c r="Y63" s="220"/>
      <c r="Z63" s="220"/>
    </row>
    <row r="64" spans="1:26" s="221" customFormat="1" ht="12">
      <c r="A64" s="338"/>
      <c r="B64" s="338"/>
      <c r="C64" s="338"/>
      <c r="D64" s="338"/>
      <c r="E64" s="338" t="s">
        <v>646</v>
      </c>
      <c r="F64" s="338" t="s">
        <v>631</v>
      </c>
      <c r="G64" s="338"/>
      <c r="H64" s="338"/>
      <c r="I64" s="339">
        <v>519.3786557213677</v>
      </c>
      <c r="J64" s="220"/>
      <c r="K64" s="339">
        <v>288.11589352973084</v>
      </c>
      <c r="L64" s="220"/>
      <c r="M64" s="339">
        <v>0</v>
      </c>
      <c r="N64" s="220"/>
      <c r="O64" s="339">
        <v>0</v>
      </c>
      <c r="P64" s="220"/>
      <c r="Q64" s="339">
        <v>-92.49554925109851</v>
      </c>
      <c r="R64" s="220"/>
      <c r="S64" s="339">
        <v>714.999</v>
      </c>
      <c r="T64" s="227"/>
      <c r="U64" s="220"/>
      <c r="V64" s="220"/>
      <c r="W64" s="220"/>
      <c r="X64" s="220"/>
      <c r="Y64" s="220"/>
      <c r="Z64" s="220"/>
    </row>
    <row r="65" spans="1:26" s="221" customFormat="1" ht="12">
      <c r="A65" s="338"/>
      <c r="B65" s="338"/>
      <c r="C65" s="338"/>
      <c r="D65" s="338"/>
      <c r="E65" s="338" t="s">
        <v>647</v>
      </c>
      <c r="F65" s="338" t="s">
        <v>633</v>
      </c>
      <c r="G65" s="338"/>
      <c r="H65" s="338"/>
      <c r="I65" s="339">
        <v>1187.8003522786323</v>
      </c>
      <c r="J65" s="220"/>
      <c r="K65" s="339">
        <v>700.5890984702692</v>
      </c>
      <c r="L65" s="220"/>
      <c r="M65" s="339">
        <v>0</v>
      </c>
      <c r="N65" s="220"/>
      <c r="O65" s="339">
        <v>0</v>
      </c>
      <c r="P65" s="220"/>
      <c r="Q65" s="339">
        <v>91.49554925109828</v>
      </c>
      <c r="R65" s="220"/>
      <c r="S65" s="339">
        <v>1979.885</v>
      </c>
      <c r="T65" s="227"/>
      <c r="U65" s="220"/>
      <c r="V65" s="220"/>
      <c r="W65" s="220"/>
      <c r="X65" s="220"/>
      <c r="Y65" s="220"/>
      <c r="Z65" s="220"/>
    </row>
    <row r="66" spans="1:26" s="221" customFormat="1" ht="12">
      <c r="A66" s="338"/>
      <c r="B66" s="338"/>
      <c r="C66" s="338"/>
      <c r="D66" s="338" t="s">
        <v>648</v>
      </c>
      <c r="E66" s="338" t="s">
        <v>187</v>
      </c>
      <c r="F66" s="338"/>
      <c r="G66" s="338"/>
      <c r="H66" s="338"/>
      <c r="I66" s="339">
        <f>I67+I68</f>
        <v>24.076720550000005</v>
      </c>
      <c r="J66" s="339"/>
      <c r="K66" s="339">
        <f>K67+K68</f>
        <v>12.48563308</v>
      </c>
      <c r="L66" s="339"/>
      <c r="M66" s="339">
        <f>M67+M68</f>
        <v>0</v>
      </c>
      <c r="N66" s="339"/>
      <c r="O66" s="339">
        <f>O67+O68</f>
        <v>-0.2</v>
      </c>
      <c r="P66" s="339"/>
      <c r="Q66" s="339">
        <f>Q67+Q68</f>
        <v>0.037646369999997376</v>
      </c>
      <c r="R66" s="339"/>
      <c r="S66" s="339">
        <f>S67+S68</f>
        <v>36.4</v>
      </c>
      <c r="T66" s="227"/>
      <c r="U66" s="220"/>
      <c r="V66" s="220"/>
      <c r="W66" s="220"/>
      <c r="X66" s="220"/>
      <c r="Y66" s="220"/>
      <c r="Z66" s="220"/>
    </row>
    <row r="67" spans="1:26" s="221" customFormat="1" ht="12">
      <c r="A67" s="338"/>
      <c r="B67" s="338"/>
      <c r="C67" s="338"/>
      <c r="D67" s="338"/>
      <c r="E67" s="338" t="s">
        <v>649</v>
      </c>
      <c r="F67" s="338" t="s">
        <v>631</v>
      </c>
      <c r="G67" s="338"/>
      <c r="H67" s="338"/>
      <c r="I67" s="339">
        <v>0</v>
      </c>
      <c r="J67" s="220"/>
      <c r="K67" s="339">
        <v>0</v>
      </c>
      <c r="L67" s="220"/>
      <c r="M67" s="339">
        <v>0</v>
      </c>
      <c r="N67" s="220"/>
      <c r="O67" s="339">
        <v>0</v>
      </c>
      <c r="P67" s="220"/>
      <c r="Q67" s="339">
        <v>0</v>
      </c>
      <c r="R67" s="220"/>
      <c r="S67" s="339">
        <v>0</v>
      </c>
      <c r="T67" s="227"/>
      <c r="U67" s="220"/>
      <c r="V67" s="220"/>
      <c r="W67" s="220"/>
      <c r="X67" s="220"/>
      <c r="Y67" s="220"/>
      <c r="Z67" s="220"/>
    </row>
    <row r="68" spans="1:26" s="221" customFormat="1" ht="12">
      <c r="A68" s="338"/>
      <c r="B68" s="338"/>
      <c r="C68" s="338"/>
      <c r="D68" s="338"/>
      <c r="E68" s="338" t="s">
        <v>650</v>
      </c>
      <c r="F68" s="338" t="s">
        <v>633</v>
      </c>
      <c r="G68" s="338"/>
      <c r="H68" s="338"/>
      <c r="I68" s="339">
        <v>24.076720550000005</v>
      </c>
      <c r="J68" s="220"/>
      <c r="K68" s="339">
        <v>12.48563308</v>
      </c>
      <c r="L68" s="220"/>
      <c r="M68" s="339">
        <v>0</v>
      </c>
      <c r="N68" s="220"/>
      <c r="O68" s="339">
        <v>-0.2</v>
      </c>
      <c r="P68" s="220"/>
      <c r="Q68" s="339">
        <v>0.037646369999997376</v>
      </c>
      <c r="R68" s="220"/>
      <c r="S68" s="339">
        <v>36.4</v>
      </c>
      <c r="T68" s="227"/>
      <c r="U68" s="220"/>
      <c r="V68" s="220"/>
      <c r="W68" s="220"/>
      <c r="X68" s="220"/>
      <c r="Y68" s="220"/>
      <c r="Z68" s="220"/>
    </row>
    <row r="69" spans="1:26" s="221" customFormat="1" ht="12">
      <c r="A69" s="338"/>
      <c r="B69" s="338"/>
      <c r="C69" s="338" t="s">
        <v>313</v>
      </c>
      <c r="D69" s="338" t="s">
        <v>23</v>
      </c>
      <c r="E69" s="338"/>
      <c r="F69" s="338"/>
      <c r="G69" s="338"/>
      <c r="H69" s="338"/>
      <c r="I69" s="339">
        <f>I70+I71+I72+I73</f>
        <v>17646.774987834408</v>
      </c>
      <c r="J69" s="339"/>
      <c r="K69" s="339">
        <f>K70+K71+K72+K73</f>
        <v>1026.8092415026204</v>
      </c>
      <c r="L69" s="339"/>
      <c r="M69" s="339">
        <f>M70+M71+M72+M73</f>
        <v>0</v>
      </c>
      <c r="N69" s="339"/>
      <c r="O69" s="339">
        <f>O70+O71+O72+O73</f>
        <v>67.68881847325983</v>
      </c>
      <c r="P69" s="339"/>
      <c r="Q69" s="339">
        <f>Q70+Q71+Q72+Q73</f>
        <v>184.44356637445685</v>
      </c>
      <c r="R69" s="339"/>
      <c r="S69" s="339">
        <f>S70+S71+S72+S73</f>
        <v>18925.716614184745</v>
      </c>
      <c r="T69" s="227"/>
      <c r="U69" s="220"/>
      <c r="V69" s="220"/>
      <c r="W69" s="220"/>
      <c r="X69" s="220"/>
      <c r="Y69" s="220"/>
      <c r="Z69" s="220"/>
    </row>
    <row r="70" spans="1:26" s="221" customFormat="1" ht="12">
      <c r="A70" s="338"/>
      <c r="B70" s="338"/>
      <c r="C70" s="338"/>
      <c r="D70" s="338" t="s">
        <v>651</v>
      </c>
      <c r="E70" s="338" t="s">
        <v>103</v>
      </c>
      <c r="F70" s="338"/>
      <c r="G70" s="338"/>
      <c r="H70" s="338"/>
      <c r="I70" s="339">
        <v>0</v>
      </c>
      <c r="J70" s="220"/>
      <c r="K70" s="339">
        <v>0</v>
      </c>
      <c r="L70" s="220"/>
      <c r="M70" s="339">
        <v>0</v>
      </c>
      <c r="N70" s="220"/>
      <c r="O70" s="339">
        <v>0</v>
      </c>
      <c r="P70" s="220"/>
      <c r="Q70" s="339">
        <v>0</v>
      </c>
      <c r="R70" s="220"/>
      <c r="S70" s="339">
        <v>0</v>
      </c>
      <c r="T70" s="227"/>
      <c r="U70" s="220"/>
      <c r="V70" s="220"/>
      <c r="W70" s="220"/>
      <c r="X70" s="220"/>
      <c r="Y70" s="220"/>
      <c r="Z70" s="220"/>
    </row>
    <row r="71" spans="1:26" s="221" customFormat="1" ht="12">
      <c r="A71" s="338"/>
      <c r="B71" s="338"/>
      <c r="C71" s="338"/>
      <c r="D71" s="338" t="s">
        <v>652</v>
      </c>
      <c r="E71" s="338" t="s">
        <v>610</v>
      </c>
      <c r="F71" s="338"/>
      <c r="G71" s="338"/>
      <c r="H71" s="338"/>
      <c r="I71" s="339">
        <v>6651.007756441728</v>
      </c>
      <c r="J71" s="220"/>
      <c r="K71" s="339">
        <v>1072.873030654036</v>
      </c>
      <c r="L71" s="220"/>
      <c r="M71" s="339">
        <v>0</v>
      </c>
      <c r="N71" s="220"/>
      <c r="O71" s="339">
        <v>-34.66999999999916</v>
      </c>
      <c r="P71" s="220"/>
      <c r="Q71" s="339">
        <v>0</v>
      </c>
      <c r="R71" s="220"/>
      <c r="S71" s="339">
        <v>7689.210787095765</v>
      </c>
      <c r="T71" s="227"/>
      <c r="U71" s="220"/>
      <c r="V71" s="220"/>
      <c r="W71" s="220"/>
      <c r="X71" s="220"/>
      <c r="Y71" s="220"/>
      <c r="Z71" s="220"/>
    </row>
    <row r="72" spans="1:26" s="221" customFormat="1" ht="12">
      <c r="A72" s="338"/>
      <c r="B72" s="338"/>
      <c r="C72" s="338"/>
      <c r="D72" s="338" t="s">
        <v>653</v>
      </c>
      <c r="E72" s="338" t="s">
        <v>186</v>
      </c>
      <c r="F72" s="338"/>
      <c r="G72" s="338"/>
      <c r="H72" s="338"/>
      <c r="I72" s="339">
        <v>3181.61162</v>
      </c>
      <c r="J72" s="220"/>
      <c r="K72" s="339">
        <v>-555.0516200000002</v>
      </c>
      <c r="L72" s="220"/>
      <c r="M72" s="339">
        <v>0</v>
      </c>
      <c r="N72" s="220"/>
      <c r="O72" s="339">
        <v>0</v>
      </c>
      <c r="P72" s="220"/>
      <c r="Q72" s="339">
        <v>0</v>
      </c>
      <c r="R72" s="220"/>
      <c r="S72" s="339">
        <v>2626.56</v>
      </c>
      <c r="T72" s="227"/>
      <c r="U72" s="220"/>
      <c r="V72" s="220"/>
      <c r="W72" s="220"/>
      <c r="X72" s="220"/>
      <c r="Y72" s="220"/>
      <c r="Z72" s="220"/>
    </row>
    <row r="73" spans="1:26" s="221" customFormat="1" ht="12">
      <c r="A73" s="338"/>
      <c r="B73" s="338"/>
      <c r="C73" s="338"/>
      <c r="D73" s="338" t="s">
        <v>654</v>
      </c>
      <c r="E73" s="338" t="s">
        <v>187</v>
      </c>
      <c r="F73" s="338"/>
      <c r="G73" s="338"/>
      <c r="H73" s="338"/>
      <c r="I73" s="339">
        <f>I74+I75</f>
        <v>7814.15561139268</v>
      </c>
      <c r="J73" s="339"/>
      <c r="K73" s="339">
        <f>K74+K75</f>
        <v>508.9878308485845</v>
      </c>
      <c r="L73" s="339"/>
      <c r="M73" s="339">
        <f>M74+M75</f>
        <v>0</v>
      </c>
      <c r="N73" s="339"/>
      <c r="O73" s="339">
        <f>O74+O75</f>
        <v>102.35881847325899</v>
      </c>
      <c r="P73" s="339"/>
      <c r="Q73" s="339">
        <f>Q74+Q75</f>
        <v>184.44356637445685</v>
      </c>
      <c r="R73" s="339"/>
      <c r="S73" s="339">
        <f>S74+S75</f>
        <v>8609.945827088979</v>
      </c>
      <c r="T73" s="227"/>
      <c r="U73" s="220"/>
      <c r="V73" s="220"/>
      <c r="W73" s="220"/>
      <c r="X73" s="220"/>
      <c r="Y73" s="220"/>
      <c r="Z73" s="220"/>
    </row>
    <row r="74" spans="1:26" s="221" customFormat="1" ht="12">
      <c r="A74" s="338"/>
      <c r="B74" s="338"/>
      <c r="C74" s="338"/>
      <c r="D74" s="338"/>
      <c r="E74" s="338" t="s">
        <v>655</v>
      </c>
      <c r="F74" s="338" t="s">
        <v>80</v>
      </c>
      <c r="G74" s="338"/>
      <c r="H74" s="338"/>
      <c r="I74" s="339">
        <v>1947.185</v>
      </c>
      <c r="J74" s="220"/>
      <c r="K74" s="339">
        <v>-1770.4687119999999</v>
      </c>
      <c r="L74" s="220"/>
      <c r="M74" s="339">
        <v>0</v>
      </c>
      <c r="N74" s="220"/>
      <c r="O74" s="339">
        <v>0</v>
      </c>
      <c r="P74" s="220"/>
      <c r="Q74" s="339">
        <v>0</v>
      </c>
      <c r="R74" s="220"/>
      <c r="S74" s="339">
        <v>176.71628800000008</v>
      </c>
      <c r="T74" s="227"/>
      <c r="U74" s="220"/>
      <c r="V74" s="220"/>
      <c r="W74" s="220"/>
      <c r="X74" s="220"/>
      <c r="Y74" s="220"/>
      <c r="Z74" s="220"/>
    </row>
    <row r="75" spans="1:26" s="221" customFormat="1" ht="12">
      <c r="A75" s="338"/>
      <c r="B75" s="338"/>
      <c r="C75" s="338"/>
      <c r="D75" s="338"/>
      <c r="E75" s="338" t="s">
        <v>656</v>
      </c>
      <c r="F75" s="338" t="s">
        <v>81</v>
      </c>
      <c r="G75" s="338"/>
      <c r="H75" s="338"/>
      <c r="I75" s="339">
        <v>5866.9706113926795</v>
      </c>
      <c r="J75" s="220"/>
      <c r="K75" s="339">
        <v>2279.4565428485844</v>
      </c>
      <c r="L75" s="220"/>
      <c r="M75" s="339">
        <v>0</v>
      </c>
      <c r="N75" s="220"/>
      <c r="O75" s="339">
        <v>102.35881847325899</v>
      </c>
      <c r="P75" s="220"/>
      <c r="Q75" s="339">
        <v>184.44356637445685</v>
      </c>
      <c r="R75" s="220"/>
      <c r="S75" s="339">
        <v>8433.22953908898</v>
      </c>
      <c r="T75" s="227"/>
      <c r="U75" s="220"/>
      <c r="V75" s="220"/>
      <c r="W75" s="220"/>
      <c r="X75" s="220"/>
      <c r="Y75" s="220"/>
      <c r="Z75" s="220"/>
    </row>
    <row r="76" spans="1:26" s="221" customFormat="1" ht="12">
      <c r="A76" s="338"/>
      <c r="B76" s="338"/>
      <c r="C76" s="338" t="s">
        <v>314</v>
      </c>
      <c r="D76" s="338" t="s">
        <v>24</v>
      </c>
      <c r="E76" s="338"/>
      <c r="F76" s="338"/>
      <c r="G76" s="338"/>
      <c r="H76" s="338"/>
      <c r="I76" s="339">
        <f>I77+I80+I83+I86</f>
        <v>358.302</v>
      </c>
      <c r="J76" s="339"/>
      <c r="K76" s="339">
        <f>K77+K80+K83+K86</f>
        <v>0</v>
      </c>
      <c r="L76" s="339"/>
      <c r="M76" s="339">
        <f>M77+M80+M83+M86</f>
        <v>0</v>
      </c>
      <c r="N76" s="339"/>
      <c r="O76" s="339">
        <f>O77+O80+O83+O86</f>
        <v>2.756999999999991</v>
      </c>
      <c r="P76" s="339"/>
      <c r="Q76" s="339">
        <f>Q77+Q80+Q83+Q86</f>
        <v>0</v>
      </c>
      <c r="R76" s="339"/>
      <c r="S76" s="339">
        <f>S77+S80+S83+S86</f>
        <v>361.059</v>
      </c>
      <c r="T76" s="227"/>
      <c r="U76" s="220"/>
      <c r="V76" s="220"/>
      <c r="W76" s="220"/>
      <c r="X76" s="220"/>
      <c r="Y76" s="220"/>
      <c r="Z76" s="220"/>
    </row>
    <row r="77" spans="1:26" s="221" customFormat="1" ht="12">
      <c r="A77" s="338"/>
      <c r="B77" s="338"/>
      <c r="C77" s="338"/>
      <c r="D77" s="338" t="s">
        <v>315</v>
      </c>
      <c r="E77" s="338" t="s">
        <v>103</v>
      </c>
      <c r="F77" s="338"/>
      <c r="G77" s="338"/>
      <c r="H77" s="338"/>
      <c r="I77" s="339">
        <f>I78+I79</f>
        <v>250.502</v>
      </c>
      <c r="J77" s="339"/>
      <c r="K77" s="339">
        <f>K78+K79</f>
        <v>0</v>
      </c>
      <c r="L77" s="339"/>
      <c r="M77" s="339">
        <f>M78+M79</f>
        <v>0</v>
      </c>
      <c r="N77" s="339"/>
      <c r="O77" s="339">
        <f>O78+O79</f>
        <v>2.756999999999991</v>
      </c>
      <c r="P77" s="339"/>
      <c r="Q77" s="339">
        <f>Q78+Q79</f>
        <v>0</v>
      </c>
      <c r="R77" s="339"/>
      <c r="S77" s="339">
        <f>S78+S79</f>
        <v>253.25900000000001</v>
      </c>
      <c r="T77" s="227"/>
      <c r="U77" s="220"/>
      <c r="V77" s="220"/>
      <c r="W77" s="220"/>
      <c r="X77" s="220"/>
      <c r="Y77" s="220"/>
      <c r="Z77" s="220"/>
    </row>
    <row r="78" spans="1:26" s="221" customFormat="1" ht="12">
      <c r="A78" s="338"/>
      <c r="B78" s="338"/>
      <c r="C78" s="338"/>
      <c r="D78" s="338"/>
      <c r="E78" s="338" t="s">
        <v>657</v>
      </c>
      <c r="F78" s="338" t="s">
        <v>631</v>
      </c>
      <c r="G78" s="338"/>
      <c r="H78" s="338"/>
      <c r="I78" s="339">
        <v>250.502</v>
      </c>
      <c r="J78" s="220"/>
      <c r="K78" s="339">
        <v>0</v>
      </c>
      <c r="L78" s="220"/>
      <c r="M78" s="339">
        <v>0</v>
      </c>
      <c r="N78" s="220"/>
      <c r="O78" s="339">
        <v>2.756999999999991</v>
      </c>
      <c r="P78" s="220"/>
      <c r="Q78" s="339">
        <v>0</v>
      </c>
      <c r="R78" s="220"/>
      <c r="S78" s="339">
        <v>253.25900000000001</v>
      </c>
      <c r="T78" s="227"/>
      <c r="U78" s="220"/>
      <c r="V78" s="220"/>
      <c r="W78" s="220"/>
      <c r="X78" s="220"/>
      <c r="Y78" s="220"/>
      <c r="Z78" s="220"/>
    </row>
    <row r="79" spans="1:26" s="221" customFormat="1" ht="12">
      <c r="A79" s="338"/>
      <c r="B79" s="338"/>
      <c r="C79" s="338"/>
      <c r="D79" s="338"/>
      <c r="E79" s="338" t="s">
        <v>658</v>
      </c>
      <c r="F79" s="338" t="s">
        <v>633</v>
      </c>
      <c r="G79" s="338"/>
      <c r="H79" s="338"/>
      <c r="I79" s="339">
        <v>0</v>
      </c>
      <c r="J79" s="220"/>
      <c r="K79" s="339">
        <v>0</v>
      </c>
      <c r="L79" s="220"/>
      <c r="M79" s="339">
        <v>0</v>
      </c>
      <c r="N79" s="220"/>
      <c r="O79" s="339">
        <v>0</v>
      </c>
      <c r="P79" s="220"/>
      <c r="Q79" s="339">
        <v>0</v>
      </c>
      <c r="R79" s="220"/>
      <c r="S79" s="339">
        <v>0</v>
      </c>
      <c r="T79" s="227"/>
      <c r="U79" s="220"/>
      <c r="V79" s="220"/>
      <c r="W79" s="220"/>
      <c r="X79" s="220"/>
      <c r="Y79" s="220"/>
      <c r="Z79" s="220"/>
    </row>
    <row r="80" spans="1:26" s="221" customFormat="1" ht="12">
      <c r="A80" s="338"/>
      <c r="B80" s="338"/>
      <c r="C80" s="338"/>
      <c r="D80" s="338" t="s">
        <v>316</v>
      </c>
      <c r="E80" s="338" t="s">
        <v>185</v>
      </c>
      <c r="F80" s="338"/>
      <c r="G80" s="338"/>
      <c r="H80" s="338"/>
      <c r="I80" s="339">
        <f>I81+I82</f>
        <v>107.8</v>
      </c>
      <c r="J80" s="339"/>
      <c r="K80" s="339">
        <f>K81+K82</f>
        <v>0</v>
      </c>
      <c r="L80" s="339"/>
      <c r="M80" s="339">
        <f>M81+M82</f>
        <v>0</v>
      </c>
      <c r="N80" s="339"/>
      <c r="O80" s="339">
        <f>O81+O82</f>
        <v>0</v>
      </c>
      <c r="P80" s="339"/>
      <c r="Q80" s="339">
        <f>Q81+Q82</f>
        <v>0</v>
      </c>
      <c r="R80" s="339"/>
      <c r="S80" s="339">
        <f>S81+S82</f>
        <v>107.8</v>
      </c>
      <c r="T80" s="227"/>
      <c r="U80" s="220"/>
      <c r="V80" s="220"/>
      <c r="W80" s="220"/>
      <c r="X80" s="220"/>
      <c r="Y80" s="220"/>
      <c r="Z80" s="220"/>
    </row>
    <row r="81" spans="1:26" s="221" customFormat="1" ht="12">
      <c r="A81" s="338"/>
      <c r="B81" s="338"/>
      <c r="C81" s="338"/>
      <c r="D81" s="338"/>
      <c r="E81" s="338" t="s">
        <v>659</v>
      </c>
      <c r="F81" s="338" t="s">
        <v>631</v>
      </c>
      <c r="G81" s="338"/>
      <c r="H81" s="338"/>
      <c r="I81" s="339">
        <v>107.8</v>
      </c>
      <c r="J81" s="220"/>
      <c r="K81" s="339">
        <v>0</v>
      </c>
      <c r="L81" s="220"/>
      <c r="M81" s="339">
        <v>0</v>
      </c>
      <c r="N81" s="220"/>
      <c r="O81" s="339">
        <v>0</v>
      </c>
      <c r="P81" s="220"/>
      <c r="Q81" s="339">
        <v>0</v>
      </c>
      <c r="R81" s="220"/>
      <c r="S81" s="339">
        <v>107.8</v>
      </c>
      <c r="T81" s="227"/>
      <c r="U81" s="220"/>
      <c r="V81" s="220"/>
      <c r="W81" s="220"/>
      <c r="X81" s="220"/>
      <c r="Y81" s="220"/>
      <c r="Z81" s="220"/>
    </row>
    <row r="82" spans="1:26" s="221" customFormat="1" ht="12">
      <c r="A82" s="338"/>
      <c r="B82" s="338"/>
      <c r="C82" s="338"/>
      <c r="D82" s="338"/>
      <c r="E82" s="338" t="s">
        <v>660</v>
      </c>
      <c r="F82" s="338" t="s">
        <v>633</v>
      </c>
      <c r="G82" s="338"/>
      <c r="H82" s="338"/>
      <c r="I82" s="339">
        <v>0</v>
      </c>
      <c r="J82" s="220"/>
      <c r="K82" s="339">
        <v>0</v>
      </c>
      <c r="L82" s="220"/>
      <c r="M82" s="339">
        <v>0</v>
      </c>
      <c r="N82" s="220"/>
      <c r="O82" s="339">
        <v>0</v>
      </c>
      <c r="P82" s="220"/>
      <c r="Q82" s="339">
        <v>0</v>
      </c>
      <c r="R82" s="220"/>
      <c r="S82" s="339">
        <v>0</v>
      </c>
      <c r="T82" s="227"/>
      <c r="U82" s="220"/>
      <c r="V82" s="220"/>
      <c r="W82" s="220"/>
      <c r="X82" s="220"/>
      <c r="Y82" s="220"/>
      <c r="Z82" s="220"/>
    </row>
    <row r="83" spans="1:26" s="221" customFormat="1" ht="12">
      <c r="A83" s="338"/>
      <c r="B83" s="338"/>
      <c r="C83" s="338"/>
      <c r="D83" s="338" t="s">
        <v>661</v>
      </c>
      <c r="E83" s="338" t="s">
        <v>186</v>
      </c>
      <c r="F83" s="338"/>
      <c r="G83" s="338"/>
      <c r="H83" s="338"/>
      <c r="I83" s="339">
        <f>I84+I85</f>
        <v>0</v>
      </c>
      <c r="J83" s="339"/>
      <c r="K83" s="339">
        <f>K84+K85</f>
        <v>0</v>
      </c>
      <c r="L83" s="339"/>
      <c r="M83" s="339">
        <f>M84+M85</f>
        <v>0</v>
      </c>
      <c r="N83" s="339"/>
      <c r="O83" s="339">
        <f>O84+O85</f>
        <v>0</v>
      </c>
      <c r="P83" s="339"/>
      <c r="Q83" s="339">
        <f>Q84+Q85</f>
        <v>0</v>
      </c>
      <c r="R83" s="339"/>
      <c r="S83" s="339">
        <f>S84+S85</f>
        <v>0</v>
      </c>
      <c r="T83" s="227"/>
      <c r="U83" s="220"/>
      <c r="V83" s="220"/>
      <c r="W83" s="220"/>
      <c r="X83" s="220"/>
      <c r="Y83" s="220"/>
      <c r="Z83" s="220"/>
    </row>
    <row r="84" spans="1:26" s="221" customFormat="1" ht="12">
      <c r="A84" s="338"/>
      <c r="B84" s="338"/>
      <c r="C84" s="338"/>
      <c r="D84" s="338"/>
      <c r="E84" s="338" t="s">
        <v>662</v>
      </c>
      <c r="F84" s="338" t="s">
        <v>631</v>
      </c>
      <c r="G84" s="338"/>
      <c r="H84" s="338"/>
      <c r="I84" s="339">
        <v>0</v>
      </c>
      <c r="J84" s="220"/>
      <c r="K84" s="339">
        <v>0</v>
      </c>
      <c r="L84" s="220"/>
      <c r="M84" s="339">
        <v>0</v>
      </c>
      <c r="N84" s="220"/>
      <c r="O84" s="339">
        <v>0</v>
      </c>
      <c r="P84" s="220"/>
      <c r="Q84" s="339">
        <v>0</v>
      </c>
      <c r="R84" s="220"/>
      <c r="S84" s="339">
        <v>0</v>
      </c>
      <c r="T84" s="227"/>
      <c r="U84" s="220"/>
      <c r="V84" s="220"/>
      <c r="W84" s="220"/>
      <c r="X84" s="220"/>
      <c r="Y84" s="220"/>
      <c r="Z84" s="220"/>
    </row>
    <row r="85" spans="1:26" s="221" customFormat="1" ht="12">
      <c r="A85" s="338"/>
      <c r="B85" s="338"/>
      <c r="C85" s="338"/>
      <c r="D85" s="338"/>
      <c r="E85" s="338" t="s">
        <v>663</v>
      </c>
      <c r="F85" s="338" t="s">
        <v>633</v>
      </c>
      <c r="G85" s="338"/>
      <c r="H85" s="338"/>
      <c r="I85" s="339">
        <v>0</v>
      </c>
      <c r="J85" s="220"/>
      <c r="K85" s="339">
        <v>0</v>
      </c>
      <c r="L85" s="220"/>
      <c r="M85" s="339">
        <v>0</v>
      </c>
      <c r="N85" s="220"/>
      <c r="O85" s="339">
        <v>0</v>
      </c>
      <c r="P85" s="220"/>
      <c r="Q85" s="339">
        <v>0</v>
      </c>
      <c r="R85" s="220"/>
      <c r="S85" s="339">
        <v>0</v>
      </c>
      <c r="T85" s="227"/>
      <c r="U85" s="220"/>
      <c r="V85" s="220"/>
      <c r="W85" s="220"/>
      <c r="X85" s="220"/>
      <c r="Y85" s="220"/>
      <c r="Z85" s="220"/>
    </row>
    <row r="86" spans="1:26" s="221" customFormat="1" ht="12">
      <c r="A86" s="338"/>
      <c r="B86" s="338"/>
      <c r="C86" s="338"/>
      <c r="D86" s="338" t="s">
        <v>664</v>
      </c>
      <c r="E86" s="338" t="s">
        <v>187</v>
      </c>
      <c r="F86" s="338"/>
      <c r="G86" s="338"/>
      <c r="H86" s="338"/>
      <c r="I86" s="339">
        <f>I87+I88</f>
        <v>0</v>
      </c>
      <c r="J86" s="339"/>
      <c r="K86" s="339">
        <f>K87+K88</f>
        <v>0</v>
      </c>
      <c r="L86" s="339"/>
      <c r="M86" s="339">
        <f>M87+M88</f>
        <v>0</v>
      </c>
      <c r="N86" s="339"/>
      <c r="O86" s="339">
        <f>O87+O88</f>
        <v>0</v>
      </c>
      <c r="P86" s="339"/>
      <c r="Q86" s="339">
        <f>Q87+Q88</f>
        <v>0</v>
      </c>
      <c r="R86" s="339"/>
      <c r="S86" s="339">
        <f>S87+S88</f>
        <v>0</v>
      </c>
      <c r="T86" s="227"/>
      <c r="U86" s="220"/>
      <c r="V86" s="220"/>
      <c r="W86" s="220"/>
      <c r="X86" s="220"/>
      <c r="Y86" s="220"/>
      <c r="Z86" s="220"/>
    </row>
    <row r="87" spans="1:26" s="221" customFormat="1" ht="12">
      <c r="A87" s="338"/>
      <c r="B87" s="338"/>
      <c r="C87" s="338"/>
      <c r="D87" s="338"/>
      <c r="E87" s="338" t="s">
        <v>665</v>
      </c>
      <c r="F87" s="338" t="s">
        <v>631</v>
      </c>
      <c r="G87" s="338"/>
      <c r="H87" s="338"/>
      <c r="I87" s="339">
        <v>0</v>
      </c>
      <c r="J87" s="220"/>
      <c r="K87" s="339">
        <v>0</v>
      </c>
      <c r="L87" s="220"/>
      <c r="M87" s="339">
        <v>0</v>
      </c>
      <c r="N87" s="220"/>
      <c r="O87" s="339">
        <v>0</v>
      </c>
      <c r="P87" s="220"/>
      <c r="Q87" s="339">
        <v>0</v>
      </c>
      <c r="R87" s="220"/>
      <c r="S87" s="339">
        <v>0</v>
      </c>
      <c r="T87" s="227"/>
      <c r="U87" s="220"/>
      <c r="V87" s="220"/>
      <c r="W87" s="220"/>
      <c r="X87" s="220"/>
      <c r="Y87" s="220"/>
      <c r="Z87" s="220"/>
    </row>
    <row r="88" spans="1:26" s="221" customFormat="1" ht="12">
      <c r="A88" s="338"/>
      <c r="B88" s="338"/>
      <c r="C88" s="338"/>
      <c r="D88" s="338"/>
      <c r="E88" s="338" t="s">
        <v>666</v>
      </c>
      <c r="F88" s="338" t="s">
        <v>633</v>
      </c>
      <c r="G88" s="338"/>
      <c r="H88" s="338"/>
      <c r="I88" s="339">
        <f>I89+I90</f>
        <v>0</v>
      </c>
      <c r="J88" s="339"/>
      <c r="K88" s="339">
        <f>K89+K90</f>
        <v>0</v>
      </c>
      <c r="L88" s="339"/>
      <c r="M88" s="339">
        <f>M89+M90</f>
        <v>0</v>
      </c>
      <c r="N88" s="339"/>
      <c r="O88" s="339">
        <f>O89+O90</f>
        <v>0</v>
      </c>
      <c r="P88" s="339"/>
      <c r="Q88" s="339">
        <f>Q89+Q90</f>
        <v>0</v>
      </c>
      <c r="R88" s="339"/>
      <c r="S88" s="339">
        <f>S89+S90</f>
        <v>0</v>
      </c>
      <c r="T88" s="227"/>
      <c r="U88" s="220"/>
      <c r="V88" s="220"/>
      <c r="W88" s="220"/>
      <c r="X88" s="220"/>
      <c r="Y88" s="220"/>
      <c r="Z88" s="220"/>
    </row>
    <row r="89" spans="1:26" s="221" customFormat="1" ht="12">
      <c r="A89" s="338"/>
      <c r="B89" s="338"/>
      <c r="C89" s="338"/>
      <c r="D89" s="338"/>
      <c r="E89" s="338"/>
      <c r="F89" s="338" t="s">
        <v>667</v>
      </c>
      <c r="G89" s="338" t="s">
        <v>80</v>
      </c>
      <c r="H89" s="338"/>
      <c r="I89" s="339">
        <v>0</v>
      </c>
      <c r="J89" s="220"/>
      <c r="K89" s="339">
        <v>0</v>
      </c>
      <c r="L89" s="220"/>
      <c r="M89" s="339">
        <v>0</v>
      </c>
      <c r="N89" s="220"/>
      <c r="O89" s="339">
        <v>0</v>
      </c>
      <c r="P89" s="220"/>
      <c r="Q89" s="339">
        <v>0</v>
      </c>
      <c r="R89" s="220"/>
      <c r="S89" s="339">
        <v>0</v>
      </c>
      <c r="T89" s="227"/>
      <c r="U89" s="220"/>
      <c r="V89" s="220"/>
      <c r="W89" s="220"/>
      <c r="X89" s="220"/>
      <c r="Y89" s="220"/>
      <c r="Z89" s="220"/>
    </row>
    <row r="90" spans="1:26" s="221" customFormat="1" ht="12">
      <c r="A90" s="338"/>
      <c r="B90" s="338"/>
      <c r="C90" s="338"/>
      <c r="D90" s="338"/>
      <c r="E90" s="338"/>
      <c r="F90" s="338" t="s">
        <v>668</v>
      </c>
      <c r="G90" s="338" t="s">
        <v>81</v>
      </c>
      <c r="H90" s="338"/>
      <c r="I90" s="339">
        <v>0</v>
      </c>
      <c r="J90" s="220"/>
      <c r="K90" s="339">
        <v>0</v>
      </c>
      <c r="L90" s="220"/>
      <c r="M90" s="339">
        <v>0</v>
      </c>
      <c r="N90" s="220"/>
      <c r="O90" s="339">
        <v>0</v>
      </c>
      <c r="P90" s="220"/>
      <c r="Q90" s="339">
        <v>0</v>
      </c>
      <c r="R90" s="220"/>
      <c r="S90" s="339">
        <v>0</v>
      </c>
      <c r="T90" s="227"/>
      <c r="U90" s="220"/>
      <c r="V90" s="220"/>
      <c r="W90" s="220"/>
      <c r="X90" s="220"/>
      <c r="Y90" s="220"/>
      <c r="Z90" s="220"/>
    </row>
    <row r="91" spans="1:26" s="221" customFormat="1" ht="12">
      <c r="A91" s="338"/>
      <c r="B91" s="338" t="s">
        <v>84</v>
      </c>
      <c r="C91" s="338" t="s">
        <v>85</v>
      </c>
      <c r="D91" s="338"/>
      <c r="E91" s="338"/>
      <c r="F91" s="361"/>
      <c r="G91" s="338"/>
      <c r="H91" s="338"/>
      <c r="I91" s="339">
        <f>I92+I93+I94+I95+I98</f>
        <v>16910.10467372</v>
      </c>
      <c r="J91" s="339"/>
      <c r="K91" s="339">
        <f>K92+K93+K94+K95+K98</f>
        <v>349.3349185821909</v>
      </c>
      <c r="L91" s="339"/>
      <c r="M91" s="339">
        <f>M92+M93+M94+M95+M98</f>
        <v>130.5022796024597</v>
      </c>
      <c r="N91" s="339"/>
      <c r="O91" s="339">
        <f>O92+O93+O94+O95+O98</f>
        <v>507.53498798535026</v>
      </c>
      <c r="P91" s="339"/>
      <c r="Q91" s="339">
        <f>Q92+Q93+Q94+Q95+Q98</f>
        <v>0</v>
      </c>
      <c r="R91" s="339"/>
      <c r="S91" s="339">
        <f>S92+S93+S94+S95+S98</f>
        <v>17897.47685989</v>
      </c>
      <c r="T91" s="227"/>
      <c r="U91" s="220"/>
      <c r="V91" s="220"/>
      <c r="W91" s="220"/>
      <c r="X91" s="220"/>
      <c r="Y91" s="220"/>
      <c r="Z91" s="220"/>
    </row>
    <row r="92" spans="1:26" s="221" customFormat="1" ht="12">
      <c r="A92" s="338"/>
      <c r="B92" s="338"/>
      <c r="C92" s="338" t="s">
        <v>669</v>
      </c>
      <c r="D92" s="323" t="s">
        <v>86</v>
      </c>
      <c r="E92" s="317"/>
      <c r="F92" s="338"/>
      <c r="G92" s="338"/>
      <c r="H92" s="338"/>
      <c r="I92" s="339">
        <v>5.4218138399999996</v>
      </c>
      <c r="J92" s="220"/>
      <c r="K92" s="339">
        <v>0</v>
      </c>
      <c r="L92" s="220"/>
      <c r="M92" s="339">
        <v>0</v>
      </c>
      <c r="N92" s="220"/>
      <c r="O92" s="339">
        <v>0.8047343100000006</v>
      </c>
      <c r="P92" s="220"/>
      <c r="Q92" s="339">
        <v>0</v>
      </c>
      <c r="R92" s="220"/>
      <c r="S92" s="339">
        <v>6.22654815</v>
      </c>
      <c r="T92" s="227"/>
      <c r="U92" s="220"/>
      <c r="V92" s="220"/>
      <c r="W92" s="220"/>
      <c r="X92" s="220"/>
      <c r="Y92" s="220"/>
      <c r="Z92" s="220"/>
    </row>
    <row r="93" spans="1:26" s="221" customFormat="1" ht="12">
      <c r="A93" s="338"/>
      <c r="B93" s="338"/>
      <c r="C93" s="338" t="s">
        <v>670</v>
      </c>
      <c r="D93" s="323" t="s">
        <v>87</v>
      </c>
      <c r="E93" s="317"/>
      <c r="F93" s="338"/>
      <c r="G93" s="338"/>
      <c r="H93" s="338"/>
      <c r="I93" s="339">
        <v>53.41341842</v>
      </c>
      <c r="J93" s="220"/>
      <c r="K93" s="339">
        <v>-1.0827966247038603</v>
      </c>
      <c r="L93" s="220"/>
      <c r="M93" s="339">
        <v>0</v>
      </c>
      <c r="N93" s="220"/>
      <c r="O93" s="339">
        <v>2.190463664703863</v>
      </c>
      <c r="P93" s="220"/>
      <c r="Q93" s="339">
        <v>0</v>
      </c>
      <c r="R93" s="220"/>
      <c r="S93" s="339">
        <v>54.52108546</v>
      </c>
      <c r="T93" s="227"/>
      <c r="U93" s="220"/>
      <c r="V93" s="220"/>
      <c r="W93" s="220"/>
      <c r="X93" s="220"/>
      <c r="Y93" s="220"/>
      <c r="Z93" s="220"/>
    </row>
    <row r="94" spans="1:26" s="221" customFormat="1" ht="12">
      <c r="A94" s="338"/>
      <c r="B94" s="338"/>
      <c r="C94" s="338" t="s">
        <v>671</v>
      </c>
      <c r="D94" s="323" t="s">
        <v>88</v>
      </c>
      <c r="E94" s="317"/>
      <c r="F94" s="338"/>
      <c r="G94" s="338"/>
      <c r="H94" s="338"/>
      <c r="I94" s="339">
        <v>88.40023951999997</v>
      </c>
      <c r="J94" s="220"/>
      <c r="K94" s="339">
        <v>-0.032045210190972284</v>
      </c>
      <c r="L94" s="220"/>
      <c r="M94" s="339">
        <v>0</v>
      </c>
      <c r="N94" s="220"/>
      <c r="O94" s="339">
        <v>3.695944050190988</v>
      </c>
      <c r="P94" s="220"/>
      <c r="Q94" s="339">
        <v>0</v>
      </c>
      <c r="R94" s="220"/>
      <c r="S94" s="339">
        <v>92.06413835999999</v>
      </c>
      <c r="T94" s="227"/>
      <c r="U94" s="220"/>
      <c r="V94" s="220"/>
      <c r="W94" s="220"/>
      <c r="X94" s="220"/>
      <c r="Y94" s="220"/>
      <c r="Z94" s="220"/>
    </row>
    <row r="95" spans="1:26" s="221" customFormat="1" ht="12">
      <c r="A95" s="338"/>
      <c r="B95" s="338"/>
      <c r="C95" s="338" t="s">
        <v>672</v>
      </c>
      <c r="D95" s="323" t="s">
        <v>89</v>
      </c>
      <c r="E95" s="317"/>
      <c r="F95" s="338"/>
      <c r="G95" s="338"/>
      <c r="H95" s="338"/>
      <c r="I95" s="339">
        <f>I96+I97</f>
        <v>16695.25192681</v>
      </c>
      <c r="J95" s="339"/>
      <c r="K95" s="339">
        <f>K96+K97</f>
        <v>362.806570757086</v>
      </c>
      <c r="L95" s="339"/>
      <c r="M95" s="339">
        <f>M96+M97</f>
        <v>130.5022796024597</v>
      </c>
      <c r="N95" s="339"/>
      <c r="O95" s="339">
        <f>O96+O97</f>
        <v>500.84384596045516</v>
      </c>
      <c r="P95" s="339"/>
      <c r="Q95" s="339">
        <f>Q96+Q97</f>
        <v>0</v>
      </c>
      <c r="R95" s="339"/>
      <c r="S95" s="339">
        <f>S96+S97</f>
        <v>17689.40462313</v>
      </c>
      <c r="T95" s="227"/>
      <c r="U95" s="220"/>
      <c r="V95" s="220"/>
      <c r="W95" s="220"/>
      <c r="X95" s="220"/>
      <c r="Y95" s="220"/>
      <c r="Z95" s="220"/>
    </row>
    <row r="96" spans="1:26" s="221" customFormat="1" ht="12">
      <c r="A96" s="338"/>
      <c r="B96" s="338"/>
      <c r="C96" s="338"/>
      <c r="D96" s="317" t="s">
        <v>673</v>
      </c>
      <c r="E96" s="323" t="s">
        <v>90</v>
      </c>
      <c r="F96" s="338"/>
      <c r="G96" s="338"/>
      <c r="H96" s="338"/>
      <c r="I96" s="339">
        <v>7184.19566628</v>
      </c>
      <c r="J96" s="220"/>
      <c r="K96" s="339">
        <v>-946.049511338079</v>
      </c>
      <c r="L96" s="220"/>
      <c r="M96" s="339">
        <v>0</v>
      </c>
      <c r="N96" s="220"/>
      <c r="O96" s="339">
        <v>169.71723253807977</v>
      </c>
      <c r="P96" s="220"/>
      <c r="Q96" s="339">
        <v>0</v>
      </c>
      <c r="R96" s="220"/>
      <c r="S96" s="339">
        <v>6407.863387480002</v>
      </c>
      <c r="T96" s="227"/>
      <c r="U96" s="220"/>
      <c r="V96" s="220"/>
      <c r="W96" s="220"/>
      <c r="X96" s="220"/>
      <c r="Y96" s="220"/>
      <c r="Z96" s="220"/>
    </row>
    <row r="97" spans="1:26" s="221" customFormat="1" ht="12">
      <c r="A97" s="338"/>
      <c r="B97" s="338"/>
      <c r="C97" s="338"/>
      <c r="D97" s="317" t="s">
        <v>674</v>
      </c>
      <c r="E97" s="323" t="s">
        <v>91</v>
      </c>
      <c r="F97" s="338"/>
      <c r="G97" s="338"/>
      <c r="H97" s="338"/>
      <c r="I97" s="339">
        <v>9511.056260529998</v>
      </c>
      <c r="J97" s="220"/>
      <c r="K97" s="339">
        <v>1308.856082095165</v>
      </c>
      <c r="L97" s="220"/>
      <c r="M97" s="339">
        <v>130.5022796024597</v>
      </c>
      <c r="N97" s="220"/>
      <c r="O97" s="339">
        <v>331.1266134223754</v>
      </c>
      <c r="P97" s="220"/>
      <c r="Q97" s="339">
        <v>0</v>
      </c>
      <c r="R97" s="220"/>
      <c r="S97" s="339">
        <v>11281.541235649998</v>
      </c>
      <c r="T97" s="227"/>
      <c r="U97" s="220"/>
      <c r="V97" s="220"/>
      <c r="W97" s="220"/>
      <c r="X97" s="220"/>
      <c r="Y97" s="220"/>
      <c r="Z97" s="220"/>
    </row>
    <row r="98" spans="1:26" s="221" customFormat="1" ht="12">
      <c r="A98" s="338"/>
      <c r="B98" s="338"/>
      <c r="C98" s="338" t="s">
        <v>675</v>
      </c>
      <c r="D98" s="323" t="s">
        <v>92</v>
      </c>
      <c r="E98" s="317"/>
      <c r="F98" s="338"/>
      <c r="G98" s="338"/>
      <c r="H98" s="338"/>
      <c r="I98" s="339">
        <v>67.61727513000001</v>
      </c>
      <c r="J98" s="220"/>
      <c r="K98" s="339">
        <v>-12.356810340000266</v>
      </c>
      <c r="L98" s="220"/>
      <c r="M98" s="339">
        <v>0</v>
      </c>
      <c r="N98" s="220"/>
      <c r="O98" s="339">
        <v>2.5224267119483557E-13</v>
      </c>
      <c r="P98" s="220"/>
      <c r="Q98" s="339">
        <v>0</v>
      </c>
      <c r="R98" s="220"/>
      <c r="S98" s="339">
        <v>55.26046479</v>
      </c>
      <c r="T98" s="227"/>
      <c r="U98" s="220"/>
      <c r="V98" s="220"/>
      <c r="W98" s="220"/>
      <c r="X98" s="220"/>
      <c r="Y98" s="220"/>
      <c r="Z98" s="220"/>
    </row>
    <row r="99" spans="9:26" s="208" customFormat="1" ht="12">
      <c r="I99" s="227"/>
      <c r="J99" s="227"/>
      <c r="K99" s="227"/>
      <c r="L99" s="227"/>
      <c r="M99" s="227"/>
      <c r="N99" s="227"/>
      <c r="O99" s="227"/>
      <c r="P99" s="227"/>
      <c r="Q99" s="227"/>
      <c r="R99" s="227"/>
      <c r="S99" s="227"/>
      <c r="T99" s="227"/>
      <c r="U99" s="227"/>
      <c r="V99" s="227"/>
      <c r="W99" s="227"/>
      <c r="X99" s="227"/>
      <c r="Y99" s="227"/>
      <c r="Z99" s="227"/>
    </row>
    <row r="100" spans="2:26" s="206" customFormat="1" ht="12">
      <c r="B100" s="337"/>
      <c r="C100" s="337"/>
      <c r="D100" s="337"/>
      <c r="E100" s="337"/>
      <c r="F100" s="337"/>
      <c r="G100" s="337"/>
      <c r="H100" s="337"/>
      <c r="I100" s="227"/>
      <c r="J100" s="227"/>
      <c r="K100" s="345"/>
      <c r="L100" s="345"/>
      <c r="M100" s="345"/>
      <c r="N100" s="345"/>
      <c r="O100" s="345"/>
      <c r="P100" s="345"/>
      <c r="Q100" s="227"/>
      <c r="R100" s="227"/>
      <c r="S100" s="227"/>
      <c r="T100" s="227"/>
      <c r="U100" s="220"/>
      <c r="V100" s="220"/>
      <c r="W100" s="220"/>
      <c r="X100" s="220"/>
      <c r="Y100" s="220"/>
      <c r="Z100" s="220"/>
    </row>
    <row r="101" spans="1:26" s="221" customFormat="1" ht="12">
      <c r="A101" s="221" t="s">
        <v>473</v>
      </c>
      <c r="B101" s="221" t="s">
        <v>8</v>
      </c>
      <c r="C101" s="362"/>
      <c r="I101" s="227">
        <f>I103+I111+I128+I133</f>
        <v>163857.87785844185</v>
      </c>
      <c r="J101" s="227"/>
      <c r="K101" s="227">
        <f>K103+K111+K128+K133</f>
        <v>6148.780928531605</v>
      </c>
      <c r="L101" s="227"/>
      <c r="M101" s="227">
        <f>M103+M111+M128+M133</f>
        <v>3350.5037769332807</v>
      </c>
      <c r="N101" s="227"/>
      <c r="O101" s="227">
        <f>O103+O111+O128+O133</f>
        <v>14182.413224878817</v>
      </c>
      <c r="P101" s="227"/>
      <c r="Q101" s="227">
        <f>Q103+Q111+Q128+Q133</f>
        <v>-307.94316900708105</v>
      </c>
      <c r="R101" s="227"/>
      <c r="S101" s="227">
        <f>S103+S111+S128+S133</f>
        <v>187231.63138382742</v>
      </c>
      <c r="T101" s="227"/>
      <c r="U101" s="220"/>
      <c r="V101" s="220"/>
      <c r="W101" s="220"/>
      <c r="X101" s="220"/>
      <c r="Y101" s="220"/>
      <c r="Z101" s="220"/>
    </row>
    <row r="102" spans="1:26" s="221" customFormat="1" ht="12">
      <c r="A102" s="216"/>
      <c r="B102" s="216"/>
      <c r="C102" s="363"/>
      <c r="I102" s="227"/>
      <c r="J102" s="227"/>
      <c r="K102" s="227"/>
      <c r="L102" s="227"/>
      <c r="M102" s="227"/>
      <c r="N102" s="227"/>
      <c r="O102" s="227"/>
      <c r="P102" s="227"/>
      <c r="Q102" s="227"/>
      <c r="R102" s="227"/>
      <c r="S102" s="227"/>
      <c r="T102" s="227"/>
      <c r="U102" s="220"/>
      <c r="V102" s="220"/>
      <c r="W102" s="220"/>
      <c r="X102" s="220"/>
      <c r="Y102" s="220"/>
      <c r="Z102" s="220"/>
    </row>
    <row r="103" spans="2:26" s="221" customFormat="1" ht="12">
      <c r="B103" s="221" t="s">
        <v>468</v>
      </c>
      <c r="C103" s="221" t="s">
        <v>320</v>
      </c>
      <c r="I103" s="227">
        <f>I104+I108</f>
        <v>99413.32004165102</v>
      </c>
      <c r="J103" s="227"/>
      <c r="K103" s="227">
        <f>K104+K108</f>
        <v>6311.1500160242485</v>
      </c>
      <c r="L103" s="227"/>
      <c r="M103" s="227">
        <f>M104+M108</f>
        <v>2014.590453544547</v>
      </c>
      <c r="N103" s="227"/>
      <c r="O103" s="227">
        <f>O104+O108</f>
        <v>9663.664626035346</v>
      </c>
      <c r="P103" s="227"/>
      <c r="Q103" s="227">
        <f>Q104+Q108</f>
        <v>-194.31150453221196</v>
      </c>
      <c r="R103" s="227"/>
      <c r="S103" s="227">
        <f>S104+S108</f>
        <v>117208.41248207193</v>
      </c>
      <c r="T103" s="227"/>
      <c r="U103" s="220"/>
      <c r="V103" s="220"/>
      <c r="W103" s="220"/>
      <c r="X103" s="220"/>
      <c r="Y103" s="220"/>
      <c r="Z103" s="220"/>
    </row>
    <row r="104" spans="3:26" s="221" customFormat="1" ht="12">
      <c r="C104" s="221" t="s">
        <v>238</v>
      </c>
      <c r="D104" s="221" t="s">
        <v>599</v>
      </c>
      <c r="I104" s="227">
        <f>I106+I107</f>
        <v>96597.30115065102</v>
      </c>
      <c r="J104" s="227"/>
      <c r="K104" s="227">
        <f>K106+K107</f>
        <v>6084.046850288962</v>
      </c>
      <c r="L104" s="227"/>
      <c r="M104" s="227">
        <f>M106+M107</f>
        <v>2014.590453544547</v>
      </c>
      <c r="N104" s="227"/>
      <c r="O104" s="227">
        <f>O106+O107</f>
        <v>9655.140229503135</v>
      </c>
      <c r="P104" s="227"/>
      <c r="Q104" s="227">
        <f>Q106+Q107</f>
        <v>0</v>
      </c>
      <c r="R104" s="227"/>
      <c r="S104" s="227">
        <f>S106+S107</f>
        <v>114351.07753333663</v>
      </c>
      <c r="T104" s="227"/>
      <c r="U104" s="220"/>
      <c r="V104" s="220"/>
      <c r="W104" s="220"/>
      <c r="X104" s="220"/>
      <c r="Y104" s="220"/>
      <c r="Z104" s="220"/>
    </row>
    <row r="105" spans="4:26" s="221" customFormat="1" ht="12">
      <c r="D105" s="221" t="s">
        <v>239</v>
      </c>
      <c r="I105" s="227"/>
      <c r="J105" s="227"/>
      <c r="K105" s="227"/>
      <c r="L105" s="227"/>
      <c r="M105" s="227"/>
      <c r="N105" s="227"/>
      <c r="O105" s="227"/>
      <c r="P105" s="227"/>
      <c r="Q105" s="227"/>
      <c r="R105" s="227"/>
      <c r="S105" s="227"/>
      <c r="T105" s="227"/>
      <c r="U105" s="220"/>
      <c r="V105" s="220"/>
      <c r="W105" s="220"/>
      <c r="X105" s="220"/>
      <c r="Y105" s="220"/>
      <c r="Z105" s="220"/>
    </row>
    <row r="106" spans="4:26" s="221" customFormat="1" ht="12">
      <c r="D106" s="221" t="s">
        <v>600</v>
      </c>
      <c r="E106" s="221" t="s">
        <v>678</v>
      </c>
      <c r="I106" s="227">
        <v>0</v>
      </c>
      <c r="J106" s="227"/>
      <c r="K106" s="227">
        <v>0</v>
      </c>
      <c r="L106" s="227"/>
      <c r="M106" s="227">
        <v>0</v>
      </c>
      <c r="N106" s="227"/>
      <c r="O106" s="227">
        <v>0</v>
      </c>
      <c r="P106" s="227"/>
      <c r="Q106" s="227">
        <v>0</v>
      </c>
      <c r="R106" s="227"/>
      <c r="S106" s="227">
        <v>0</v>
      </c>
      <c r="T106" s="227"/>
      <c r="U106" s="220"/>
      <c r="V106" s="220"/>
      <c r="W106" s="220"/>
      <c r="X106" s="220"/>
      <c r="Y106" s="220"/>
      <c r="Z106" s="220"/>
    </row>
    <row r="107" spans="4:26" s="221" customFormat="1" ht="12">
      <c r="D107" s="221" t="s">
        <v>602</v>
      </c>
      <c r="E107" s="221" t="s">
        <v>679</v>
      </c>
      <c r="I107" s="227">
        <v>96597.30115065102</v>
      </c>
      <c r="J107" s="227"/>
      <c r="K107" s="227">
        <v>6084.046850288962</v>
      </c>
      <c r="L107" s="227"/>
      <c r="M107" s="227">
        <v>2014.590453544547</v>
      </c>
      <c r="N107" s="227"/>
      <c r="O107" s="227">
        <v>9655.140229503135</v>
      </c>
      <c r="P107" s="227"/>
      <c r="Q107" s="227">
        <v>0</v>
      </c>
      <c r="R107" s="227"/>
      <c r="S107" s="227">
        <v>114351.07753333663</v>
      </c>
      <c r="T107" s="227"/>
      <c r="U107" s="220"/>
      <c r="V107" s="220"/>
      <c r="W107" s="220"/>
      <c r="X107" s="220"/>
      <c r="Y107" s="220"/>
      <c r="Z107" s="220"/>
    </row>
    <row r="108" spans="3:26" s="221" customFormat="1" ht="12">
      <c r="C108" s="221" t="s">
        <v>242</v>
      </c>
      <c r="D108" s="221" t="s">
        <v>17</v>
      </c>
      <c r="I108" s="227">
        <f>I109+I110</f>
        <v>2816.0188910000034</v>
      </c>
      <c r="J108" s="227"/>
      <c r="K108" s="227">
        <f>K109+K110</f>
        <v>227.10316573528726</v>
      </c>
      <c r="L108" s="227"/>
      <c r="M108" s="227">
        <f>M109+M110</f>
        <v>0</v>
      </c>
      <c r="N108" s="227"/>
      <c r="O108" s="227">
        <f>O109+O110</f>
        <v>8.524396532211597</v>
      </c>
      <c r="P108" s="227"/>
      <c r="Q108" s="227">
        <f>Q109+Q110</f>
        <v>-194.31150453221196</v>
      </c>
      <c r="R108" s="227"/>
      <c r="S108" s="227">
        <f>S109+S110</f>
        <v>2857.3349487352903</v>
      </c>
      <c r="T108" s="227"/>
      <c r="U108" s="220"/>
      <c r="V108" s="220"/>
      <c r="W108" s="220"/>
      <c r="X108" s="220"/>
      <c r="Y108" s="220"/>
      <c r="Z108" s="220"/>
    </row>
    <row r="109" spans="4:26" s="221" customFormat="1" ht="12">
      <c r="D109" s="221" t="s">
        <v>604</v>
      </c>
      <c r="E109" s="221" t="s">
        <v>678</v>
      </c>
      <c r="I109" s="227">
        <v>0</v>
      </c>
      <c r="J109" s="227"/>
      <c r="K109" s="227">
        <v>0</v>
      </c>
      <c r="L109" s="227"/>
      <c r="M109" s="227">
        <v>0</v>
      </c>
      <c r="N109" s="227"/>
      <c r="O109" s="227">
        <v>0</v>
      </c>
      <c r="P109" s="227"/>
      <c r="Q109" s="227">
        <v>0</v>
      </c>
      <c r="R109" s="227"/>
      <c r="S109" s="227">
        <v>0</v>
      </c>
      <c r="T109" s="227"/>
      <c r="U109" s="220"/>
      <c r="V109" s="220"/>
      <c r="W109" s="220"/>
      <c r="X109" s="220"/>
      <c r="Y109" s="220"/>
      <c r="Z109" s="220"/>
    </row>
    <row r="110" spans="4:26" s="221" customFormat="1" ht="12">
      <c r="D110" s="221" t="s">
        <v>605</v>
      </c>
      <c r="E110" s="221" t="s">
        <v>679</v>
      </c>
      <c r="I110" s="227">
        <v>2816.0188910000034</v>
      </c>
      <c r="J110" s="227"/>
      <c r="K110" s="227">
        <v>227.10316573528726</v>
      </c>
      <c r="L110" s="227"/>
      <c r="M110" s="227">
        <v>0</v>
      </c>
      <c r="N110" s="227"/>
      <c r="O110" s="227">
        <v>8.524396532211597</v>
      </c>
      <c r="P110" s="227"/>
      <c r="Q110" s="227">
        <v>-194.31150453221196</v>
      </c>
      <c r="R110" s="227"/>
      <c r="S110" s="227">
        <v>2857.3349487352903</v>
      </c>
      <c r="T110" s="227"/>
      <c r="U110" s="220"/>
      <c r="V110" s="220"/>
      <c r="W110" s="220"/>
      <c r="X110" s="220"/>
      <c r="Y110" s="220"/>
      <c r="Z110" s="220"/>
    </row>
    <row r="111" spans="2:26" s="221" customFormat="1" ht="12">
      <c r="B111" s="221" t="s">
        <v>472</v>
      </c>
      <c r="C111" s="221" t="s">
        <v>97</v>
      </c>
      <c r="I111" s="227">
        <f>I112+I115</f>
        <v>19961.947046023688</v>
      </c>
      <c r="J111" s="227"/>
      <c r="K111" s="227">
        <f>K112+K115</f>
        <v>-586.0338364338371</v>
      </c>
      <c r="L111" s="227"/>
      <c r="M111" s="227">
        <f>M112+M115</f>
        <v>-325.73827012726014</v>
      </c>
      <c r="N111" s="227"/>
      <c r="O111" s="227">
        <f>O112+O115</f>
        <v>1200.9820383585932</v>
      </c>
      <c r="P111" s="227"/>
      <c r="Q111" s="227">
        <f>Q112+Q115</f>
        <v>-0.009304714894872057</v>
      </c>
      <c r="R111" s="227"/>
      <c r="S111" s="227">
        <f>S112+S115</f>
        <v>20251.14767310629</v>
      </c>
      <c r="T111" s="227"/>
      <c r="U111" s="220"/>
      <c r="V111" s="220"/>
      <c r="W111" s="220"/>
      <c r="X111" s="220"/>
      <c r="Y111" s="220"/>
      <c r="Z111" s="220"/>
    </row>
    <row r="112" spans="3:26" s="221" customFormat="1" ht="12">
      <c r="C112" s="221" t="s">
        <v>680</v>
      </c>
      <c r="D112" s="221" t="s">
        <v>247</v>
      </c>
      <c r="I112" s="227">
        <f>I113+I114</f>
        <v>9190.710683221021</v>
      </c>
      <c r="J112" s="227"/>
      <c r="K112" s="227">
        <f>K113+K114</f>
        <v>231.5798706161628</v>
      </c>
      <c r="L112" s="227"/>
      <c r="M112" s="227">
        <f>M113+M114</f>
        <v>-383.03827012726015</v>
      </c>
      <c r="N112" s="227"/>
      <c r="O112" s="227">
        <f>O113+O114</f>
        <v>1200.9820383585932</v>
      </c>
      <c r="P112" s="227"/>
      <c r="Q112" s="227">
        <f>Q113+Q114</f>
        <v>0</v>
      </c>
      <c r="R112" s="227"/>
      <c r="S112" s="227">
        <f>S113+S114</f>
        <v>10240.234322068518</v>
      </c>
      <c r="T112" s="227"/>
      <c r="U112" s="220"/>
      <c r="V112" s="220"/>
      <c r="W112" s="220"/>
      <c r="X112" s="220"/>
      <c r="Y112" s="220"/>
      <c r="Z112" s="220"/>
    </row>
    <row r="113" spans="4:26" s="221" customFormat="1" ht="12">
      <c r="D113" s="221" t="s">
        <v>608</v>
      </c>
      <c r="E113" s="221" t="s">
        <v>681</v>
      </c>
      <c r="I113" s="227">
        <v>1326.0405365449092</v>
      </c>
      <c r="J113" s="227"/>
      <c r="K113" s="227">
        <v>46.17686848610732</v>
      </c>
      <c r="L113" s="227"/>
      <c r="M113" s="227">
        <v>-79.89665880073687</v>
      </c>
      <c r="N113" s="227"/>
      <c r="O113" s="227">
        <v>181.92019384374203</v>
      </c>
      <c r="P113" s="227"/>
      <c r="Q113" s="227">
        <v>0</v>
      </c>
      <c r="R113" s="227"/>
      <c r="S113" s="227">
        <v>1474.2409400740216</v>
      </c>
      <c r="T113" s="227"/>
      <c r="U113" s="220"/>
      <c r="V113" s="220"/>
      <c r="W113" s="220"/>
      <c r="X113" s="220"/>
      <c r="Y113" s="220"/>
      <c r="Z113" s="220"/>
    </row>
    <row r="114" spans="4:26" s="221" customFormat="1" ht="12">
      <c r="D114" s="221" t="s">
        <v>609</v>
      </c>
      <c r="E114" s="221" t="s">
        <v>187</v>
      </c>
      <c r="I114" s="227">
        <v>7864.670146676112</v>
      </c>
      <c r="J114" s="227"/>
      <c r="K114" s="227">
        <v>185.40300213005548</v>
      </c>
      <c r="L114" s="227"/>
      <c r="M114" s="227">
        <v>-303.1416113265233</v>
      </c>
      <c r="N114" s="227"/>
      <c r="O114" s="227">
        <v>1019.0618445148511</v>
      </c>
      <c r="P114" s="227"/>
      <c r="Q114" s="227">
        <v>0</v>
      </c>
      <c r="R114" s="227"/>
      <c r="S114" s="227">
        <v>8765.993381994496</v>
      </c>
      <c r="T114" s="227"/>
      <c r="U114" s="220"/>
      <c r="V114" s="220"/>
      <c r="W114" s="220"/>
      <c r="X114" s="220"/>
      <c r="Y114" s="220"/>
      <c r="Z114" s="220"/>
    </row>
    <row r="115" spans="3:26" s="221" customFormat="1" ht="12">
      <c r="C115" s="221" t="s">
        <v>682</v>
      </c>
      <c r="D115" s="221" t="s">
        <v>253</v>
      </c>
      <c r="I115" s="227">
        <f>I116+I123</f>
        <v>10771.236362802667</v>
      </c>
      <c r="J115" s="227"/>
      <c r="K115" s="227">
        <f>K116+K123</f>
        <v>-817.6137070499999</v>
      </c>
      <c r="L115" s="227"/>
      <c r="M115" s="227">
        <f>M116+M123</f>
        <v>57.300000000000004</v>
      </c>
      <c r="N115" s="227"/>
      <c r="O115" s="227">
        <f>O116+O123</f>
        <v>0</v>
      </c>
      <c r="P115" s="227"/>
      <c r="Q115" s="227">
        <f>Q116+Q123</f>
        <v>-0.009304714894872057</v>
      </c>
      <c r="R115" s="227"/>
      <c r="S115" s="227">
        <f>S116+S123</f>
        <v>10010.913351037772</v>
      </c>
      <c r="T115" s="227"/>
      <c r="U115" s="220"/>
      <c r="V115" s="220"/>
      <c r="W115" s="220"/>
      <c r="X115" s="220"/>
      <c r="Y115" s="220"/>
      <c r="Z115" s="220"/>
    </row>
    <row r="116" spans="4:26" s="221" customFormat="1" ht="12">
      <c r="D116" s="221" t="s">
        <v>614</v>
      </c>
      <c r="E116" s="221" t="s">
        <v>615</v>
      </c>
      <c r="I116" s="227">
        <f>I117+I118+I119+I120</f>
        <v>10636.836362802667</v>
      </c>
      <c r="J116" s="227"/>
      <c r="K116" s="227">
        <f>K117+K118+K119+K120</f>
        <v>-856.9067809999999</v>
      </c>
      <c r="L116" s="227"/>
      <c r="M116" s="227">
        <f>M117+M118+M119+M120</f>
        <v>57.300000000000004</v>
      </c>
      <c r="N116" s="227"/>
      <c r="O116" s="227">
        <f>O117+O118+O119+O120</f>
        <v>0</v>
      </c>
      <c r="P116" s="227"/>
      <c r="Q116" s="227">
        <f>Q117+Q118+Q119+Q120</f>
        <v>-0.016230764894890393</v>
      </c>
      <c r="R116" s="227"/>
      <c r="S116" s="227">
        <f>S117+S118+S119+S120</f>
        <v>9837.213351037772</v>
      </c>
      <c r="T116" s="227"/>
      <c r="U116" s="220"/>
      <c r="V116" s="220"/>
      <c r="W116" s="220"/>
      <c r="X116" s="220"/>
      <c r="Y116" s="220"/>
      <c r="Z116" s="220"/>
    </row>
    <row r="117" spans="5:26" s="221" customFormat="1" ht="12">
      <c r="E117" s="221" t="s">
        <v>616</v>
      </c>
      <c r="F117" s="221" t="s">
        <v>103</v>
      </c>
      <c r="I117" s="227">
        <v>0</v>
      </c>
      <c r="J117" s="227"/>
      <c r="K117" s="227">
        <v>0</v>
      </c>
      <c r="L117" s="227"/>
      <c r="M117" s="227">
        <v>0</v>
      </c>
      <c r="N117" s="227"/>
      <c r="O117" s="227">
        <v>0</v>
      </c>
      <c r="P117" s="227"/>
      <c r="Q117" s="227">
        <v>0</v>
      </c>
      <c r="R117" s="227"/>
      <c r="S117" s="227">
        <v>0</v>
      </c>
      <c r="T117" s="227"/>
      <c r="U117" s="220"/>
      <c r="V117" s="220"/>
      <c r="W117" s="220"/>
      <c r="X117" s="220"/>
      <c r="Y117" s="220"/>
      <c r="Z117" s="220"/>
    </row>
    <row r="118" spans="5:26" s="221" customFormat="1" ht="12">
      <c r="E118" s="221" t="s">
        <v>617</v>
      </c>
      <c r="F118" s="221" t="s">
        <v>610</v>
      </c>
      <c r="I118" s="227">
        <v>2485.988781292369</v>
      </c>
      <c r="J118" s="227"/>
      <c r="K118" s="227">
        <v>-659.134922</v>
      </c>
      <c r="L118" s="227"/>
      <c r="M118" s="227">
        <v>67.7</v>
      </c>
      <c r="N118" s="227"/>
      <c r="O118" s="227">
        <v>0</v>
      </c>
      <c r="P118" s="227"/>
      <c r="Q118" s="227">
        <v>-0.03863752572563328</v>
      </c>
      <c r="R118" s="227"/>
      <c r="S118" s="227">
        <v>1894.5152217666432</v>
      </c>
      <c r="T118" s="227"/>
      <c r="U118" s="220"/>
      <c r="V118" s="220"/>
      <c r="W118" s="220"/>
      <c r="X118" s="220"/>
      <c r="Y118" s="220"/>
      <c r="Z118" s="220"/>
    </row>
    <row r="119" spans="5:26" s="221" customFormat="1" ht="12">
      <c r="E119" s="221" t="s">
        <v>618</v>
      </c>
      <c r="F119" s="221" t="s">
        <v>186</v>
      </c>
      <c r="I119" s="227">
        <v>1154.1833895337202</v>
      </c>
      <c r="J119" s="227"/>
      <c r="K119" s="227">
        <v>-8.32826</v>
      </c>
      <c r="L119" s="227"/>
      <c r="M119" s="227">
        <v>-23</v>
      </c>
      <c r="N119" s="227"/>
      <c r="O119" s="227">
        <v>0</v>
      </c>
      <c r="P119" s="227"/>
      <c r="Q119" s="227">
        <v>0.015145397298056196</v>
      </c>
      <c r="R119" s="227"/>
      <c r="S119" s="227">
        <v>1122.8702749310182</v>
      </c>
      <c r="T119" s="227"/>
      <c r="U119" s="220"/>
      <c r="V119" s="220"/>
      <c r="W119" s="220"/>
      <c r="X119" s="220"/>
      <c r="Y119" s="220"/>
      <c r="Z119" s="220"/>
    </row>
    <row r="120" spans="5:26" s="221" customFormat="1" ht="12">
      <c r="E120" s="221" t="s">
        <v>619</v>
      </c>
      <c r="F120" s="221" t="s">
        <v>187</v>
      </c>
      <c r="I120" s="227">
        <f>I121+I122</f>
        <v>6996.664191976577</v>
      </c>
      <c r="J120" s="227"/>
      <c r="K120" s="227">
        <f>K121+K122</f>
        <v>-189.443599</v>
      </c>
      <c r="L120" s="227"/>
      <c r="M120" s="227">
        <f>M121+M122</f>
        <v>12.6</v>
      </c>
      <c r="N120" s="227"/>
      <c r="O120" s="227">
        <f>O121+O122</f>
        <v>0</v>
      </c>
      <c r="P120" s="227"/>
      <c r="Q120" s="227">
        <f>Q121+Q122</f>
        <v>0.007261363532686693</v>
      </c>
      <c r="R120" s="227"/>
      <c r="S120" s="227">
        <f>S121+S122</f>
        <v>6819.827854340109</v>
      </c>
      <c r="T120" s="227"/>
      <c r="U120" s="220"/>
      <c r="V120" s="220"/>
      <c r="W120" s="220"/>
      <c r="X120" s="220"/>
      <c r="Y120" s="220"/>
      <c r="Z120" s="220"/>
    </row>
    <row r="121" spans="6:26" s="221" customFormat="1" ht="12">
      <c r="F121" s="221" t="s">
        <v>331</v>
      </c>
      <c r="G121" s="221" t="s">
        <v>80</v>
      </c>
      <c r="I121" s="227">
        <v>3155.954736698871</v>
      </c>
      <c r="J121" s="227"/>
      <c r="K121" s="227">
        <v>30.052855000000008</v>
      </c>
      <c r="L121" s="227"/>
      <c r="M121" s="227">
        <v>-0.6</v>
      </c>
      <c r="N121" s="227"/>
      <c r="O121" s="227">
        <v>0</v>
      </c>
      <c r="P121" s="227"/>
      <c r="Q121" s="227">
        <v>-0.005604783814314396</v>
      </c>
      <c r="R121" s="227"/>
      <c r="S121" s="227">
        <v>3185.4019869150566</v>
      </c>
      <c r="T121" s="227"/>
      <c r="U121" s="220"/>
      <c r="V121" s="220"/>
      <c r="W121" s="220"/>
      <c r="X121" s="220"/>
      <c r="Y121" s="220"/>
      <c r="Z121" s="220"/>
    </row>
    <row r="122" spans="6:26" s="221" customFormat="1" ht="12">
      <c r="F122" s="221" t="s">
        <v>332</v>
      </c>
      <c r="G122" s="221" t="s">
        <v>81</v>
      </c>
      <c r="I122" s="227">
        <v>3840.7094552777057</v>
      </c>
      <c r="J122" s="227"/>
      <c r="K122" s="227">
        <v>-219.496454</v>
      </c>
      <c r="L122" s="227"/>
      <c r="M122" s="227">
        <v>13.2</v>
      </c>
      <c r="N122" s="227"/>
      <c r="O122" s="227">
        <v>0</v>
      </c>
      <c r="P122" s="227"/>
      <c r="Q122" s="227">
        <v>0.012866147347001089</v>
      </c>
      <c r="R122" s="227"/>
      <c r="S122" s="227">
        <v>3634.4258674250527</v>
      </c>
      <c r="T122" s="227"/>
      <c r="U122" s="220"/>
      <c r="V122" s="220"/>
      <c r="W122" s="220"/>
      <c r="X122" s="220"/>
      <c r="Y122" s="220"/>
      <c r="Z122" s="220"/>
    </row>
    <row r="123" spans="4:26" s="221" customFormat="1" ht="12">
      <c r="D123" s="221" t="s">
        <v>683</v>
      </c>
      <c r="E123" s="221" t="s">
        <v>684</v>
      </c>
      <c r="I123" s="227">
        <f>I124+I125+I126+I127</f>
        <v>134.39999999999998</v>
      </c>
      <c r="J123" s="227"/>
      <c r="K123" s="227">
        <f>K124+K125+K126+K127</f>
        <v>39.29307394999999</v>
      </c>
      <c r="L123" s="227"/>
      <c r="M123" s="227">
        <f>M124+M125+M126+M127</f>
        <v>0</v>
      </c>
      <c r="N123" s="227"/>
      <c r="O123" s="227">
        <f>O124+O125+O126+O127</f>
        <v>0</v>
      </c>
      <c r="P123" s="227"/>
      <c r="Q123" s="227">
        <f>Q124+Q125+Q126+Q127</f>
        <v>0.006926050000018336</v>
      </c>
      <c r="R123" s="227"/>
      <c r="S123" s="227">
        <f>S124+S125+S126+S127</f>
        <v>173.7</v>
      </c>
      <c r="T123" s="227"/>
      <c r="U123" s="220"/>
      <c r="V123" s="220"/>
      <c r="W123" s="220"/>
      <c r="X123" s="220"/>
      <c r="Y123" s="220"/>
      <c r="Z123" s="220"/>
    </row>
    <row r="124" spans="5:26" s="221" customFormat="1" ht="12">
      <c r="E124" s="221" t="s">
        <v>620</v>
      </c>
      <c r="F124" s="221" t="s">
        <v>103</v>
      </c>
      <c r="I124" s="227">
        <v>2.7</v>
      </c>
      <c r="J124" s="227"/>
      <c r="K124" s="227">
        <v>0</v>
      </c>
      <c r="L124" s="227"/>
      <c r="M124" s="227">
        <v>0</v>
      </c>
      <c r="N124" s="227"/>
      <c r="O124" s="227">
        <v>0</v>
      </c>
      <c r="P124" s="227"/>
      <c r="Q124" s="227">
        <v>0</v>
      </c>
      <c r="R124" s="227"/>
      <c r="S124" s="227">
        <v>2.7</v>
      </c>
      <c r="T124" s="227"/>
      <c r="U124" s="220"/>
      <c r="V124" s="220"/>
      <c r="W124" s="220"/>
      <c r="X124" s="220"/>
      <c r="Y124" s="220"/>
      <c r="Z124" s="220"/>
    </row>
    <row r="125" spans="5:26" s="221" customFormat="1" ht="12">
      <c r="E125" s="221" t="s">
        <v>621</v>
      </c>
      <c r="F125" s="221" t="s">
        <v>685</v>
      </c>
      <c r="I125" s="227">
        <v>0</v>
      </c>
      <c r="J125" s="227"/>
      <c r="K125" s="227">
        <v>0</v>
      </c>
      <c r="L125" s="227"/>
      <c r="M125" s="227">
        <v>0</v>
      </c>
      <c r="N125" s="227"/>
      <c r="O125" s="227">
        <v>0</v>
      </c>
      <c r="P125" s="227"/>
      <c r="Q125" s="227">
        <v>0</v>
      </c>
      <c r="R125" s="227"/>
      <c r="S125" s="227">
        <v>0</v>
      </c>
      <c r="T125" s="227"/>
      <c r="U125" s="220"/>
      <c r="V125" s="220"/>
      <c r="W125" s="220"/>
      <c r="X125" s="220"/>
      <c r="Y125" s="220"/>
      <c r="Z125" s="220"/>
    </row>
    <row r="126" spans="5:26" s="221" customFormat="1" ht="12">
      <c r="E126" s="221" t="s">
        <v>622</v>
      </c>
      <c r="F126" s="221" t="s">
        <v>186</v>
      </c>
      <c r="I126" s="227">
        <v>131.7</v>
      </c>
      <c r="J126" s="227"/>
      <c r="K126" s="227">
        <v>39.29307394999999</v>
      </c>
      <c r="L126" s="227"/>
      <c r="M126" s="227">
        <v>0</v>
      </c>
      <c r="N126" s="227"/>
      <c r="O126" s="227">
        <v>0</v>
      </c>
      <c r="P126" s="227"/>
      <c r="Q126" s="227">
        <v>0.006926050000018336</v>
      </c>
      <c r="R126" s="227"/>
      <c r="S126" s="227">
        <v>171</v>
      </c>
      <c r="T126" s="227"/>
      <c r="U126" s="220"/>
      <c r="V126" s="220"/>
      <c r="W126" s="220"/>
      <c r="X126" s="220"/>
      <c r="Y126" s="220"/>
      <c r="Z126" s="220"/>
    </row>
    <row r="127" spans="5:26" s="221" customFormat="1" ht="12">
      <c r="E127" s="221" t="s">
        <v>623</v>
      </c>
      <c r="F127" s="221" t="s">
        <v>187</v>
      </c>
      <c r="I127" s="227">
        <v>0</v>
      </c>
      <c r="J127" s="227"/>
      <c r="K127" s="227">
        <v>0</v>
      </c>
      <c r="L127" s="227"/>
      <c r="M127" s="227">
        <v>0</v>
      </c>
      <c r="N127" s="227"/>
      <c r="O127" s="227">
        <v>0</v>
      </c>
      <c r="P127" s="227"/>
      <c r="Q127" s="227">
        <v>0</v>
      </c>
      <c r="R127" s="227"/>
      <c r="S127" s="227">
        <v>0</v>
      </c>
      <c r="T127" s="227"/>
      <c r="U127" s="220"/>
      <c r="V127" s="220"/>
      <c r="W127" s="220"/>
      <c r="X127" s="220"/>
      <c r="Y127" s="220"/>
      <c r="Z127" s="220"/>
    </row>
    <row r="128" spans="2:26" s="221" customFormat="1" ht="12">
      <c r="B128" s="221" t="s">
        <v>537</v>
      </c>
      <c r="C128" s="221" t="s">
        <v>483</v>
      </c>
      <c r="I128" s="227">
        <f>I129+I130+I131+I132</f>
        <v>2129.430543299998</v>
      </c>
      <c r="J128" s="227"/>
      <c r="K128" s="227">
        <f>K129+K130+K131+K132</f>
        <v>-2349.0853935375935</v>
      </c>
      <c r="L128" s="227"/>
      <c r="M128" s="227">
        <f>M129+M130+M131+M132</f>
        <v>1661.651593515994</v>
      </c>
      <c r="N128" s="227"/>
      <c r="O128" s="227">
        <f>O129+O130+O131+O132</f>
        <v>2706.9210036716017</v>
      </c>
      <c r="P128" s="227"/>
      <c r="Q128" s="227">
        <f>Q129+Q130+Q131+Q132</f>
        <v>0</v>
      </c>
      <c r="R128" s="227"/>
      <c r="S128" s="227">
        <f>S129+S130+S131+S132</f>
        <v>4148.917746950001</v>
      </c>
      <c r="T128" s="227"/>
      <c r="U128" s="220"/>
      <c r="V128" s="220"/>
      <c r="W128" s="220"/>
      <c r="X128" s="220"/>
      <c r="Y128" s="220"/>
      <c r="Z128" s="220"/>
    </row>
    <row r="129" spans="3:26" s="221" customFormat="1" ht="12">
      <c r="C129" s="221" t="s">
        <v>624</v>
      </c>
      <c r="D129" s="221" t="s">
        <v>103</v>
      </c>
      <c r="I129" s="227">
        <v>0</v>
      </c>
      <c r="J129" s="227"/>
      <c r="K129" s="227">
        <v>0</v>
      </c>
      <c r="L129" s="227"/>
      <c r="M129" s="227">
        <v>0</v>
      </c>
      <c r="N129" s="227"/>
      <c r="O129" s="227">
        <v>0</v>
      </c>
      <c r="P129" s="227"/>
      <c r="Q129" s="227">
        <v>0</v>
      </c>
      <c r="R129" s="227"/>
      <c r="S129" s="227">
        <v>0</v>
      </c>
      <c r="T129" s="227"/>
      <c r="U129" s="220"/>
      <c r="V129" s="220"/>
      <c r="W129" s="220"/>
      <c r="X129" s="220"/>
      <c r="Y129" s="220"/>
      <c r="Z129" s="220"/>
    </row>
    <row r="130" spans="3:26" s="221" customFormat="1" ht="12">
      <c r="C130" s="221" t="s">
        <v>625</v>
      </c>
      <c r="D130" s="221" t="s">
        <v>610</v>
      </c>
      <c r="I130" s="227">
        <v>0</v>
      </c>
      <c r="J130" s="227"/>
      <c r="K130" s="227">
        <v>0</v>
      </c>
      <c r="L130" s="227"/>
      <c r="M130" s="227">
        <v>0</v>
      </c>
      <c r="N130" s="227"/>
      <c r="O130" s="227">
        <v>0</v>
      </c>
      <c r="P130" s="227"/>
      <c r="Q130" s="227">
        <v>0</v>
      </c>
      <c r="R130" s="227"/>
      <c r="S130" s="227">
        <v>0</v>
      </c>
      <c r="T130" s="227"/>
      <c r="U130" s="220"/>
      <c r="V130" s="220"/>
      <c r="W130" s="220"/>
      <c r="X130" s="220"/>
      <c r="Y130" s="220"/>
      <c r="Z130" s="220"/>
    </row>
    <row r="131" spans="3:26" s="221" customFormat="1" ht="12">
      <c r="C131" s="221" t="s">
        <v>626</v>
      </c>
      <c r="D131" s="221" t="s">
        <v>186</v>
      </c>
      <c r="I131" s="227">
        <v>1278.173882079999</v>
      </c>
      <c r="J131" s="227"/>
      <c r="K131" s="227">
        <v>-1364.514540882647</v>
      </c>
      <c r="L131" s="227"/>
      <c r="M131" s="227">
        <v>711.2882785425477</v>
      </c>
      <c r="N131" s="227"/>
      <c r="O131" s="227">
        <v>2289.494906670101</v>
      </c>
      <c r="P131" s="227"/>
      <c r="Q131" s="227">
        <v>0</v>
      </c>
      <c r="R131" s="227"/>
      <c r="S131" s="227">
        <v>2914.442526410001</v>
      </c>
      <c r="T131" s="227"/>
      <c r="U131" s="220"/>
      <c r="V131" s="220"/>
      <c r="W131" s="220"/>
      <c r="X131" s="220"/>
      <c r="Y131" s="220"/>
      <c r="Z131" s="220"/>
    </row>
    <row r="132" spans="3:26" s="221" customFormat="1" ht="12">
      <c r="C132" s="221" t="s">
        <v>627</v>
      </c>
      <c r="D132" s="221" t="s">
        <v>187</v>
      </c>
      <c r="I132" s="227">
        <v>851.2566612199989</v>
      </c>
      <c r="J132" s="227"/>
      <c r="K132" s="227">
        <v>-984.5708526549463</v>
      </c>
      <c r="L132" s="227"/>
      <c r="M132" s="227">
        <v>950.3633149734462</v>
      </c>
      <c r="N132" s="227"/>
      <c r="O132" s="227">
        <v>417.4260970015007</v>
      </c>
      <c r="P132" s="227"/>
      <c r="Q132" s="227">
        <v>0</v>
      </c>
      <c r="R132" s="227"/>
      <c r="S132" s="227">
        <v>1234.4752205399998</v>
      </c>
      <c r="T132" s="227"/>
      <c r="U132" s="220"/>
      <c r="V132" s="220"/>
      <c r="W132" s="220"/>
      <c r="X132" s="220"/>
      <c r="Y132" s="220"/>
      <c r="Z132" s="220"/>
    </row>
    <row r="133" spans="2:26" s="221" customFormat="1" ht="12">
      <c r="B133" s="221" t="s">
        <v>628</v>
      </c>
      <c r="C133" s="221" t="s">
        <v>101</v>
      </c>
      <c r="I133" s="227">
        <f>I134+I145+I163+I166+I179</f>
        <v>42353.180227467135</v>
      </c>
      <c r="J133" s="227"/>
      <c r="K133" s="227">
        <f>K134+K145+K163+K166+K179</f>
        <v>2772.7501424787874</v>
      </c>
      <c r="L133" s="227"/>
      <c r="M133" s="227">
        <f>M134+M145+M163+M166+M179</f>
        <v>0</v>
      </c>
      <c r="N133" s="227"/>
      <c r="O133" s="227">
        <f>O134+O145+O163+O166+O179</f>
        <v>610.8455568132761</v>
      </c>
      <c r="P133" s="227"/>
      <c r="Q133" s="227">
        <f>Q134+Q145+Q163+Q166+Q179</f>
        <v>-113.62235975997422</v>
      </c>
      <c r="R133" s="227"/>
      <c r="S133" s="227">
        <f>S134+S145+S163+S166+S179</f>
        <v>45623.15348169922</v>
      </c>
      <c r="T133" s="227"/>
      <c r="U133" s="220"/>
      <c r="V133" s="220"/>
      <c r="W133" s="220"/>
      <c r="X133" s="220"/>
      <c r="Y133" s="220"/>
      <c r="Z133" s="220"/>
    </row>
    <row r="134" spans="3:26" s="221" customFormat="1" ht="12">
      <c r="C134" s="221" t="s">
        <v>311</v>
      </c>
      <c r="D134" s="221" t="s">
        <v>21</v>
      </c>
      <c r="I134" s="227">
        <f>I135+I138</f>
        <v>10120.58713003849</v>
      </c>
      <c r="J134" s="227"/>
      <c r="K134" s="227">
        <f>K135+K138</f>
        <v>242.41413343217084</v>
      </c>
      <c r="L134" s="227"/>
      <c r="M134" s="227">
        <f>M135+M138</f>
        <v>0</v>
      </c>
      <c r="N134" s="227"/>
      <c r="O134" s="227">
        <f>O135+O138</f>
        <v>0</v>
      </c>
      <c r="P134" s="227"/>
      <c r="Q134" s="227">
        <f>Q135+Q138</f>
        <v>13.783832478043678</v>
      </c>
      <c r="R134" s="227"/>
      <c r="S134" s="227">
        <f>S135+S138</f>
        <v>10376.785095948706</v>
      </c>
      <c r="T134" s="227"/>
      <c r="U134" s="220"/>
      <c r="V134" s="220"/>
      <c r="W134" s="220"/>
      <c r="X134" s="220"/>
      <c r="Y134" s="220"/>
      <c r="Z134" s="220"/>
    </row>
    <row r="135" spans="4:26" s="221" customFormat="1" ht="12">
      <c r="D135" s="221" t="s">
        <v>629</v>
      </c>
      <c r="E135" s="221" t="s">
        <v>610</v>
      </c>
      <c r="I135" s="227">
        <f>I136+I137</f>
        <v>0</v>
      </c>
      <c r="J135" s="227"/>
      <c r="K135" s="227">
        <f>K136+K137</f>
        <v>-15.468305514529956</v>
      </c>
      <c r="L135" s="227"/>
      <c r="M135" s="227">
        <f>M136+M137</f>
        <v>0</v>
      </c>
      <c r="N135" s="227"/>
      <c r="O135" s="227">
        <f>O136+O137</f>
        <v>0</v>
      </c>
      <c r="P135" s="227"/>
      <c r="Q135" s="227">
        <f>Q136+Q137</f>
        <v>15.468305514529956</v>
      </c>
      <c r="R135" s="227"/>
      <c r="S135" s="227">
        <f>S136+S137</f>
        <v>0</v>
      </c>
      <c r="T135" s="227"/>
      <c r="U135" s="220"/>
      <c r="V135" s="220"/>
      <c r="W135" s="220"/>
      <c r="X135" s="220"/>
      <c r="Y135" s="220"/>
      <c r="Z135" s="220"/>
    </row>
    <row r="136" spans="5:26" s="221" customFormat="1" ht="12">
      <c r="E136" s="221" t="s">
        <v>630</v>
      </c>
      <c r="F136" s="221" t="s">
        <v>631</v>
      </c>
      <c r="I136" s="227">
        <v>0</v>
      </c>
      <c r="J136" s="227"/>
      <c r="K136" s="227">
        <v>-15.468305514529956</v>
      </c>
      <c r="L136" s="227"/>
      <c r="M136" s="227">
        <v>0</v>
      </c>
      <c r="N136" s="227"/>
      <c r="O136" s="227">
        <v>0</v>
      </c>
      <c r="P136" s="227"/>
      <c r="Q136" s="227">
        <v>15.468305514529956</v>
      </c>
      <c r="R136" s="227"/>
      <c r="S136" s="227">
        <v>0</v>
      </c>
      <c r="T136" s="227"/>
      <c r="U136" s="220"/>
      <c r="V136" s="220"/>
      <c r="W136" s="220"/>
      <c r="X136" s="220"/>
      <c r="Y136" s="220"/>
      <c r="Z136" s="220"/>
    </row>
    <row r="137" spans="5:26" s="221" customFormat="1" ht="12">
      <c r="E137" s="221" t="s">
        <v>632</v>
      </c>
      <c r="F137" s="221" t="s">
        <v>633</v>
      </c>
      <c r="I137" s="227">
        <v>0</v>
      </c>
      <c r="J137" s="227"/>
      <c r="K137" s="227">
        <v>0</v>
      </c>
      <c r="L137" s="227"/>
      <c r="M137" s="227">
        <v>0</v>
      </c>
      <c r="N137" s="227"/>
      <c r="O137" s="227">
        <v>0</v>
      </c>
      <c r="P137" s="227"/>
      <c r="Q137" s="227">
        <v>0</v>
      </c>
      <c r="R137" s="227"/>
      <c r="S137" s="227">
        <v>0</v>
      </c>
      <c r="T137" s="227"/>
      <c r="U137" s="220"/>
      <c r="V137" s="220"/>
      <c r="W137" s="220"/>
      <c r="X137" s="220"/>
      <c r="Y137" s="220"/>
      <c r="Z137" s="220"/>
    </row>
    <row r="138" spans="4:26" s="221" customFormat="1" ht="12">
      <c r="D138" s="221" t="s">
        <v>634</v>
      </c>
      <c r="E138" s="221" t="s">
        <v>187</v>
      </c>
      <c r="I138" s="227">
        <f>I139+I142</f>
        <v>10120.58713003849</v>
      </c>
      <c r="J138" s="227"/>
      <c r="K138" s="227">
        <f>K139+K142</f>
        <v>257.8824389467008</v>
      </c>
      <c r="L138" s="227"/>
      <c r="M138" s="227">
        <f>M139+M142</f>
        <v>0</v>
      </c>
      <c r="N138" s="227"/>
      <c r="O138" s="227">
        <f>O139+O142</f>
        <v>0</v>
      </c>
      <c r="P138" s="227"/>
      <c r="Q138" s="227">
        <f>Q139+Q142</f>
        <v>-1.6844730364862777</v>
      </c>
      <c r="R138" s="227"/>
      <c r="S138" s="227">
        <f>S139+S142</f>
        <v>10376.785095948706</v>
      </c>
      <c r="T138" s="227"/>
      <c r="U138" s="220"/>
      <c r="V138" s="220"/>
      <c r="W138" s="220"/>
      <c r="X138" s="220"/>
      <c r="Y138" s="220"/>
      <c r="Z138" s="220"/>
    </row>
    <row r="139" spans="5:26" s="364" customFormat="1" ht="12">
      <c r="E139" s="364" t="s">
        <v>635</v>
      </c>
      <c r="F139" s="364" t="s">
        <v>631</v>
      </c>
      <c r="H139" s="221"/>
      <c r="I139" s="227">
        <f>I140+I141</f>
        <v>1641.9647450000002</v>
      </c>
      <c r="J139" s="227"/>
      <c r="K139" s="227">
        <f>K140+K141</f>
        <v>-120.83255200000002</v>
      </c>
      <c r="L139" s="227"/>
      <c r="M139" s="227">
        <f>M140+M141</f>
        <v>0</v>
      </c>
      <c r="N139" s="227"/>
      <c r="O139" s="227">
        <f>O140+O141</f>
        <v>0</v>
      </c>
      <c r="P139" s="227"/>
      <c r="Q139" s="227">
        <f>Q140+Q141</f>
        <v>0.000468060999825326</v>
      </c>
      <c r="R139" s="227"/>
      <c r="S139" s="227">
        <f>S140+S141</f>
        <v>1521.132661061</v>
      </c>
      <c r="T139" s="365"/>
      <c r="U139" s="366"/>
      <c r="V139" s="366"/>
      <c r="W139" s="366"/>
      <c r="X139" s="366"/>
      <c r="Y139" s="366"/>
      <c r="Z139" s="366"/>
    </row>
    <row r="140" spans="6:26" s="364" customFormat="1" ht="12">
      <c r="F140" s="364" t="s">
        <v>686</v>
      </c>
      <c r="G140" s="364" t="s">
        <v>80</v>
      </c>
      <c r="H140" s="221"/>
      <c r="I140" s="227">
        <v>491.921</v>
      </c>
      <c r="J140" s="227"/>
      <c r="K140" s="227">
        <v>-9.17800000000003</v>
      </c>
      <c r="L140" s="227"/>
      <c r="M140" s="227">
        <v>0</v>
      </c>
      <c r="N140" s="227"/>
      <c r="O140" s="227">
        <v>0</v>
      </c>
      <c r="P140" s="227"/>
      <c r="Q140" s="227">
        <v>3.197442310920451E-14</v>
      </c>
      <c r="R140" s="227"/>
      <c r="S140" s="227">
        <v>482.743</v>
      </c>
      <c r="T140" s="365"/>
      <c r="U140" s="366"/>
      <c r="V140" s="366"/>
      <c r="W140" s="366"/>
      <c r="X140" s="366"/>
      <c r="Y140" s="366"/>
      <c r="Z140" s="366"/>
    </row>
    <row r="141" spans="6:26" s="364" customFormat="1" ht="12">
      <c r="F141" s="364" t="s">
        <v>687</v>
      </c>
      <c r="G141" s="364" t="s">
        <v>81</v>
      </c>
      <c r="H141" s="221"/>
      <c r="I141" s="227">
        <v>1150.0437450000002</v>
      </c>
      <c r="J141" s="227"/>
      <c r="K141" s="227">
        <v>-111.654552</v>
      </c>
      <c r="L141" s="227"/>
      <c r="M141" s="227">
        <v>0</v>
      </c>
      <c r="N141" s="227"/>
      <c r="O141" s="227">
        <v>0</v>
      </c>
      <c r="P141" s="227"/>
      <c r="Q141" s="227">
        <v>0.0004680609997933516</v>
      </c>
      <c r="R141" s="227"/>
      <c r="S141" s="227">
        <v>1038.389661061</v>
      </c>
      <c r="T141" s="365"/>
      <c r="U141" s="366"/>
      <c r="V141" s="366"/>
      <c r="W141" s="366"/>
      <c r="X141" s="366"/>
      <c r="Y141" s="366"/>
      <c r="Z141" s="366"/>
    </row>
    <row r="142" spans="5:26" s="364" customFormat="1" ht="12">
      <c r="E142" s="364" t="s">
        <v>636</v>
      </c>
      <c r="F142" s="364" t="s">
        <v>633</v>
      </c>
      <c r="H142" s="221"/>
      <c r="I142" s="227">
        <f>I143+I144</f>
        <v>8478.62238503849</v>
      </c>
      <c r="J142" s="227"/>
      <c r="K142" s="227">
        <f>K143+K144</f>
        <v>378.7149909467008</v>
      </c>
      <c r="L142" s="227"/>
      <c r="M142" s="227">
        <f>M143+M144</f>
        <v>0</v>
      </c>
      <c r="N142" s="227"/>
      <c r="O142" s="227">
        <f>O143+O144</f>
        <v>0</v>
      </c>
      <c r="P142" s="227"/>
      <c r="Q142" s="227">
        <f>Q143+Q144</f>
        <v>-1.684941097486103</v>
      </c>
      <c r="R142" s="227"/>
      <c r="S142" s="227">
        <f>S143+S144</f>
        <v>8855.652434887706</v>
      </c>
      <c r="T142" s="365"/>
      <c r="U142" s="366"/>
      <c r="V142" s="366"/>
      <c r="W142" s="366"/>
      <c r="X142" s="366"/>
      <c r="Y142" s="366"/>
      <c r="Z142" s="366"/>
    </row>
    <row r="143" spans="6:26" s="364" customFormat="1" ht="12">
      <c r="F143" s="364" t="s">
        <v>637</v>
      </c>
      <c r="G143" s="364" t="s">
        <v>80</v>
      </c>
      <c r="H143" s="221"/>
      <c r="I143" s="227">
        <v>2330.1</v>
      </c>
      <c r="J143" s="227"/>
      <c r="K143" s="227">
        <v>-47.79999999999973</v>
      </c>
      <c r="L143" s="227"/>
      <c r="M143" s="227">
        <v>0</v>
      </c>
      <c r="N143" s="227"/>
      <c r="O143" s="227">
        <v>0</v>
      </c>
      <c r="P143" s="227"/>
      <c r="Q143" s="227">
        <v>0</v>
      </c>
      <c r="R143" s="227"/>
      <c r="S143" s="227">
        <v>2282.3</v>
      </c>
      <c r="T143" s="365"/>
      <c r="U143" s="366"/>
      <c r="V143" s="366"/>
      <c r="W143" s="366"/>
      <c r="X143" s="366"/>
      <c r="Y143" s="366"/>
      <c r="Z143" s="366"/>
    </row>
    <row r="144" spans="6:26" s="364" customFormat="1" ht="12">
      <c r="F144" s="364" t="s">
        <v>638</v>
      </c>
      <c r="G144" s="364" t="s">
        <v>81</v>
      </c>
      <c r="H144" s="221"/>
      <c r="I144" s="227">
        <v>6148.522385038491</v>
      </c>
      <c r="J144" s="227"/>
      <c r="K144" s="227">
        <v>426.51499094670055</v>
      </c>
      <c r="L144" s="227"/>
      <c r="M144" s="227">
        <v>0</v>
      </c>
      <c r="N144" s="227"/>
      <c r="O144" s="227">
        <v>0</v>
      </c>
      <c r="P144" s="227"/>
      <c r="Q144" s="227">
        <v>-1.684941097486103</v>
      </c>
      <c r="R144" s="227"/>
      <c r="S144" s="227">
        <v>6573.352434887705</v>
      </c>
      <c r="T144" s="365"/>
      <c r="U144" s="366"/>
      <c r="V144" s="366"/>
      <c r="W144" s="366"/>
      <c r="X144" s="366"/>
      <c r="Y144" s="366"/>
      <c r="Z144" s="366"/>
    </row>
    <row r="145" spans="3:26" s="221" customFormat="1" ht="12">
      <c r="C145" s="221" t="s">
        <v>312</v>
      </c>
      <c r="D145" s="221" t="s">
        <v>22</v>
      </c>
      <c r="I145" s="227">
        <f>I146+I150+I153+I156</f>
        <v>31795.593097428646</v>
      </c>
      <c r="J145" s="227"/>
      <c r="K145" s="227">
        <f>K146+K150+K153+K156</f>
        <v>2329.9360090466166</v>
      </c>
      <c r="L145" s="227"/>
      <c r="M145" s="227">
        <f>M146+M150+M153+M156</f>
        <v>0</v>
      </c>
      <c r="N145" s="227"/>
      <c r="O145" s="227">
        <f>O146+O150+O153+O156</f>
        <v>595.145556813276</v>
      </c>
      <c r="P145" s="227"/>
      <c r="Q145" s="227">
        <f>Q146+Q150+Q153+Q156</f>
        <v>-127.4061922380179</v>
      </c>
      <c r="R145" s="227"/>
      <c r="S145" s="227">
        <f>S146+S150+S153+S156</f>
        <v>34593.26838575052</v>
      </c>
      <c r="T145" s="227"/>
      <c r="U145" s="220"/>
      <c r="V145" s="220"/>
      <c r="W145" s="220"/>
      <c r="X145" s="220"/>
      <c r="Y145" s="220"/>
      <c r="Z145" s="220"/>
    </row>
    <row r="146" spans="4:26" s="221" customFormat="1" ht="12">
      <c r="D146" s="221" t="s">
        <v>639</v>
      </c>
      <c r="E146" s="221" t="s">
        <v>103</v>
      </c>
      <c r="I146" s="227">
        <f>I147+I148+I149</f>
        <v>8.529999999984738E-05</v>
      </c>
      <c r="J146" s="227"/>
      <c r="K146" s="227">
        <f>K147+K148+K149</f>
        <v>0</v>
      </c>
      <c r="L146" s="227"/>
      <c r="M146" s="227">
        <f>M147+M148+M149</f>
        <v>0</v>
      </c>
      <c r="N146" s="227"/>
      <c r="O146" s="227">
        <f>O147+O148+O149</f>
        <v>0</v>
      </c>
      <c r="P146" s="227"/>
      <c r="Q146" s="227">
        <f>Q147+Q148+Q149</f>
        <v>0</v>
      </c>
      <c r="R146" s="227"/>
      <c r="S146" s="227">
        <f>S147+S148+S149</f>
        <v>0</v>
      </c>
      <c r="T146" s="227"/>
      <c r="U146" s="220"/>
      <c r="V146" s="220"/>
      <c r="W146" s="220"/>
      <c r="X146" s="220"/>
      <c r="Y146" s="220"/>
      <c r="Z146" s="220"/>
    </row>
    <row r="147" spans="5:26" s="221" customFormat="1" ht="12">
      <c r="E147" s="221" t="s">
        <v>640</v>
      </c>
      <c r="F147" s="221" t="s">
        <v>688</v>
      </c>
      <c r="I147" s="227">
        <v>0</v>
      </c>
      <c r="J147" s="227"/>
      <c r="K147" s="227">
        <v>0</v>
      </c>
      <c r="L147" s="227"/>
      <c r="M147" s="227">
        <v>0</v>
      </c>
      <c r="N147" s="227"/>
      <c r="O147" s="227">
        <v>0</v>
      </c>
      <c r="P147" s="227"/>
      <c r="Q147" s="227">
        <v>0</v>
      </c>
      <c r="R147" s="227"/>
      <c r="S147" s="227">
        <v>0</v>
      </c>
      <c r="T147" s="227"/>
      <c r="U147" s="220"/>
      <c r="V147" s="220"/>
      <c r="W147" s="220"/>
      <c r="X147" s="220"/>
      <c r="Y147" s="220"/>
      <c r="Z147" s="220"/>
    </row>
    <row r="148" spans="5:26" s="221" customFormat="1" ht="12">
      <c r="E148" s="221" t="s">
        <v>641</v>
      </c>
      <c r="F148" s="221" t="s">
        <v>689</v>
      </c>
      <c r="I148" s="227">
        <v>8.529999999984738E-05</v>
      </c>
      <c r="J148" s="227"/>
      <c r="K148" s="227">
        <v>0</v>
      </c>
      <c r="L148" s="227"/>
      <c r="M148" s="227">
        <v>0</v>
      </c>
      <c r="N148" s="227"/>
      <c r="O148" s="227">
        <v>0</v>
      </c>
      <c r="P148" s="227"/>
      <c r="Q148" s="227">
        <v>0</v>
      </c>
      <c r="R148" s="227"/>
      <c r="S148" s="227">
        <v>0</v>
      </c>
      <c r="T148" s="227"/>
      <c r="U148" s="220"/>
      <c r="V148" s="220"/>
      <c r="W148" s="220"/>
      <c r="X148" s="220"/>
      <c r="Y148" s="220"/>
      <c r="Z148" s="220"/>
    </row>
    <row r="149" spans="5:26" s="221" customFormat="1" ht="12">
      <c r="E149" s="221" t="s">
        <v>690</v>
      </c>
      <c r="F149" s="221" t="s">
        <v>633</v>
      </c>
      <c r="I149" s="227">
        <v>0</v>
      </c>
      <c r="J149" s="227"/>
      <c r="K149" s="227">
        <v>0</v>
      </c>
      <c r="L149" s="227"/>
      <c r="M149" s="227">
        <v>0</v>
      </c>
      <c r="N149" s="227"/>
      <c r="O149" s="227">
        <v>0</v>
      </c>
      <c r="P149" s="227"/>
      <c r="Q149" s="227">
        <v>0</v>
      </c>
      <c r="R149" s="227"/>
      <c r="S149" s="227">
        <v>0</v>
      </c>
      <c r="T149" s="227"/>
      <c r="U149" s="220"/>
      <c r="V149" s="220"/>
      <c r="W149" s="220"/>
      <c r="X149" s="220"/>
      <c r="Y149" s="220"/>
      <c r="Z149" s="220"/>
    </row>
    <row r="150" spans="4:26" s="221" customFormat="1" ht="12">
      <c r="D150" s="221" t="s">
        <v>691</v>
      </c>
      <c r="E150" s="221" t="s">
        <v>185</v>
      </c>
      <c r="I150" s="227">
        <f>I151+I152</f>
        <v>1151.5382431243397</v>
      </c>
      <c r="J150" s="227"/>
      <c r="K150" s="227">
        <f>K151+K152</f>
        <v>-8.573815595380585</v>
      </c>
      <c r="L150" s="227"/>
      <c r="M150" s="227">
        <f>M151+M152</f>
        <v>0</v>
      </c>
      <c r="N150" s="227"/>
      <c r="O150" s="227">
        <f>O151+O152</f>
        <v>12.5</v>
      </c>
      <c r="P150" s="227"/>
      <c r="Q150" s="227">
        <f>Q151+Q152</f>
        <v>-10.515486528959432</v>
      </c>
      <c r="R150" s="227"/>
      <c r="S150" s="227">
        <f>S151+S152</f>
        <v>1144.9489409999996</v>
      </c>
      <c r="T150" s="227"/>
      <c r="U150" s="220"/>
      <c r="V150" s="220"/>
      <c r="W150" s="220"/>
      <c r="X150" s="220"/>
      <c r="Y150" s="220"/>
      <c r="Z150" s="220"/>
    </row>
    <row r="151" spans="5:26" s="221" customFormat="1" ht="12">
      <c r="E151" s="221" t="s">
        <v>643</v>
      </c>
      <c r="F151" s="221" t="s">
        <v>631</v>
      </c>
      <c r="I151" s="227">
        <v>1151.5382431243397</v>
      </c>
      <c r="J151" s="227"/>
      <c r="K151" s="227">
        <v>-8.873815595380586</v>
      </c>
      <c r="L151" s="227"/>
      <c r="M151" s="227">
        <v>0</v>
      </c>
      <c r="N151" s="227"/>
      <c r="O151" s="227">
        <v>12.5</v>
      </c>
      <c r="P151" s="227"/>
      <c r="Q151" s="227">
        <v>-10.515486528959432</v>
      </c>
      <c r="R151" s="227"/>
      <c r="S151" s="227">
        <v>1144.6489409999997</v>
      </c>
      <c r="T151" s="227"/>
      <c r="U151" s="220"/>
      <c r="V151" s="220"/>
      <c r="W151" s="220"/>
      <c r="X151" s="220"/>
      <c r="Y151" s="220"/>
      <c r="Z151" s="220"/>
    </row>
    <row r="152" spans="5:26" s="221" customFormat="1" ht="12">
      <c r="E152" s="221" t="s">
        <v>644</v>
      </c>
      <c r="F152" s="221" t="s">
        <v>633</v>
      </c>
      <c r="I152" s="227">
        <v>0</v>
      </c>
      <c r="J152" s="227"/>
      <c r="K152" s="227">
        <v>0.3</v>
      </c>
      <c r="L152" s="227"/>
      <c r="M152" s="227">
        <v>0</v>
      </c>
      <c r="N152" s="227"/>
      <c r="O152" s="227">
        <v>0</v>
      </c>
      <c r="P152" s="227"/>
      <c r="Q152" s="227">
        <v>0</v>
      </c>
      <c r="R152" s="227"/>
      <c r="S152" s="227">
        <v>0.3</v>
      </c>
      <c r="T152" s="227"/>
      <c r="U152" s="220"/>
      <c r="V152" s="220"/>
      <c r="W152" s="220"/>
      <c r="X152" s="220"/>
      <c r="Y152" s="220"/>
      <c r="Z152" s="220"/>
    </row>
    <row r="153" spans="4:26" s="221" customFormat="1" ht="12">
      <c r="D153" s="221" t="s">
        <v>645</v>
      </c>
      <c r="E153" s="221" t="s">
        <v>186</v>
      </c>
      <c r="I153" s="227">
        <f>I154+I155</f>
        <v>9069.235408004208</v>
      </c>
      <c r="J153" s="227"/>
      <c r="K153" s="227">
        <f>K154+K155</f>
        <v>1423.3343900257928</v>
      </c>
      <c r="L153" s="227"/>
      <c r="M153" s="227">
        <f>M154+M155</f>
        <v>0</v>
      </c>
      <c r="N153" s="227"/>
      <c r="O153" s="227">
        <f>O154+O155</f>
        <v>296.25582292052025</v>
      </c>
      <c r="P153" s="227"/>
      <c r="Q153" s="227">
        <f>Q154+Q155</f>
        <v>-0.00225381619742393</v>
      </c>
      <c r="R153" s="227"/>
      <c r="S153" s="227">
        <f>S154+S155</f>
        <v>10788.823367134322</v>
      </c>
      <c r="T153" s="227"/>
      <c r="U153" s="220"/>
      <c r="V153" s="220"/>
      <c r="W153" s="220"/>
      <c r="X153" s="220"/>
      <c r="Y153" s="220"/>
      <c r="Z153" s="220"/>
    </row>
    <row r="154" spans="5:26" s="221" customFormat="1" ht="12">
      <c r="E154" s="221" t="s">
        <v>646</v>
      </c>
      <c r="F154" s="221" t="s">
        <v>631</v>
      </c>
      <c r="I154" s="227">
        <v>8303.847825314208</v>
      </c>
      <c r="J154" s="227"/>
      <c r="K154" s="227">
        <v>1044.122341685793</v>
      </c>
      <c r="L154" s="227"/>
      <c r="M154" s="227">
        <v>0</v>
      </c>
      <c r="N154" s="227"/>
      <c r="O154" s="227">
        <v>296.25582292052025</v>
      </c>
      <c r="P154" s="227"/>
      <c r="Q154" s="227">
        <v>-0.04425381619751079</v>
      </c>
      <c r="R154" s="227"/>
      <c r="S154" s="227">
        <v>9644.181736104323</v>
      </c>
      <c r="T154" s="227"/>
      <c r="U154" s="220"/>
      <c r="V154" s="220"/>
      <c r="W154" s="220"/>
      <c r="X154" s="220"/>
      <c r="Y154" s="220"/>
      <c r="Z154" s="220"/>
    </row>
    <row r="155" spans="5:26" s="221" customFormat="1" ht="12">
      <c r="E155" s="221" t="s">
        <v>647</v>
      </c>
      <c r="F155" s="221" t="s">
        <v>633</v>
      </c>
      <c r="I155" s="227">
        <v>765.38758269</v>
      </c>
      <c r="J155" s="227"/>
      <c r="K155" s="227">
        <v>379.2120483399999</v>
      </c>
      <c r="L155" s="227"/>
      <c r="M155" s="227">
        <v>0</v>
      </c>
      <c r="N155" s="227"/>
      <c r="O155" s="227">
        <v>0</v>
      </c>
      <c r="P155" s="227"/>
      <c r="Q155" s="227">
        <v>0.04200000000008686</v>
      </c>
      <c r="R155" s="227"/>
      <c r="S155" s="227">
        <v>1144.64163103</v>
      </c>
      <c r="T155" s="227"/>
      <c r="U155" s="220"/>
      <c r="V155" s="220"/>
      <c r="W155" s="220"/>
      <c r="X155" s="220"/>
      <c r="Y155" s="220"/>
      <c r="Z155" s="220"/>
    </row>
    <row r="156" spans="4:26" s="221" customFormat="1" ht="12">
      <c r="D156" s="221" t="s">
        <v>648</v>
      </c>
      <c r="E156" s="221" t="s">
        <v>187</v>
      </c>
      <c r="I156" s="227">
        <f>I157+I160</f>
        <v>21574.8193610001</v>
      </c>
      <c r="J156" s="227"/>
      <c r="K156" s="227">
        <f>K157+K160</f>
        <v>915.1754346162044</v>
      </c>
      <c r="L156" s="227"/>
      <c r="M156" s="227">
        <f>M157+M160</f>
        <v>0</v>
      </c>
      <c r="N156" s="227"/>
      <c r="O156" s="227">
        <f>O157+O160</f>
        <v>286.3897338927557</v>
      </c>
      <c r="P156" s="227"/>
      <c r="Q156" s="227">
        <f>Q157+Q160</f>
        <v>-116.88845189286104</v>
      </c>
      <c r="R156" s="227"/>
      <c r="S156" s="227">
        <f>S157+S160</f>
        <v>22659.4960776162</v>
      </c>
      <c r="T156" s="227"/>
      <c r="U156" s="220"/>
      <c r="V156" s="220"/>
      <c r="W156" s="220"/>
      <c r="X156" s="220"/>
      <c r="Y156" s="220"/>
      <c r="Z156" s="220"/>
    </row>
    <row r="157" spans="5:26" s="221" customFormat="1" ht="12">
      <c r="E157" s="221" t="s">
        <v>649</v>
      </c>
      <c r="F157" s="221" t="s">
        <v>631</v>
      </c>
      <c r="I157" s="227">
        <f>I158+I159</f>
        <v>20294.1257050001</v>
      </c>
      <c r="J157" s="227"/>
      <c r="K157" s="227">
        <f>K158+K159</f>
        <v>648.9898524607604</v>
      </c>
      <c r="L157" s="227"/>
      <c r="M157" s="227">
        <f>M158+M159</f>
        <v>0</v>
      </c>
      <c r="N157" s="227"/>
      <c r="O157" s="227">
        <f>O158+O159</f>
        <v>286.3897338927557</v>
      </c>
      <c r="P157" s="227"/>
      <c r="Q157" s="227">
        <f>Q158+Q159</f>
        <v>-116.92158289286112</v>
      </c>
      <c r="R157" s="227"/>
      <c r="S157" s="227">
        <f>S158+S159</f>
        <v>21112.583708460756</v>
      </c>
      <c r="T157" s="227"/>
      <c r="U157" s="220"/>
      <c r="V157" s="220"/>
      <c r="W157" s="220"/>
      <c r="X157" s="220"/>
      <c r="Y157" s="220"/>
      <c r="Z157" s="220"/>
    </row>
    <row r="158" spans="6:26" s="221" customFormat="1" ht="12">
      <c r="F158" s="221" t="s">
        <v>692</v>
      </c>
      <c r="G158" s="221" t="s">
        <v>80</v>
      </c>
      <c r="I158" s="227">
        <v>2266.26327</v>
      </c>
      <c r="J158" s="227"/>
      <c r="K158" s="227">
        <v>-293.58359199999995</v>
      </c>
      <c r="L158" s="227"/>
      <c r="M158" s="227">
        <v>0</v>
      </c>
      <c r="N158" s="227"/>
      <c r="O158" s="227">
        <v>0.5</v>
      </c>
      <c r="P158" s="227"/>
      <c r="Q158" s="227">
        <v>0.008456000000080621</v>
      </c>
      <c r="R158" s="227"/>
      <c r="S158" s="227">
        <v>1973.188134</v>
      </c>
      <c r="T158" s="227"/>
      <c r="U158" s="220"/>
      <c r="V158" s="220"/>
      <c r="W158" s="220"/>
      <c r="X158" s="220"/>
      <c r="Y158" s="220"/>
      <c r="Z158" s="220"/>
    </row>
    <row r="159" spans="6:26" s="221" customFormat="1" ht="12">
      <c r="F159" s="221" t="s">
        <v>693</v>
      </c>
      <c r="G159" s="221" t="s">
        <v>81</v>
      </c>
      <c r="I159" s="227">
        <v>18027.8624350001</v>
      </c>
      <c r="J159" s="227"/>
      <c r="K159" s="227">
        <v>942.5734444607604</v>
      </c>
      <c r="L159" s="227"/>
      <c r="M159" s="227">
        <v>0</v>
      </c>
      <c r="N159" s="227"/>
      <c r="O159" s="227">
        <v>285.8897338927557</v>
      </c>
      <c r="P159" s="227"/>
      <c r="Q159" s="227">
        <v>-116.9300388928612</v>
      </c>
      <c r="R159" s="227"/>
      <c r="S159" s="227">
        <v>19139.395574460756</v>
      </c>
      <c r="T159" s="227"/>
      <c r="U159" s="220"/>
      <c r="V159" s="220"/>
      <c r="W159" s="220"/>
      <c r="X159" s="220"/>
      <c r="Y159" s="220"/>
      <c r="Z159" s="220"/>
    </row>
    <row r="160" spans="5:26" s="221" customFormat="1" ht="12">
      <c r="E160" s="221" t="s">
        <v>650</v>
      </c>
      <c r="F160" s="221" t="s">
        <v>633</v>
      </c>
      <c r="I160" s="227">
        <f>I161+I162</f>
        <v>1280.6936560000001</v>
      </c>
      <c r="J160" s="227"/>
      <c r="K160" s="227">
        <f>K161+K162</f>
        <v>266.18558215544397</v>
      </c>
      <c r="L160" s="227"/>
      <c r="M160" s="227">
        <f>M161+M162</f>
        <v>0</v>
      </c>
      <c r="N160" s="227"/>
      <c r="O160" s="227">
        <f>O161+O162</f>
        <v>0</v>
      </c>
      <c r="P160" s="227"/>
      <c r="Q160" s="227">
        <f>Q161+Q162</f>
        <v>0.03313100000008262</v>
      </c>
      <c r="R160" s="227"/>
      <c r="S160" s="227">
        <f>S161+S162</f>
        <v>1546.9123691554441</v>
      </c>
      <c r="T160" s="227"/>
      <c r="U160" s="220"/>
      <c r="V160" s="220"/>
      <c r="W160" s="220"/>
      <c r="X160" s="220"/>
      <c r="Y160" s="220"/>
      <c r="Z160" s="220"/>
    </row>
    <row r="161" spans="6:26" s="221" customFormat="1" ht="12">
      <c r="F161" s="221" t="s">
        <v>694</v>
      </c>
      <c r="G161" s="221" t="s">
        <v>80</v>
      </c>
      <c r="I161" s="227">
        <v>38.810083</v>
      </c>
      <c r="J161" s="227"/>
      <c r="K161" s="227">
        <v>0</v>
      </c>
      <c r="L161" s="227"/>
      <c r="M161" s="227">
        <v>0</v>
      </c>
      <c r="N161" s="227"/>
      <c r="O161" s="227">
        <v>0</v>
      </c>
      <c r="P161" s="227"/>
      <c r="Q161" s="227">
        <v>0</v>
      </c>
      <c r="R161" s="227"/>
      <c r="S161" s="227">
        <v>38.810083</v>
      </c>
      <c r="T161" s="227"/>
      <c r="U161" s="220"/>
      <c r="V161" s="220"/>
      <c r="W161" s="220"/>
      <c r="X161" s="220"/>
      <c r="Y161" s="220"/>
      <c r="Z161" s="220"/>
    </row>
    <row r="162" spans="6:26" s="221" customFormat="1" ht="12">
      <c r="F162" s="221" t="s">
        <v>695</v>
      </c>
      <c r="G162" s="221" t="s">
        <v>81</v>
      </c>
      <c r="I162" s="227">
        <v>1241.883573</v>
      </c>
      <c r="J162" s="227"/>
      <c r="K162" s="227">
        <v>266.18558215544397</v>
      </c>
      <c r="L162" s="227"/>
      <c r="M162" s="227">
        <v>0</v>
      </c>
      <c r="N162" s="227"/>
      <c r="O162" s="227">
        <v>0</v>
      </c>
      <c r="P162" s="227"/>
      <c r="Q162" s="227">
        <v>0.03313100000008262</v>
      </c>
      <c r="R162" s="227"/>
      <c r="S162" s="227">
        <v>1508.102286155444</v>
      </c>
      <c r="T162" s="227"/>
      <c r="U162" s="220"/>
      <c r="V162" s="220"/>
      <c r="W162" s="220"/>
      <c r="X162" s="220"/>
      <c r="Y162" s="220"/>
      <c r="Z162" s="220"/>
    </row>
    <row r="163" spans="3:26" s="221" customFormat="1" ht="12">
      <c r="C163" s="221" t="s">
        <v>313</v>
      </c>
      <c r="D163" s="221" t="s">
        <v>23</v>
      </c>
      <c r="I163" s="227">
        <f>I164+I165</f>
        <v>232.39999999999998</v>
      </c>
      <c r="J163" s="227"/>
      <c r="K163" s="227">
        <f>K164+K165</f>
        <v>204.5</v>
      </c>
      <c r="L163" s="227"/>
      <c r="M163" s="227">
        <f>M164+M165</f>
        <v>0</v>
      </c>
      <c r="N163" s="227"/>
      <c r="O163" s="227">
        <f>O164+O165</f>
        <v>6.7</v>
      </c>
      <c r="P163" s="227"/>
      <c r="Q163" s="227">
        <f>Q164+Q165</f>
        <v>0</v>
      </c>
      <c r="R163" s="227"/>
      <c r="S163" s="227">
        <f>S164+S165</f>
        <v>443.59999999999997</v>
      </c>
      <c r="T163" s="227"/>
      <c r="U163" s="220"/>
      <c r="V163" s="220"/>
      <c r="W163" s="220"/>
      <c r="X163" s="220"/>
      <c r="Y163" s="220"/>
      <c r="Z163" s="220"/>
    </row>
    <row r="164" spans="4:26" s="221" customFormat="1" ht="12">
      <c r="D164" s="221" t="s">
        <v>651</v>
      </c>
      <c r="E164" s="221" t="s">
        <v>103</v>
      </c>
      <c r="I164" s="227">
        <v>155.2</v>
      </c>
      <c r="J164" s="227"/>
      <c r="K164" s="227">
        <v>-1.7</v>
      </c>
      <c r="L164" s="227"/>
      <c r="M164" s="227">
        <v>0</v>
      </c>
      <c r="N164" s="227"/>
      <c r="O164" s="227">
        <v>6.7</v>
      </c>
      <c r="P164" s="227"/>
      <c r="Q164" s="227">
        <v>0</v>
      </c>
      <c r="R164" s="227"/>
      <c r="S164" s="227">
        <v>160.2</v>
      </c>
      <c r="T164" s="227"/>
      <c r="U164" s="220"/>
      <c r="V164" s="220"/>
      <c r="W164" s="220"/>
      <c r="X164" s="220"/>
      <c r="Y164" s="220"/>
      <c r="Z164" s="220"/>
    </row>
    <row r="165" spans="4:26" s="221" customFormat="1" ht="12">
      <c r="D165" s="221" t="s">
        <v>652</v>
      </c>
      <c r="E165" s="221" t="s">
        <v>186</v>
      </c>
      <c r="I165" s="227">
        <v>77.2</v>
      </c>
      <c r="J165" s="227"/>
      <c r="K165" s="227">
        <v>206.2</v>
      </c>
      <c r="L165" s="227"/>
      <c r="M165" s="227">
        <v>0</v>
      </c>
      <c r="N165" s="227"/>
      <c r="O165" s="227">
        <v>0</v>
      </c>
      <c r="P165" s="227"/>
      <c r="Q165" s="227">
        <v>0</v>
      </c>
      <c r="R165" s="227"/>
      <c r="S165" s="227">
        <v>283.4</v>
      </c>
      <c r="T165" s="227"/>
      <c r="U165" s="220"/>
      <c r="V165" s="220"/>
      <c r="W165" s="220"/>
      <c r="X165" s="220"/>
      <c r="Y165" s="220"/>
      <c r="Z165" s="220"/>
    </row>
    <row r="166" spans="3:26" s="221" customFormat="1" ht="12">
      <c r="C166" s="221" t="s">
        <v>696</v>
      </c>
      <c r="D166" s="221" t="s">
        <v>25</v>
      </c>
      <c r="I166" s="227">
        <f>I167+I170+I173+I176</f>
        <v>12.6</v>
      </c>
      <c r="J166" s="227"/>
      <c r="K166" s="227">
        <f>K167+K170+K173+K176</f>
        <v>-4.1</v>
      </c>
      <c r="L166" s="227"/>
      <c r="M166" s="227">
        <f>M167+M170+M173+M176</f>
        <v>0</v>
      </c>
      <c r="N166" s="227"/>
      <c r="O166" s="227">
        <f>O167+O170+O173+O176</f>
        <v>0</v>
      </c>
      <c r="P166" s="227"/>
      <c r="Q166" s="227">
        <f>Q167+Q170+Q173+Q176</f>
        <v>0</v>
      </c>
      <c r="R166" s="227"/>
      <c r="S166" s="227">
        <f>S167+S170+S173+S176</f>
        <v>8.5</v>
      </c>
      <c r="T166" s="227"/>
      <c r="U166" s="220"/>
      <c r="V166" s="220"/>
      <c r="W166" s="220"/>
      <c r="X166" s="220"/>
      <c r="Y166" s="220"/>
      <c r="Z166" s="220"/>
    </row>
    <row r="167" spans="4:26" s="221" customFormat="1" ht="12">
      <c r="D167" s="221" t="s">
        <v>315</v>
      </c>
      <c r="E167" s="221" t="s">
        <v>103</v>
      </c>
      <c r="I167" s="227">
        <f>I168+I169</f>
        <v>12.6</v>
      </c>
      <c r="J167" s="227"/>
      <c r="K167" s="227">
        <f>K168+K169</f>
        <v>-4.1</v>
      </c>
      <c r="L167" s="227"/>
      <c r="M167" s="227">
        <f>M168+M169</f>
        <v>0</v>
      </c>
      <c r="N167" s="227"/>
      <c r="O167" s="227">
        <f>O168+O169</f>
        <v>0</v>
      </c>
      <c r="P167" s="227"/>
      <c r="Q167" s="227">
        <f>Q168+Q169</f>
        <v>0</v>
      </c>
      <c r="R167" s="227"/>
      <c r="S167" s="227">
        <f>S168+S169</f>
        <v>8.5</v>
      </c>
      <c r="T167" s="227"/>
      <c r="U167" s="220"/>
      <c r="V167" s="220"/>
      <c r="W167" s="220"/>
      <c r="X167" s="220"/>
      <c r="Y167" s="220"/>
      <c r="Z167" s="220"/>
    </row>
    <row r="168" spans="5:26" s="221" customFormat="1" ht="12">
      <c r="E168" s="221" t="s">
        <v>657</v>
      </c>
      <c r="F168" s="221" t="s">
        <v>631</v>
      </c>
      <c r="I168" s="227">
        <v>0</v>
      </c>
      <c r="J168" s="227"/>
      <c r="K168" s="227">
        <v>0</v>
      </c>
      <c r="L168" s="227"/>
      <c r="M168" s="227">
        <v>0</v>
      </c>
      <c r="N168" s="227"/>
      <c r="O168" s="227">
        <v>0</v>
      </c>
      <c r="P168" s="227"/>
      <c r="Q168" s="227">
        <v>0</v>
      </c>
      <c r="R168" s="227"/>
      <c r="S168" s="227">
        <v>0</v>
      </c>
      <c r="T168" s="227"/>
      <c r="U168" s="220"/>
      <c r="V168" s="220"/>
      <c r="W168" s="220"/>
      <c r="X168" s="220"/>
      <c r="Y168" s="220"/>
      <c r="Z168" s="220"/>
    </row>
    <row r="169" spans="5:26" s="221" customFormat="1" ht="12">
      <c r="E169" s="221" t="s">
        <v>658</v>
      </c>
      <c r="F169" s="221" t="s">
        <v>633</v>
      </c>
      <c r="I169" s="227">
        <v>12.6</v>
      </c>
      <c r="J169" s="227"/>
      <c r="K169" s="227">
        <v>-4.1</v>
      </c>
      <c r="L169" s="227"/>
      <c r="M169" s="227">
        <v>0</v>
      </c>
      <c r="N169" s="227"/>
      <c r="O169" s="227">
        <v>0</v>
      </c>
      <c r="P169" s="227"/>
      <c r="Q169" s="227">
        <v>0</v>
      </c>
      <c r="R169" s="227"/>
      <c r="S169" s="227">
        <v>8.5</v>
      </c>
      <c r="T169" s="227"/>
      <c r="U169" s="220"/>
      <c r="V169" s="220"/>
      <c r="W169" s="220"/>
      <c r="X169" s="220"/>
      <c r="Y169" s="220"/>
      <c r="Z169" s="220"/>
    </row>
    <row r="170" spans="4:26" s="221" customFormat="1" ht="12">
      <c r="D170" s="221" t="s">
        <v>316</v>
      </c>
      <c r="E170" s="221" t="s">
        <v>610</v>
      </c>
      <c r="I170" s="227">
        <f>I171+I172</f>
        <v>0</v>
      </c>
      <c r="J170" s="227"/>
      <c r="K170" s="227">
        <f>K171+K172</f>
        <v>0</v>
      </c>
      <c r="L170" s="227"/>
      <c r="M170" s="227">
        <f>M171+M172</f>
        <v>0</v>
      </c>
      <c r="N170" s="227"/>
      <c r="O170" s="227">
        <f>O171+O172</f>
        <v>0</v>
      </c>
      <c r="P170" s="227"/>
      <c r="Q170" s="227">
        <f>Q171+Q172</f>
        <v>0</v>
      </c>
      <c r="R170" s="227"/>
      <c r="S170" s="227">
        <f>S171+S172</f>
        <v>0</v>
      </c>
      <c r="T170" s="227"/>
      <c r="U170" s="220"/>
      <c r="V170" s="220"/>
      <c r="W170" s="220"/>
      <c r="X170" s="220"/>
      <c r="Y170" s="220"/>
      <c r="Z170" s="220"/>
    </row>
    <row r="171" spans="5:26" s="221" customFormat="1" ht="12">
      <c r="E171" s="221" t="s">
        <v>659</v>
      </c>
      <c r="F171" s="221" t="s">
        <v>631</v>
      </c>
      <c r="I171" s="227">
        <v>0</v>
      </c>
      <c r="J171" s="227"/>
      <c r="K171" s="227">
        <v>0</v>
      </c>
      <c r="L171" s="227"/>
      <c r="M171" s="227">
        <v>0</v>
      </c>
      <c r="N171" s="227"/>
      <c r="O171" s="227">
        <v>0</v>
      </c>
      <c r="P171" s="227"/>
      <c r="Q171" s="227">
        <v>0</v>
      </c>
      <c r="R171" s="227"/>
      <c r="S171" s="227">
        <v>0</v>
      </c>
      <c r="T171" s="227"/>
      <c r="U171" s="220"/>
      <c r="V171" s="220"/>
      <c r="W171" s="220"/>
      <c r="X171" s="220"/>
      <c r="Y171" s="220"/>
      <c r="Z171" s="220"/>
    </row>
    <row r="172" spans="5:26" s="221" customFormat="1" ht="12">
      <c r="E172" s="221" t="s">
        <v>660</v>
      </c>
      <c r="F172" s="221" t="s">
        <v>633</v>
      </c>
      <c r="I172" s="227">
        <v>0</v>
      </c>
      <c r="J172" s="227"/>
      <c r="K172" s="227">
        <v>0</v>
      </c>
      <c r="L172" s="227"/>
      <c r="M172" s="227">
        <v>0</v>
      </c>
      <c r="N172" s="227"/>
      <c r="O172" s="227">
        <v>0</v>
      </c>
      <c r="P172" s="227"/>
      <c r="Q172" s="227">
        <v>0</v>
      </c>
      <c r="R172" s="227"/>
      <c r="S172" s="227">
        <v>0</v>
      </c>
      <c r="T172" s="227"/>
      <c r="U172" s="220"/>
      <c r="V172" s="220"/>
      <c r="W172" s="220"/>
      <c r="X172" s="220"/>
      <c r="Y172" s="220"/>
      <c r="Z172" s="220"/>
    </row>
    <row r="173" spans="4:26" s="221" customFormat="1" ht="12">
      <c r="D173" s="221" t="s">
        <v>661</v>
      </c>
      <c r="E173" s="221" t="s">
        <v>186</v>
      </c>
      <c r="I173" s="227">
        <f>I174+I175</f>
        <v>0</v>
      </c>
      <c r="J173" s="227"/>
      <c r="K173" s="227">
        <f>K174+K175</f>
        <v>0</v>
      </c>
      <c r="L173" s="227"/>
      <c r="M173" s="227">
        <f>M174+M175</f>
        <v>0</v>
      </c>
      <c r="N173" s="227"/>
      <c r="O173" s="227">
        <f>O174+O175</f>
        <v>0</v>
      </c>
      <c r="P173" s="227"/>
      <c r="Q173" s="227">
        <f>Q174+Q175</f>
        <v>0</v>
      </c>
      <c r="R173" s="227"/>
      <c r="S173" s="227">
        <f>S174+S175</f>
        <v>0</v>
      </c>
      <c r="T173" s="227"/>
      <c r="U173" s="220"/>
      <c r="V173" s="220"/>
      <c r="W173" s="220"/>
      <c r="X173" s="220"/>
      <c r="Y173" s="220"/>
      <c r="Z173" s="220"/>
    </row>
    <row r="174" spans="5:26" s="221" customFormat="1" ht="12">
      <c r="E174" s="221" t="s">
        <v>662</v>
      </c>
      <c r="F174" s="221" t="s">
        <v>631</v>
      </c>
      <c r="I174" s="227">
        <v>0</v>
      </c>
      <c r="J174" s="227"/>
      <c r="K174" s="227">
        <v>0</v>
      </c>
      <c r="L174" s="227"/>
      <c r="M174" s="227">
        <v>0</v>
      </c>
      <c r="N174" s="227"/>
      <c r="O174" s="227">
        <v>0</v>
      </c>
      <c r="P174" s="227"/>
      <c r="Q174" s="227">
        <v>0</v>
      </c>
      <c r="R174" s="227"/>
      <c r="S174" s="227">
        <v>0</v>
      </c>
      <c r="T174" s="227"/>
      <c r="U174" s="220"/>
      <c r="V174" s="220"/>
      <c r="W174" s="220"/>
      <c r="X174" s="220"/>
      <c r="Y174" s="220"/>
      <c r="Z174" s="220"/>
    </row>
    <row r="175" spans="5:26" s="221" customFormat="1" ht="12">
      <c r="E175" s="221" t="s">
        <v>663</v>
      </c>
      <c r="F175" s="221" t="s">
        <v>633</v>
      </c>
      <c r="I175" s="227">
        <v>0</v>
      </c>
      <c r="J175" s="227"/>
      <c r="K175" s="227">
        <v>0</v>
      </c>
      <c r="L175" s="227"/>
      <c r="M175" s="227">
        <v>0</v>
      </c>
      <c r="N175" s="227"/>
      <c r="O175" s="227">
        <v>0</v>
      </c>
      <c r="P175" s="227"/>
      <c r="Q175" s="227">
        <v>0</v>
      </c>
      <c r="R175" s="227"/>
      <c r="S175" s="227">
        <v>0</v>
      </c>
      <c r="T175" s="227"/>
      <c r="U175" s="220"/>
      <c r="V175" s="220"/>
      <c r="W175" s="220"/>
      <c r="X175" s="220"/>
      <c r="Y175" s="220"/>
      <c r="Z175" s="220"/>
    </row>
    <row r="176" spans="4:26" s="221" customFormat="1" ht="12">
      <c r="D176" s="221" t="s">
        <v>664</v>
      </c>
      <c r="E176" s="221" t="s">
        <v>187</v>
      </c>
      <c r="I176" s="227">
        <f>I177+I178</f>
        <v>0</v>
      </c>
      <c r="J176" s="227"/>
      <c r="K176" s="227">
        <f>K177+K178</f>
        <v>0</v>
      </c>
      <c r="L176" s="227"/>
      <c r="M176" s="227">
        <f>M177+M178</f>
        <v>0</v>
      </c>
      <c r="N176" s="227"/>
      <c r="O176" s="227">
        <f>O177+O178</f>
        <v>0</v>
      </c>
      <c r="P176" s="227"/>
      <c r="Q176" s="227">
        <f>Q177+Q178</f>
        <v>0</v>
      </c>
      <c r="R176" s="227"/>
      <c r="S176" s="227">
        <f>S177+S178</f>
        <v>0</v>
      </c>
      <c r="T176" s="227"/>
      <c r="U176" s="220"/>
      <c r="V176" s="220"/>
      <c r="W176" s="220"/>
      <c r="X176" s="220"/>
      <c r="Y176" s="220"/>
      <c r="Z176" s="220"/>
    </row>
    <row r="177" spans="5:26" s="221" customFormat="1" ht="12">
      <c r="E177" s="221" t="s">
        <v>665</v>
      </c>
      <c r="F177" s="221" t="s">
        <v>631</v>
      </c>
      <c r="I177" s="227">
        <v>0</v>
      </c>
      <c r="J177" s="227"/>
      <c r="K177" s="227">
        <v>0</v>
      </c>
      <c r="L177" s="227"/>
      <c r="M177" s="227">
        <v>0</v>
      </c>
      <c r="N177" s="227"/>
      <c r="O177" s="227">
        <v>0</v>
      </c>
      <c r="P177" s="227"/>
      <c r="Q177" s="227">
        <v>0</v>
      </c>
      <c r="R177" s="227"/>
      <c r="S177" s="227">
        <v>0</v>
      </c>
      <c r="T177" s="227"/>
      <c r="U177" s="220"/>
      <c r="V177" s="220"/>
      <c r="W177" s="220"/>
      <c r="X177" s="220"/>
      <c r="Y177" s="220"/>
      <c r="Z177" s="220"/>
    </row>
    <row r="178" spans="5:26" s="221" customFormat="1" ht="12">
      <c r="E178" s="221" t="s">
        <v>666</v>
      </c>
      <c r="F178" s="221" t="s">
        <v>633</v>
      </c>
      <c r="I178" s="227">
        <v>0</v>
      </c>
      <c r="J178" s="227"/>
      <c r="K178" s="227">
        <v>0</v>
      </c>
      <c r="L178" s="227"/>
      <c r="M178" s="227">
        <v>0</v>
      </c>
      <c r="N178" s="227"/>
      <c r="O178" s="227">
        <v>0</v>
      </c>
      <c r="P178" s="227"/>
      <c r="Q178" s="227">
        <v>0</v>
      </c>
      <c r="R178" s="227"/>
      <c r="S178" s="227">
        <v>0</v>
      </c>
      <c r="T178" s="227"/>
      <c r="U178" s="220"/>
      <c r="V178" s="220"/>
      <c r="W178" s="220"/>
      <c r="X178" s="220"/>
      <c r="Y178" s="220"/>
      <c r="Z178" s="220"/>
    </row>
    <row r="179" spans="3:26" s="221" customFormat="1" ht="12">
      <c r="C179" s="221" t="s">
        <v>317</v>
      </c>
      <c r="D179" s="221" t="s">
        <v>742</v>
      </c>
      <c r="I179" s="227">
        <v>192</v>
      </c>
      <c r="J179" s="227"/>
      <c r="K179" s="227">
        <v>0</v>
      </c>
      <c r="L179" s="227"/>
      <c r="M179" s="227">
        <v>0</v>
      </c>
      <c r="N179" s="227"/>
      <c r="O179" s="227">
        <v>9</v>
      </c>
      <c r="P179" s="227"/>
      <c r="Q179" s="227">
        <v>0</v>
      </c>
      <c r="R179" s="227"/>
      <c r="S179" s="227">
        <v>201</v>
      </c>
      <c r="T179" s="227"/>
      <c r="U179" s="220"/>
      <c r="V179" s="220"/>
      <c r="W179" s="220"/>
      <c r="X179" s="220"/>
      <c r="Y179" s="220"/>
      <c r="Z179" s="220"/>
    </row>
    <row r="180" spans="9:26" s="208" customFormat="1" ht="12">
      <c r="I180" s="227"/>
      <c r="J180" s="227"/>
      <c r="K180" s="227"/>
      <c r="L180" s="227"/>
      <c r="M180" s="227"/>
      <c r="N180" s="227"/>
      <c r="O180" s="227"/>
      <c r="P180" s="227"/>
      <c r="Q180" s="227"/>
      <c r="R180" s="227"/>
      <c r="S180" s="227"/>
      <c r="T180" s="227"/>
      <c r="U180" s="227"/>
      <c r="V180" s="227"/>
      <c r="W180" s="227"/>
      <c r="X180" s="227"/>
      <c r="Y180" s="227"/>
      <c r="Z180" s="227"/>
    </row>
    <row r="181" spans="1:26" s="208" customFormat="1" ht="12">
      <c r="A181" s="207"/>
      <c r="B181" s="207"/>
      <c r="C181" s="207"/>
      <c r="D181" s="207"/>
      <c r="E181" s="207"/>
      <c r="F181" s="207"/>
      <c r="G181" s="207"/>
      <c r="H181" s="207"/>
      <c r="I181" s="367"/>
      <c r="J181" s="367"/>
      <c r="K181" s="367"/>
      <c r="L181" s="367"/>
      <c r="M181" s="367"/>
      <c r="N181" s="367"/>
      <c r="O181" s="367"/>
      <c r="P181" s="367"/>
      <c r="Q181" s="367"/>
      <c r="R181" s="367"/>
      <c r="S181" s="367"/>
      <c r="T181" s="227"/>
      <c r="U181" s="227"/>
      <c r="V181" s="227"/>
      <c r="W181" s="227"/>
      <c r="X181" s="227"/>
      <c r="Y181" s="227"/>
      <c r="Z181" s="227"/>
    </row>
    <row r="182" spans="9:26" s="208" customFormat="1" ht="12">
      <c r="I182" s="227"/>
      <c r="J182" s="227"/>
      <c r="K182" s="227"/>
      <c r="L182" s="227"/>
      <c r="M182" s="227"/>
      <c r="N182" s="227"/>
      <c r="O182" s="227"/>
      <c r="P182" s="227"/>
      <c r="Q182" s="227"/>
      <c r="R182" s="227"/>
      <c r="S182" s="227"/>
      <c r="T182" s="227"/>
      <c r="U182" s="227"/>
      <c r="V182" s="227"/>
      <c r="W182" s="227"/>
      <c r="X182" s="227"/>
      <c r="Y182" s="227"/>
      <c r="Z182" s="227"/>
    </row>
    <row r="183" spans="1:26" s="206" customFormat="1" ht="12">
      <c r="A183" s="206" t="s">
        <v>587</v>
      </c>
      <c r="B183" s="337" t="s">
        <v>676</v>
      </c>
      <c r="C183" s="337"/>
      <c r="D183" s="337"/>
      <c r="E183" s="337"/>
      <c r="F183" s="337"/>
      <c r="G183" s="337"/>
      <c r="H183" s="337"/>
      <c r="I183" s="227"/>
      <c r="J183" s="227"/>
      <c r="K183" s="345"/>
      <c r="L183" s="345"/>
      <c r="M183" s="345"/>
      <c r="N183" s="345"/>
      <c r="O183" s="345"/>
      <c r="P183" s="345"/>
      <c r="Q183" s="227"/>
      <c r="R183" s="227"/>
      <c r="S183" s="227"/>
      <c r="T183" s="227"/>
      <c r="U183" s="220"/>
      <c r="V183" s="220"/>
      <c r="W183" s="220"/>
      <c r="X183" s="220"/>
      <c r="Y183" s="220"/>
      <c r="Z183" s="220"/>
    </row>
    <row r="184" spans="2:26" s="206" customFormat="1" ht="12">
      <c r="B184" s="368" t="s">
        <v>780</v>
      </c>
      <c r="C184" s="337"/>
      <c r="D184" s="337"/>
      <c r="E184" s="337"/>
      <c r="F184" s="337"/>
      <c r="G184" s="368"/>
      <c r="H184" s="368"/>
      <c r="I184" s="227"/>
      <c r="J184" s="227"/>
      <c r="K184" s="369"/>
      <c r="L184" s="369"/>
      <c r="M184" s="369"/>
      <c r="N184" s="369"/>
      <c r="O184" s="345"/>
      <c r="P184" s="345"/>
      <c r="Q184" s="227"/>
      <c r="R184" s="227"/>
      <c r="S184" s="227"/>
      <c r="T184" s="227"/>
      <c r="U184" s="220"/>
      <c r="V184" s="220"/>
      <c r="W184" s="220"/>
      <c r="X184" s="220"/>
      <c r="Y184" s="220"/>
      <c r="Z184" s="220"/>
    </row>
    <row r="185" spans="1:26" s="206" customFormat="1" ht="12">
      <c r="A185" s="337"/>
      <c r="G185" s="337"/>
      <c r="H185" s="337"/>
      <c r="I185" s="227"/>
      <c r="J185" s="227"/>
      <c r="K185" s="345"/>
      <c r="L185" s="345"/>
      <c r="M185" s="345"/>
      <c r="N185" s="345"/>
      <c r="O185" s="345"/>
      <c r="P185" s="345"/>
      <c r="Q185" s="227"/>
      <c r="R185" s="227"/>
      <c r="S185" s="227"/>
      <c r="T185" s="227"/>
      <c r="U185" s="220"/>
      <c r="V185" s="220"/>
      <c r="W185" s="220"/>
      <c r="X185" s="220"/>
      <c r="Y185" s="220"/>
      <c r="Z185" s="220"/>
    </row>
    <row r="186" spans="9:26" s="206" customFormat="1" ht="12">
      <c r="I186" s="227"/>
      <c r="J186" s="227"/>
      <c r="K186" s="227"/>
      <c r="L186" s="227"/>
      <c r="M186" s="227"/>
      <c r="N186" s="227"/>
      <c r="O186" s="227"/>
      <c r="P186" s="227"/>
      <c r="Q186" s="227"/>
      <c r="R186" s="227"/>
      <c r="S186" s="227"/>
      <c r="T186" s="227"/>
      <c r="U186" s="220"/>
      <c r="V186" s="220"/>
      <c r="W186" s="220"/>
      <c r="X186" s="220"/>
      <c r="Y186" s="220"/>
      <c r="Z186" s="220"/>
    </row>
    <row r="187" spans="9:26" s="206" customFormat="1" ht="8.25" customHeight="1">
      <c r="I187" s="227"/>
      <c r="J187" s="227"/>
      <c r="K187" s="227"/>
      <c r="L187" s="227"/>
      <c r="M187" s="227"/>
      <c r="N187" s="227"/>
      <c r="O187" s="227"/>
      <c r="P187" s="227"/>
      <c r="Q187" s="227"/>
      <c r="R187" s="227"/>
      <c r="S187" s="227"/>
      <c r="T187" s="227"/>
      <c r="U187" s="220"/>
      <c r="V187" s="220"/>
      <c r="W187" s="220"/>
      <c r="X187" s="220"/>
      <c r="Y187" s="220"/>
      <c r="Z187" s="220"/>
    </row>
    <row r="188" spans="9:26" s="206" customFormat="1" ht="8.25" customHeight="1">
      <c r="I188" s="227"/>
      <c r="J188" s="227"/>
      <c r="K188" s="227"/>
      <c r="L188" s="227"/>
      <c r="M188" s="227"/>
      <c r="N188" s="227"/>
      <c r="O188" s="227"/>
      <c r="P188" s="227"/>
      <c r="Q188" s="227"/>
      <c r="R188" s="227"/>
      <c r="S188" s="227"/>
      <c r="T188" s="227"/>
      <c r="U188" s="220"/>
      <c r="V188" s="220"/>
      <c r="W188" s="220"/>
      <c r="X188" s="220"/>
      <c r="Y188" s="220"/>
      <c r="Z188" s="220"/>
    </row>
    <row r="189" spans="9:26" s="206" customFormat="1" ht="8.25" customHeight="1">
      <c r="I189" s="227"/>
      <c r="J189" s="227"/>
      <c r="K189" s="227"/>
      <c r="L189" s="227"/>
      <c r="M189" s="227"/>
      <c r="N189" s="227"/>
      <c r="O189" s="227"/>
      <c r="P189" s="227"/>
      <c r="Q189" s="227"/>
      <c r="R189" s="227"/>
      <c r="S189" s="227"/>
      <c r="T189" s="227"/>
      <c r="U189" s="220"/>
      <c r="V189" s="220"/>
      <c r="W189" s="220"/>
      <c r="X189" s="220"/>
      <c r="Y189" s="220"/>
      <c r="Z189" s="220"/>
    </row>
    <row r="190" spans="9:26" s="206" customFormat="1" ht="8.25" customHeight="1">
      <c r="I190" s="227"/>
      <c r="J190" s="227"/>
      <c r="K190" s="227"/>
      <c r="L190" s="227"/>
      <c r="M190" s="227"/>
      <c r="N190" s="227"/>
      <c r="O190" s="227"/>
      <c r="P190" s="227"/>
      <c r="Q190" s="227"/>
      <c r="R190" s="227"/>
      <c r="S190" s="227"/>
      <c r="T190" s="227"/>
      <c r="U190" s="220"/>
      <c r="V190" s="220"/>
      <c r="W190" s="220"/>
      <c r="X190" s="220"/>
      <c r="Y190" s="220"/>
      <c r="Z190" s="220"/>
    </row>
    <row r="191" spans="9:26" s="206" customFormat="1" ht="8.25" customHeight="1">
      <c r="I191" s="227"/>
      <c r="J191" s="227"/>
      <c r="K191" s="227"/>
      <c r="L191" s="227"/>
      <c r="M191" s="227"/>
      <c r="N191" s="227"/>
      <c r="O191" s="227"/>
      <c r="P191" s="227"/>
      <c r="Q191" s="227"/>
      <c r="R191" s="227"/>
      <c r="S191" s="227"/>
      <c r="T191" s="227"/>
      <c r="U191" s="220"/>
      <c r="V191" s="220"/>
      <c r="W191" s="220"/>
      <c r="X191" s="220"/>
      <c r="Y191" s="220"/>
      <c r="Z191" s="220"/>
    </row>
    <row r="192" spans="9:20" s="206" customFormat="1" ht="8.25" customHeight="1">
      <c r="I192" s="228"/>
      <c r="J192" s="228"/>
      <c r="K192" s="208"/>
      <c r="L192" s="208"/>
      <c r="M192" s="208"/>
      <c r="N192" s="208"/>
      <c r="O192" s="208"/>
      <c r="P192" s="208"/>
      <c r="Q192" s="208"/>
      <c r="R192" s="208"/>
      <c r="S192" s="228"/>
      <c r="T192" s="208"/>
    </row>
    <row r="193" spans="9:20" s="206" customFormat="1" ht="8.25" customHeight="1">
      <c r="I193" s="228"/>
      <c r="J193" s="228"/>
      <c r="K193" s="208"/>
      <c r="L193" s="208"/>
      <c r="M193" s="208"/>
      <c r="N193" s="208"/>
      <c r="O193" s="208"/>
      <c r="P193" s="208"/>
      <c r="Q193" s="208"/>
      <c r="R193" s="208"/>
      <c r="S193" s="228"/>
      <c r="T193" s="208"/>
    </row>
    <row r="194" spans="9:20" s="206" customFormat="1" ht="8.25" customHeight="1">
      <c r="I194" s="228"/>
      <c r="J194" s="228"/>
      <c r="K194" s="208"/>
      <c r="L194" s="208"/>
      <c r="M194" s="208"/>
      <c r="N194" s="208"/>
      <c r="O194" s="208"/>
      <c r="P194" s="208"/>
      <c r="Q194" s="208"/>
      <c r="R194" s="208"/>
      <c r="S194" s="228"/>
      <c r="T194" s="208"/>
    </row>
    <row r="195" spans="9:20" s="206" customFormat="1" ht="8.25" customHeight="1">
      <c r="I195" s="228"/>
      <c r="J195" s="228"/>
      <c r="K195" s="208"/>
      <c r="L195" s="208"/>
      <c r="M195" s="208"/>
      <c r="N195" s="208"/>
      <c r="O195" s="208"/>
      <c r="P195" s="208"/>
      <c r="Q195" s="208"/>
      <c r="R195" s="208"/>
      <c r="S195" s="228"/>
      <c r="T195" s="208"/>
    </row>
    <row r="196" spans="9:20" s="206" customFormat="1" ht="8.25" customHeight="1">
      <c r="I196" s="228"/>
      <c r="J196" s="228"/>
      <c r="K196" s="208"/>
      <c r="L196" s="208"/>
      <c r="M196" s="208"/>
      <c r="N196" s="208"/>
      <c r="O196" s="208"/>
      <c r="P196" s="208"/>
      <c r="Q196" s="208"/>
      <c r="R196" s="208"/>
      <c r="S196" s="228"/>
      <c r="T196" s="208"/>
    </row>
    <row r="197" spans="9:20" s="206" customFormat="1" ht="8.25" customHeight="1">
      <c r="I197" s="228"/>
      <c r="J197" s="228"/>
      <c r="K197" s="208"/>
      <c r="L197" s="208"/>
      <c r="M197" s="208"/>
      <c r="N197" s="208"/>
      <c r="O197" s="208"/>
      <c r="P197" s="208"/>
      <c r="Q197" s="208"/>
      <c r="R197" s="208"/>
      <c r="S197" s="228"/>
      <c r="T197" s="208"/>
    </row>
    <row r="198" spans="9:20" s="206" customFormat="1" ht="8.25" customHeight="1">
      <c r="I198" s="228"/>
      <c r="J198" s="228"/>
      <c r="K198" s="208"/>
      <c r="L198" s="208"/>
      <c r="M198" s="208"/>
      <c r="N198" s="208"/>
      <c r="O198" s="208"/>
      <c r="P198" s="208"/>
      <c r="Q198" s="208"/>
      <c r="R198" s="208"/>
      <c r="S198" s="228"/>
      <c r="T198" s="208"/>
    </row>
    <row r="199" spans="9:20" s="206" customFormat="1" ht="8.25" customHeight="1">
      <c r="I199" s="228"/>
      <c r="J199" s="228"/>
      <c r="K199" s="208"/>
      <c r="L199" s="208"/>
      <c r="M199" s="208"/>
      <c r="N199" s="208"/>
      <c r="O199" s="208"/>
      <c r="P199" s="208"/>
      <c r="Q199" s="208"/>
      <c r="R199" s="208"/>
      <c r="S199" s="228"/>
      <c r="T199" s="208"/>
    </row>
    <row r="200" spans="9:20" s="206" customFormat="1" ht="8.25" customHeight="1">
      <c r="I200" s="228"/>
      <c r="J200" s="228"/>
      <c r="K200" s="208"/>
      <c r="L200" s="208"/>
      <c r="M200" s="208"/>
      <c r="N200" s="208"/>
      <c r="O200" s="208"/>
      <c r="P200" s="208"/>
      <c r="Q200" s="208"/>
      <c r="R200" s="208"/>
      <c r="S200" s="228"/>
      <c r="T200" s="208"/>
    </row>
    <row r="201" spans="9:20" s="206" customFormat="1" ht="8.25" customHeight="1">
      <c r="I201" s="228"/>
      <c r="J201" s="228"/>
      <c r="K201" s="208"/>
      <c r="L201" s="208"/>
      <c r="M201" s="208"/>
      <c r="N201" s="208"/>
      <c r="O201" s="208"/>
      <c r="P201" s="208"/>
      <c r="Q201" s="208"/>
      <c r="R201" s="208"/>
      <c r="S201" s="228"/>
      <c r="T201" s="208"/>
    </row>
    <row r="202" spans="9:20" s="206" customFormat="1" ht="8.25" customHeight="1">
      <c r="I202" s="228"/>
      <c r="J202" s="228"/>
      <c r="K202" s="208"/>
      <c r="L202" s="208"/>
      <c r="M202" s="208"/>
      <c r="N202" s="208"/>
      <c r="O202" s="208"/>
      <c r="P202" s="208"/>
      <c r="Q202" s="208"/>
      <c r="R202" s="208"/>
      <c r="S202" s="228"/>
      <c r="T202" s="208"/>
    </row>
    <row r="203" spans="9:20" s="206" customFormat="1" ht="8.25" customHeight="1">
      <c r="I203" s="228"/>
      <c r="J203" s="228"/>
      <c r="K203" s="208"/>
      <c r="L203" s="208"/>
      <c r="M203" s="208"/>
      <c r="N203" s="208"/>
      <c r="O203" s="208"/>
      <c r="P203" s="208"/>
      <c r="Q203" s="208"/>
      <c r="R203" s="208"/>
      <c r="S203" s="228"/>
      <c r="T203" s="208"/>
    </row>
    <row r="204" spans="9:20" s="206" customFormat="1" ht="8.25" customHeight="1">
      <c r="I204" s="228"/>
      <c r="J204" s="228"/>
      <c r="K204" s="208"/>
      <c r="L204" s="208"/>
      <c r="M204" s="208"/>
      <c r="N204" s="208"/>
      <c r="O204" s="208"/>
      <c r="P204" s="208"/>
      <c r="Q204" s="208"/>
      <c r="R204" s="208"/>
      <c r="S204" s="228"/>
      <c r="T204" s="208"/>
    </row>
    <row r="205" spans="9:20" s="206" customFormat="1" ht="8.25" customHeight="1">
      <c r="I205" s="228"/>
      <c r="J205" s="228"/>
      <c r="K205" s="208"/>
      <c r="L205" s="208"/>
      <c r="M205" s="208"/>
      <c r="N205" s="208"/>
      <c r="O205" s="208"/>
      <c r="P205" s="208"/>
      <c r="Q205" s="208"/>
      <c r="R205" s="208"/>
      <c r="S205" s="228"/>
      <c r="T205" s="208"/>
    </row>
    <row r="206" spans="9:20" s="206" customFormat="1" ht="8.25" customHeight="1">
      <c r="I206" s="228"/>
      <c r="J206" s="228"/>
      <c r="K206" s="208"/>
      <c r="L206" s="208"/>
      <c r="M206" s="208"/>
      <c r="N206" s="208"/>
      <c r="O206" s="208"/>
      <c r="P206" s="208"/>
      <c r="Q206" s="208"/>
      <c r="R206" s="208"/>
      <c r="S206" s="228"/>
      <c r="T206" s="208"/>
    </row>
    <row r="207" spans="9:20" s="206" customFormat="1" ht="8.25" customHeight="1">
      <c r="I207" s="228"/>
      <c r="J207" s="228"/>
      <c r="K207" s="208"/>
      <c r="L207" s="208"/>
      <c r="M207" s="208"/>
      <c r="N207" s="208"/>
      <c r="O207" s="208"/>
      <c r="P207" s="208"/>
      <c r="Q207" s="208"/>
      <c r="R207" s="208"/>
      <c r="S207" s="228"/>
      <c r="T207" s="208"/>
    </row>
    <row r="208" spans="9:20" s="206" customFormat="1" ht="8.25" customHeight="1">
      <c r="I208" s="228"/>
      <c r="J208" s="228"/>
      <c r="K208" s="208"/>
      <c r="L208" s="208"/>
      <c r="M208" s="208"/>
      <c r="N208" s="208"/>
      <c r="O208" s="208"/>
      <c r="P208" s="208"/>
      <c r="Q208" s="208"/>
      <c r="R208" s="208"/>
      <c r="S208" s="228"/>
      <c r="T208" s="208"/>
    </row>
    <row r="209" spans="9:20" s="206" customFormat="1" ht="8.25" customHeight="1">
      <c r="I209" s="228"/>
      <c r="J209" s="228"/>
      <c r="K209" s="208"/>
      <c r="L209" s="208"/>
      <c r="M209" s="208"/>
      <c r="N209" s="208"/>
      <c r="O209" s="208"/>
      <c r="P209" s="208"/>
      <c r="Q209" s="208"/>
      <c r="R209" s="208"/>
      <c r="S209" s="228"/>
      <c r="T209" s="208"/>
    </row>
    <row r="210" spans="9:20" s="206" customFormat="1" ht="8.25" customHeight="1">
      <c r="I210" s="228"/>
      <c r="J210" s="228"/>
      <c r="K210" s="208"/>
      <c r="L210" s="208"/>
      <c r="M210" s="208"/>
      <c r="N210" s="208"/>
      <c r="O210" s="208"/>
      <c r="P210" s="208"/>
      <c r="Q210" s="208"/>
      <c r="R210" s="208"/>
      <c r="S210" s="228"/>
      <c r="T210" s="208"/>
    </row>
    <row r="211" spans="9:20" s="206" customFormat="1" ht="8.25" customHeight="1">
      <c r="I211" s="228"/>
      <c r="J211" s="228"/>
      <c r="K211" s="208"/>
      <c r="L211" s="208"/>
      <c r="M211" s="208"/>
      <c r="N211" s="208"/>
      <c r="O211" s="208"/>
      <c r="P211" s="208"/>
      <c r="Q211" s="208"/>
      <c r="R211" s="208"/>
      <c r="S211" s="228"/>
      <c r="T211" s="208"/>
    </row>
    <row r="212" spans="9:20" s="206" customFormat="1" ht="8.25" customHeight="1">
      <c r="I212" s="228"/>
      <c r="J212" s="228"/>
      <c r="K212" s="208"/>
      <c r="L212" s="208"/>
      <c r="M212" s="208"/>
      <c r="N212" s="208"/>
      <c r="O212" s="208"/>
      <c r="P212" s="208"/>
      <c r="Q212" s="208"/>
      <c r="R212" s="208"/>
      <c r="S212" s="228"/>
      <c r="T212" s="208"/>
    </row>
    <row r="213" spans="9:20" s="206" customFormat="1" ht="8.25" customHeight="1">
      <c r="I213" s="228"/>
      <c r="J213" s="228"/>
      <c r="K213" s="208"/>
      <c r="L213" s="208"/>
      <c r="M213" s="208"/>
      <c r="N213" s="208"/>
      <c r="O213" s="208"/>
      <c r="P213" s="208"/>
      <c r="Q213" s="208"/>
      <c r="R213" s="208"/>
      <c r="S213" s="228"/>
      <c r="T213" s="208"/>
    </row>
    <row r="214" spans="9:20" s="206" customFormat="1" ht="8.25" customHeight="1">
      <c r="I214" s="228"/>
      <c r="J214" s="228"/>
      <c r="K214" s="208"/>
      <c r="L214" s="208"/>
      <c r="M214" s="208"/>
      <c r="N214" s="208"/>
      <c r="O214" s="208"/>
      <c r="P214" s="208"/>
      <c r="Q214" s="208"/>
      <c r="R214" s="208"/>
      <c r="S214" s="228"/>
      <c r="T214" s="208"/>
    </row>
    <row r="215" spans="9:20" s="206" customFormat="1" ht="8.25" customHeight="1">
      <c r="I215" s="228"/>
      <c r="J215" s="228"/>
      <c r="K215" s="208"/>
      <c r="L215" s="208"/>
      <c r="M215" s="208"/>
      <c r="N215" s="208"/>
      <c r="O215" s="208"/>
      <c r="P215" s="208"/>
      <c r="Q215" s="208"/>
      <c r="R215" s="208"/>
      <c r="S215" s="228"/>
      <c r="T215" s="208"/>
    </row>
    <row r="216" spans="9:20" s="206" customFormat="1" ht="8.25" customHeight="1">
      <c r="I216" s="228"/>
      <c r="J216" s="228"/>
      <c r="K216" s="208"/>
      <c r="L216" s="208"/>
      <c r="M216" s="208"/>
      <c r="N216" s="208"/>
      <c r="O216" s="208"/>
      <c r="P216" s="208"/>
      <c r="Q216" s="208"/>
      <c r="R216" s="208"/>
      <c r="S216" s="228"/>
      <c r="T216" s="208"/>
    </row>
    <row r="217" spans="9:20" s="206" customFormat="1" ht="8.25" customHeight="1">
      <c r="I217" s="228"/>
      <c r="J217" s="228"/>
      <c r="K217" s="208"/>
      <c r="L217" s="208"/>
      <c r="M217" s="208"/>
      <c r="N217" s="208"/>
      <c r="O217" s="208"/>
      <c r="P217" s="208"/>
      <c r="Q217" s="208"/>
      <c r="R217" s="208"/>
      <c r="S217" s="228"/>
      <c r="T217" s="208"/>
    </row>
    <row r="218" spans="9:20" s="206" customFormat="1" ht="8.25" customHeight="1">
      <c r="I218" s="228"/>
      <c r="J218" s="228"/>
      <c r="K218" s="208"/>
      <c r="L218" s="208"/>
      <c r="M218" s="208"/>
      <c r="N218" s="208"/>
      <c r="O218" s="208"/>
      <c r="P218" s="208"/>
      <c r="Q218" s="208"/>
      <c r="R218" s="208"/>
      <c r="S218" s="228"/>
      <c r="T218" s="208"/>
    </row>
    <row r="219" spans="9:20" s="206" customFormat="1" ht="8.25" customHeight="1">
      <c r="I219" s="228"/>
      <c r="J219" s="228"/>
      <c r="K219" s="208"/>
      <c r="L219" s="208"/>
      <c r="M219" s="208"/>
      <c r="N219" s="208"/>
      <c r="O219" s="208"/>
      <c r="P219" s="208"/>
      <c r="Q219" s="208"/>
      <c r="R219" s="208"/>
      <c r="S219" s="228"/>
      <c r="T219" s="208"/>
    </row>
    <row r="220" spans="9:20" s="206" customFormat="1" ht="8.25" customHeight="1">
      <c r="I220" s="228"/>
      <c r="J220" s="228"/>
      <c r="K220" s="208"/>
      <c r="L220" s="208"/>
      <c r="M220" s="208"/>
      <c r="N220" s="208"/>
      <c r="O220" s="208"/>
      <c r="P220" s="208"/>
      <c r="Q220" s="208"/>
      <c r="R220" s="208"/>
      <c r="S220" s="228"/>
      <c r="T220" s="208"/>
    </row>
    <row r="221" spans="9:20" s="206" customFormat="1" ht="8.25" customHeight="1">
      <c r="I221" s="228"/>
      <c r="J221" s="228"/>
      <c r="K221" s="208"/>
      <c r="L221" s="208"/>
      <c r="M221" s="208"/>
      <c r="N221" s="208"/>
      <c r="O221" s="208"/>
      <c r="P221" s="208"/>
      <c r="Q221" s="208"/>
      <c r="R221" s="208"/>
      <c r="S221" s="228"/>
      <c r="T221" s="208"/>
    </row>
    <row r="222" spans="9:20" s="206" customFormat="1" ht="8.25" customHeight="1">
      <c r="I222" s="228"/>
      <c r="J222" s="228"/>
      <c r="K222" s="208"/>
      <c r="L222" s="208"/>
      <c r="M222" s="208"/>
      <c r="N222" s="208"/>
      <c r="O222" s="208"/>
      <c r="P222" s="208"/>
      <c r="Q222" s="208"/>
      <c r="R222" s="208"/>
      <c r="S222" s="228"/>
      <c r="T222" s="208"/>
    </row>
    <row r="223" spans="9:20" s="206" customFormat="1" ht="8.25" customHeight="1">
      <c r="I223" s="228"/>
      <c r="J223" s="228"/>
      <c r="K223" s="208"/>
      <c r="L223" s="208"/>
      <c r="M223" s="208"/>
      <c r="N223" s="208"/>
      <c r="O223" s="208"/>
      <c r="P223" s="208"/>
      <c r="Q223" s="208"/>
      <c r="R223" s="208"/>
      <c r="S223" s="228"/>
      <c r="T223" s="208"/>
    </row>
    <row r="224" spans="9:20" s="206" customFormat="1" ht="8.25" customHeight="1">
      <c r="I224" s="228"/>
      <c r="J224" s="228"/>
      <c r="K224" s="208"/>
      <c r="L224" s="208"/>
      <c r="M224" s="208"/>
      <c r="N224" s="208"/>
      <c r="O224" s="208"/>
      <c r="P224" s="208"/>
      <c r="Q224" s="208"/>
      <c r="R224" s="208"/>
      <c r="S224" s="228"/>
      <c r="T224" s="208"/>
    </row>
    <row r="225" spans="9:20" s="206" customFormat="1" ht="8.25" customHeight="1">
      <c r="I225" s="228"/>
      <c r="J225" s="228"/>
      <c r="K225" s="208"/>
      <c r="L225" s="208"/>
      <c r="M225" s="208"/>
      <c r="N225" s="208"/>
      <c r="O225" s="208"/>
      <c r="P225" s="208"/>
      <c r="Q225" s="208"/>
      <c r="R225" s="208"/>
      <c r="S225" s="228"/>
      <c r="T225" s="208"/>
    </row>
    <row r="226" spans="9:20" s="206" customFormat="1" ht="8.25" customHeight="1">
      <c r="I226" s="228"/>
      <c r="J226" s="228"/>
      <c r="K226" s="208"/>
      <c r="L226" s="208"/>
      <c r="M226" s="208"/>
      <c r="N226" s="208"/>
      <c r="O226" s="208"/>
      <c r="P226" s="208"/>
      <c r="Q226" s="208"/>
      <c r="R226" s="208"/>
      <c r="S226" s="228"/>
      <c r="T226" s="208"/>
    </row>
    <row r="227" spans="9:20" s="206" customFormat="1" ht="8.25" customHeight="1">
      <c r="I227" s="228"/>
      <c r="J227" s="228"/>
      <c r="K227" s="208"/>
      <c r="L227" s="208"/>
      <c r="M227" s="208"/>
      <c r="N227" s="208"/>
      <c r="O227" s="208"/>
      <c r="P227" s="208"/>
      <c r="Q227" s="208"/>
      <c r="R227" s="208"/>
      <c r="S227" s="228"/>
      <c r="T227" s="208"/>
    </row>
    <row r="228" spans="9:20" s="206" customFormat="1" ht="8.25" customHeight="1">
      <c r="I228" s="228"/>
      <c r="J228" s="228"/>
      <c r="K228" s="208"/>
      <c r="L228" s="208"/>
      <c r="M228" s="208"/>
      <c r="N228" s="208"/>
      <c r="O228" s="208"/>
      <c r="P228" s="208"/>
      <c r="Q228" s="208"/>
      <c r="R228" s="208"/>
      <c r="S228" s="228"/>
      <c r="T228" s="208"/>
    </row>
    <row r="229" spans="9:20" s="206" customFormat="1" ht="8.25" customHeight="1">
      <c r="I229" s="228"/>
      <c r="J229" s="228"/>
      <c r="K229" s="208"/>
      <c r="L229" s="208"/>
      <c r="M229" s="208"/>
      <c r="N229" s="208"/>
      <c r="O229" s="208"/>
      <c r="P229" s="208"/>
      <c r="Q229" s="208"/>
      <c r="R229" s="208"/>
      <c r="S229" s="228"/>
      <c r="T229" s="208"/>
    </row>
    <row r="230" spans="9:20" s="206" customFormat="1" ht="8.25" customHeight="1">
      <c r="I230" s="228"/>
      <c r="J230" s="228"/>
      <c r="K230" s="208"/>
      <c r="L230" s="208"/>
      <c r="M230" s="208"/>
      <c r="N230" s="208"/>
      <c r="O230" s="208"/>
      <c r="P230" s="208"/>
      <c r="Q230" s="208"/>
      <c r="R230" s="208"/>
      <c r="S230" s="228"/>
      <c r="T230" s="208"/>
    </row>
    <row r="231" spans="9:20" s="206" customFormat="1" ht="8.25" customHeight="1">
      <c r="I231" s="228"/>
      <c r="J231" s="228"/>
      <c r="K231" s="208"/>
      <c r="L231" s="208"/>
      <c r="M231" s="208"/>
      <c r="N231" s="208"/>
      <c r="O231" s="208"/>
      <c r="P231" s="208"/>
      <c r="Q231" s="208"/>
      <c r="R231" s="208"/>
      <c r="S231" s="228"/>
      <c r="T231" s="208"/>
    </row>
    <row r="232" spans="9:20" s="206" customFormat="1" ht="8.25" customHeight="1">
      <c r="I232" s="228"/>
      <c r="J232" s="228"/>
      <c r="K232" s="208"/>
      <c r="L232" s="208"/>
      <c r="M232" s="208"/>
      <c r="N232" s="208"/>
      <c r="O232" s="208"/>
      <c r="P232" s="208"/>
      <c r="Q232" s="208"/>
      <c r="R232" s="208"/>
      <c r="S232" s="228"/>
      <c r="T232" s="208"/>
    </row>
    <row r="233" spans="9:20" s="206" customFormat="1" ht="8.25" customHeight="1">
      <c r="I233" s="228"/>
      <c r="J233" s="228"/>
      <c r="K233" s="208"/>
      <c r="L233" s="208"/>
      <c r="M233" s="208"/>
      <c r="N233" s="208"/>
      <c r="O233" s="208"/>
      <c r="P233" s="208"/>
      <c r="Q233" s="208"/>
      <c r="R233" s="208"/>
      <c r="S233" s="228"/>
      <c r="T233" s="208"/>
    </row>
    <row r="234" spans="9:20" s="206" customFormat="1" ht="8.25" customHeight="1">
      <c r="I234" s="228"/>
      <c r="J234" s="228"/>
      <c r="K234" s="208"/>
      <c r="L234" s="208"/>
      <c r="M234" s="208"/>
      <c r="N234" s="208"/>
      <c r="O234" s="208"/>
      <c r="P234" s="208"/>
      <c r="Q234" s="208"/>
      <c r="R234" s="208"/>
      <c r="S234" s="228"/>
      <c r="T234" s="208"/>
    </row>
    <row r="235" spans="9:20" s="206" customFormat="1" ht="8.25" customHeight="1">
      <c r="I235" s="228"/>
      <c r="J235" s="228"/>
      <c r="K235" s="208"/>
      <c r="L235" s="208"/>
      <c r="M235" s="208"/>
      <c r="N235" s="208"/>
      <c r="O235" s="208"/>
      <c r="P235" s="208"/>
      <c r="Q235" s="208"/>
      <c r="R235" s="208"/>
      <c r="S235" s="228"/>
      <c r="T235" s="208"/>
    </row>
    <row r="236" spans="9:20" s="206" customFormat="1" ht="8.25" customHeight="1">
      <c r="I236" s="228"/>
      <c r="J236" s="228"/>
      <c r="K236" s="208"/>
      <c r="L236" s="208"/>
      <c r="M236" s="208"/>
      <c r="N236" s="208"/>
      <c r="O236" s="208"/>
      <c r="P236" s="208"/>
      <c r="Q236" s="208"/>
      <c r="R236" s="208"/>
      <c r="S236" s="228"/>
      <c r="T236" s="208"/>
    </row>
    <row r="237" spans="9:20" s="206" customFormat="1" ht="8.25" customHeight="1">
      <c r="I237" s="228"/>
      <c r="J237" s="228"/>
      <c r="K237" s="208"/>
      <c r="L237" s="208"/>
      <c r="M237" s="208"/>
      <c r="N237" s="208"/>
      <c r="O237" s="208"/>
      <c r="P237" s="208"/>
      <c r="Q237" s="208"/>
      <c r="R237" s="208"/>
      <c r="S237" s="228"/>
      <c r="T237" s="208"/>
    </row>
    <row r="238" spans="9:20" s="206" customFormat="1" ht="8.25" customHeight="1">
      <c r="I238" s="228"/>
      <c r="J238" s="228"/>
      <c r="K238" s="208"/>
      <c r="L238" s="208"/>
      <c r="M238" s="208"/>
      <c r="N238" s="208"/>
      <c r="O238" s="208"/>
      <c r="P238" s="208"/>
      <c r="Q238" s="208"/>
      <c r="R238" s="208"/>
      <c r="S238" s="228"/>
      <c r="T238" s="208"/>
    </row>
    <row r="239" spans="9:20" s="206" customFormat="1" ht="8.25" customHeight="1">
      <c r="I239" s="228"/>
      <c r="J239" s="228"/>
      <c r="K239" s="208"/>
      <c r="L239" s="208"/>
      <c r="M239" s="208"/>
      <c r="N239" s="208"/>
      <c r="O239" s="208"/>
      <c r="P239" s="208"/>
      <c r="Q239" s="208"/>
      <c r="R239" s="208"/>
      <c r="S239" s="228"/>
      <c r="T239" s="208"/>
    </row>
    <row r="240" spans="9:20" s="206" customFormat="1" ht="8.25" customHeight="1">
      <c r="I240" s="228"/>
      <c r="J240" s="228"/>
      <c r="K240" s="208"/>
      <c r="L240" s="208"/>
      <c r="M240" s="208"/>
      <c r="N240" s="208"/>
      <c r="O240" s="208"/>
      <c r="P240" s="208"/>
      <c r="Q240" s="208"/>
      <c r="R240" s="208"/>
      <c r="S240" s="228"/>
      <c r="T240" s="208"/>
    </row>
    <row r="241" spans="9:20" s="206" customFormat="1" ht="8.25" customHeight="1">
      <c r="I241" s="228"/>
      <c r="J241" s="228"/>
      <c r="K241" s="208"/>
      <c r="L241" s="208"/>
      <c r="M241" s="208"/>
      <c r="N241" s="208"/>
      <c r="O241" s="208"/>
      <c r="P241" s="208"/>
      <c r="Q241" s="208"/>
      <c r="R241" s="208"/>
      <c r="S241" s="228"/>
      <c r="T241" s="208"/>
    </row>
    <row r="242" spans="9:20" s="206" customFormat="1" ht="8.25" customHeight="1">
      <c r="I242" s="228"/>
      <c r="J242" s="228"/>
      <c r="K242" s="208"/>
      <c r="L242" s="208"/>
      <c r="M242" s="208"/>
      <c r="N242" s="208"/>
      <c r="O242" s="208"/>
      <c r="P242" s="208"/>
      <c r="Q242" s="208"/>
      <c r="R242" s="208"/>
      <c r="S242" s="228"/>
      <c r="T242" s="208"/>
    </row>
    <row r="243" spans="9:20" s="206" customFormat="1" ht="8.25" customHeight="1">
      <c r="I243" s="228"/>
      <c r="J243" s="228"/>
      <c r="K243" s="208"/>
      <c r="L243" s="208"/>
      <c r="M243" s="208"/>
      <c r="N243" s="208"/>
      <c r="O243" s="208"/>
      <c r="P243" s="208"/>
      <c r="Q243" s="208"/>
      <c r="R243" s="208"/>
      <c r="S243" s="228"/>
      <c r="T243" s="208"/>
    </row>
    <row r="244" spans="9:20" s="206" customFormat="1" ht="8.25" customHeight="1">
      <c r="I244" s="228"/>
      <c r="J244" s="228"/>
      <c r="K244" s="208"/>
      <c r="L244" s="208"/>
      <c r="M244" s="208"/>
      <c r="N244" s="208"/>
      <c r="O244" s="208"/>
      <c r="P244" s="208"/>
      <c r="Q244" s="208"/>
      <c r="R244" s="208"/>
      <c r="S244" s="228"/>
      <c r="T244" s="208"/>
    </row>
    <row r="245" spans="9:20" s="206" customFormat="1" ht="8.25" customHeight="1">
      <c r="I245" s="228"/>
      <c r="J245" s="228"/>
      <c r="K245" s="208"/>
      <c r="L245" s="208"/>
      <c r="M245" s="208"/>
      <c r="N245" s="208"/>
      <c r="O245" s="208"/>
      <c r="P245" s="208"/>
      <c r="Q245" s="208"/>
      <c r="R245" s="208"/>
      <c r="S245" s="228"/>
      <c r="T245" s="208"/>
    </row>
    <row r="246" spans="9:20" s="206" customFormat="1" ht="8.25" customHeight="1">
      <c r="I246" s="228"/>
      <c r="J246" s="228"/>
      <c r="K246" s="208"/>
      <c r="L246" s="208"/>
      <c r="M246" s="208"/>
      <c r="N246" s="208"/>
      <c r="O246" s="208"/>
      <c r="P246" s="208"/>
      <c r="Q246" s="208"/>
      <c r="R246" s="208"/>
      <c r="S246" s="228"/>
      <c r="T246" s="208"/>
    </row>
    <row r="247" spans="9:20" s="206" customFormat="1" ht="8.25" customHeight="1">
      <c r="I247" s="228"/>
      <c r="J247" s="228"/>
      <c r="K247" s="208"/>
      <c r="L247" s="208"/>
      <c r="M247" s="208"/>
      <c r="N247" s="208"/>
      <c r="O247" s="208"/>
      <c r="P247" s="208"/>
      <c r="Q247" s="208"/>
      <c r="R247" s="208"/>
      <c r="S247" s="228"/>
      <c r="T247" s="208"/>
    </row>
    <row r="248" spans="9:20" s="206" customFormat="1" ht="8.25" customHeight="1">
      <c r="I248" s="228"/>
      <c r="J248" s="228"/>
      <c r="K248" s="208"/>
      <c r="L248" s="208"/>
      <c r="M248" s="208"/>
      <c r="N248" s="208"/>
      <c r="O248" s="208"/>
      <c r="P248" s="208"/>
      <c r="Q248" s="208"/>
      <c r="R248" s="208"/>
      <c r="S248" s="228"/>
      <c r="T248" s="208"/>
    </row>
    <row r="249" spans="9:20" s="206" customFormat="1" ht="8.25" customHeight="1">
      <c r="I249" s="228"/>
      <c r="J249" s="228"/>
      <c r="K249" s="208"/>
      <c r="L249" s="208"/>
      <c r="M249" s="208"/>
      <c r="N249" s="208"/>
      <c r="O249" s="208"/>
      <c r="P249" s="208"/>
      <c r="Q249" s="208"/>
      <c r="R249" s="208"/>
      <c r="S249" s="228"/>
      <c r="T249" s="208"/>
    </row>
    <row r="250" spans="9:20" s="206" customFormat="1" ht="8.25" customHeight="1">
      <c r="I250" s="228"/>
      <c r="J250" s="228"/>
      <c r="K250" s="208"/>
      <c r="L250" s="208"/>
      <c r="M250" s="208"/>
      <c r="N250" s="208"/>
      <c r="O250" s="208"/>
      <c r="P250" s="208"/>
      <c r="Q250" s="208"/>
      <c r="R250" s="208"/>
      <c r="S250" s="228"/>
      <c r="T250" s="208"/>
    </row>
    <row r="251" spans="9:20" s="206" customFormat="1" ht="8.25" customHeight="1">
      <c r="I251" s="228"/>
      <c r="J251" s="228"/>
      <c r="K251" s="208"/>
      <c r="L251" s="208"/>
      <c r="M251" s="208"/>
      <c r="N251" s="208"/>
      <c r="O251" s="208"/>
      <c r="P251" s="208"/>
      <c r="Q251" s="208"/>
      <c r="R251" s="208"/>
      <c r="S251" s="228"/>
      <c r="T251" s="208"/>
    </row>
    <row r="252" spans="9:20" s="206" customFormat="1" ht="8.25" customHeight="1">
      <c r="I252" s="228"/>
      <c r="J252" s="228"/>
      <c r="K252" s="208"/>
      <c r="L252" s="208"/>
      <c r="M252" s="208"/>
      <c r="N252" s="208"/>
      <c r="O252" s="208"/>
      <c r="P252" s="208"/>
      <c r="Q252" s="208"/>
      <c r="R252" s="208"/>
      <c r="S252" s="228"/>
      <c r="T252" s="208"/>
    </row>
    <row r="253" spans="9:20" s="206" customFormat="1" ht="8.25" customHeight="1">
      <c r="I253" s="228"/>
      <c r="J253" s="228"/>
      <c r="K253" s="208"/>
      <c r="L253" s="208"/>
      <c r="M253" s="208"/>
      <c r="N253" s="208"/>
      <c r="O253" s="208"/>
      <c r="P253" s="208"/>
      <c r="Q253" s="208"/>
      <c r="R253" s="208"/>
      <c r="S253" s="228"/>
      <c r="T253" s="208"/>
    </row>
    <row r="254" spans="9:20" s="206" customFormat="1" ht="8.25" customHeight="1">
      <c r="I254" s="228"/>
      <c r="J254" s="228"/>
      <c r="K254" s="208"/>
      <c r="L254" s="208"/>
      <c r="M254" s="208"/>
      <c r="N254" s="208"/>
      <c r="O254" s="208"/>
      <c r="P254" s="208"/>
      <c r="Q254" s="208"/>
      <c r="R254" s="208"/>
      <c r="S254" s="228"/>
      <c r="T254" s="208"/>
    </row>
    <row r="255" spans="9:20" s="206" customFormat="1" ht="8.25" customHeight="1">
      <c r="I255" s="228"/>
      <c r="J255" s="228"/>
      <c r="K255" s="208"/>
      <c r="L255" s="208"/>
      <c r="M255" s="208"/>
      <c r="N255" s="208"/>
      <c r="O255" s="208"/>
      <c r="P255" s="208"/>
      <c r="Q255" s="208"/>
      <c r="R255" s="208"/>
      <c r="S255" s="228"/>
      <c r="T255" s="208"/>
    </row>
    <row r="256" spans="9:20" s="206" customFormat="1" ht="8.25" customHeight="1">
      <c r="I256" s="228"/>
      <c r="J256" s="228"/>
      <c r="K256" s="208"/>
      <c r="L256" s="208"/>
      <c r="M256" s="208"/>
      <c r="N256" s="208"/>
      <c r="O256" s="208"/>
      <c r="P256" s="208"/>
      <c r="Q256" s="208"/>
      <c r="R256" s="208"/>
      <c r="S256" s="228"/>
      <c r="T256" s="208"/>
    </row>
    <row r="257" spans="9:20" s="206" customFormat="1" ht="8.25" customHeight="1">
      <c r="I257" s="228"/>
      <c r="J257" s="228"/>
      <c r="K257" s="208"/>
      <c r="L257" s="208"/>
      <c r="M257" s="208"/>
      <c r="N257" s="208"/>
      <c r="O257" s="208"/>
      <c r="P257" s="208"/>
      <c r="Q257" s="208"/>
      <c r="R257" s="208"/>
      <c r="S257" s="228"/>
      <c r="T257" s="208"/>
    </row>
    <row r="258" spans="9:20" s="206" customFormat="1" ht="8.25" customHeight="1">
      <c r="I258" s="228"/>
      <c r="J258" s="228"/>
      <c r="K258" s="208"/>
      <c r="L258" s="208"/>
      <c r="M258" s="208"/>
      <c r="N258" s="208"/>
      <c r="O258" s="208"/>
      <c r="P258" s="208"/>
      <c r="Q258" s="208"/>
      <c r="R258" s="208"/>
      <c r="S258" s="228"/>
      <c r="T258" s="208"/>
    </row>
    <row r="259" spans="9:20" s="206" customFormat="1" ht="8.25" customHeight="1">
      <c r="I259" s="228"/>
      <c r="J259" s="228"/>
      <c r="K259" s="208"/>
      <c r="L259" s="208"/>
      <c r="M259" s="208"/>
      <c r="N259" s="208"/>
      <c r="O259" s="208"/>
      <c r="P259" s="208"/>
      <c r="Q259" s="208"/>
      <c r="R259" s="208"/>
      <c r="S259" s="228"/>
      <c r="T259" s="208"/>
    </row>
    <row r="260" spans="9:20" s="206" customFormat="1" ht="8.25" customHeight="1">
      <c r="I260" s="228"/>
      <c r="J260" s="228"/>
      <c r="K260" s="208"/>
      <c r="L260" s="208"/>
      <c r="M260" s="208"/>
      <c r="N260" s="208"/>
      <c r="O260" s="208"/>
      <c r="P260" s="208"/>
      <c r="Q260" s="208"/>
      <c r="R260" s="208"/>
      <c r="S260" s="228"/>
      <c r="T260" s="208"/>
    </row>
    <row r="261" spans="9:20" s="206" customFormat="1" ht="8.25" customHeight="1">
      <c r="I261" s="228"/>
      <c r="J261" s="228"/>
      <c r="K261" s="208"/>
      <c r="L261" s="208"/>
      <c r="M261" s="208"/>
      <c r="N261" s="208"/>
      <c r="O261" s="208"/>
      <c r="P261" s="208"/>
      <c r="Q261" s="208"/>
      <c r="R261" s="208"/>
      <c r="S261" s="228"/>
      <c r="T261" s="208"/>
    </row>
    <row r="262" spans="9:20" s="206" customFormat="1" ht="8.25" customHeight="1">
      <c r="I262" s="228"/>
      <c r="J262" s="228"/>
      <c r="K262" s="208"/>
      <c r="L262" s="208"/>
      <c r="M262" s="208"/>
      <c r="N262" s="208"/>
      <c r="O262" s="208"/>
      <c r="P262" s="208"/>
      <c r="Q262" s="208"/>
      <c r="R262" s="208"/>
      <c r="S262" s="228"/>
      <c r="T262" s="208"/>
    </row>
    <row r="263" spans="9:20" s="206" customFormat="1" ht="8.25" customHeight="1">
      <c r="I263" s="228"/>
      <c r="J263" s="228"/>
      <c r="K263" s="208"/>
      <c r="L263" s="208"/>
      <c r="M263" s="208"/>
      <c r="N263" s="208"/>
      <c r="O263" s="208"/>
      <c r="P263" s="208"/>
      <c r="Q263" s="208"/>
      <c r="R263" s="208"/>
      <c r="S263" s="228"/>
      <c r="T263" s="208"/>
    </row>
    <row r="264" spans="9:20" s="206" customFormat="1" ht="8.25" customHeight="1">
      <c r="I264" s="228"/>
      <c r="J264" s="228"/>
      <c r="K264" s="208"/>
      <c r="L264" s="208"/>
      <c r="M264" s="208"/>
      <c r="N264" s="208"/>
      <c r="O264" s="208"/>
      <c r="P264" s="208"/>
      <c r="Q264" s="208"/>
      <c r="R264" s="208"/>
      <c r="S264" s="228"/>
      <c r="T264" s="208"/>
    </row>
    <row r="265" spans="9:20" s="206" customFormat="1" ht="8.25" customHeight="1">
      <c r="I265" s="228"/>
      <c r="J265" s="228"/>
      <c r="K265" s="208"/>
      <c r="L265" s="208"/>
      <c r="M265" s="208"/>
      <c r="N265" s="208"/>
      <c r="O265" s="208"/>
      <c r="P265" s="208"/>
      <c r="Q265" s="208"/>
      <c r="R265" s="208"/>
      <c r="S265" s="228"/>
      <c r="T265" s="208"/>
    </row>
    <row r="266" spans="9:20" s="206" customFormat="1" ht="8.25" customHeight="1">
      <c r="I266" s="228"/>
      <c r="J266" s="228"/>
      <c r="K266" s="208"/>
      <c r="L266" s="208"/>
      <c r="M266" s="208"/>
      <c r="N266" s="208"/>
      <c r="O266" s="208"/>
      <c r="P266" s="208"/>
      <c r="Q266" s="208"/>
      <c r="R266" s="208"/>
      <c r="S266" s="228"/>
      <c r="T266" s="208"/>
    </row>
    <row r="267" spans="9:20" s="206" customFormat="1" ht="8.25" customHeight="1">
      <c r="I267" s="228"/>
      <c r="J267" s="228"/>
      <c r="K267" s="208"/>
      <c r="L267" s="208"/>
      <c r="M267" s="208"/>
      <c r="N267" s="208"/>
      <c r="O267" s="208"/>
      <c r="P267" s="208"/>
      <c r="Q267" s="208"/>
      <c r="R267" s="208"/>
      <c r="S267" s="228"/>
      <c r="T267" s="208"/>
    </row>
    <row r="268" spans="9:20" s="206" customFormat="1" ht="8.25" customHeight="1">
      <c r="I268" s="228"/>
      <c r="J268" s="228"/>
      <c r="K268" s="208"/>
      <c r="L268" s="208"/>
      <c r="M268" s="208"/>
      <c r="N268" s="208"/>
      <c r="O268" s="208"/>
      <c r="P268" s="208"/>
      <c r="Q268" s="208"/>
      <c r="R268" s="208"/>
      <c r="S268" s="228"/>
      <c r="T268" s="208"/>
    </row>
    <row r="269" spans="9:20" s="206" customFormat="1" ht="8.25" customHeight="1">
      <c r="I269" s="228"/>
      <c r="J269" s="228"/>
      <c r="K269" s="208"/>
      <c r="L269" s="208"/>
      <c r="M269" s="208"/>
      <c r="N269" s="208"/>
      <c r="O269" s="208"/>
      <c r="P269" s="208"/>
      <c r="Q269" s="208"/>
      <c r="R269" s="208"/>
      <c r="S269" s="228"/>
      <c r="T269" s="208"/>
    </row>
    <row r="270" spans="9:20" s="206" customFormat="1" ht="8.25" customHeight="1">
      <c r="I270" s="228"/>
      <c r="J270" s="228"/>
      <c r="K270" s="208"/>
      <c r="L270" s="208"/>
      <c r="M270" s="208"/>
      <c r="N270" s="208"/>
      <c r="O270" s="208"/>
      <c r="P270" s="208"/>
      <c r="Q270" s="208"/>
      <c r="R270" s="208"/>
      <c r="S270" s="228"/>
      <c r="T270" s="208"/>
    </row>
    <row r="271" spans="9:20" s="206" customFormat="1" ht="8.25" customHeight="1">
      <c r="I271" s="228"/>
      <c r="J271" s="228"/>
      <c r="K271" s="208"/>
      <c r="L271" s="208"/>
      <c r="M271" s="208"/>
      <c r="N271" s="208"/>
      <c r="O271" s="208"/>
      <c r="P271" s="208"/>
      <c r="Q271" s="208"/>
      <c r="R271" s="208"/>
      <c r="S271" s="228"/>
      <c r="T271" s="208"/>
    </row>
    <row r="272" spans="9:20" s="206" customFormat="1" ht="8.25" customHeight="1">
      <c r="I272" s="228"/>
      <c r="J272" s="228"/>
      <c r="K272" s="208"/>
      <c r="L272" s="208"/>
      <c r="M272" s="208"/>
      <c r="N272" s="208"/>
      <c r="O272" s="208"/>
      <c r="P272" s="208"/>
      <c r="Q272" s="208"/>
      <c r="R272" s="208"/>
      <c r="S272" s="228"/>
      <c r="T272" s="208"/>
    </row>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5.xml><?xml version="1.0" encoding="utf-8"?>
<worksheet xmlns="http://schemas.openxmlformats.org/spreadsheetml/2006/main" xmlns:r="http://schemas.openxmlformats.org/officeDocument/2006/relationships">
  <sheetPr>
    <tabColor indexed="30"/>
  </sheetPr>
  <dimension ref="A2:Z217"/>
  <sheetViews>
    <sheetView zoomScale="120" zoomScaleNormal="120" zoomScalePageLayoutView="0" workbookViewId="0" topLeftCell="A1">
      <selection activeCell="A1" sqref="A1:IV16384"/>
    </sheetView>
  </sheetViews>
  <sheetFormatPr defaultColWidth="10.7109375" defaultRowHeight="12.75"/>
  <cols>
    <col min="1" max="1" width="2.28125" style="203" customWidth="1"/>
    <col min="2" max="2" width="2.421875" style="203" customWidth="1"/>
    <col min="3" max="3" width="2.140625" style="203" customWidth="1"/>
    <col min="4" max="4" width="3.28125" style="203" customWidth="1"/>
    <col min="5" max="5" width="4.7109375" style="203" customWidth="1"/>
    <col min="6" max="6" width="19.00390625" style="203" bestFit="1" customWidth="1"/>
    <col min="7" max="7" width="6.8515625" style="203" bestFit="1" customWidth="1"/>
    <col min="8" max="8" width="4.7109375" style="203" customWidth="1"/>
    <col min="9" max="9" width="7.421875" style="192" bestFit="1" customWidth="1"/>
    <col min="10" max="10" width="1.28515625" style="192" customWidth="1"/>
    <col min="11" max="11" width="12.7109375" style="253" bestFit="1" customWidth="1"/>
    <col min="12" max="12" width="1.28515625" style="253" customWidth="1"/>
    <col min="13" max="13" width="8.7109375" style="253" customWidth="1"/>
    <col min="14" max="14" width="1.28515625" style="253" customWidth="1"/>
    <col min="15" max="15" width="8.7109375" style="253" bestFit="1" customWidth="1"/>
    <col min="16" max="16" width="1.28515625" style="253" customWidth="1"/>
    <col min="17" max="17" width="6.28125" style="253" customWidth="1"/>
    <col min="18" max="18" width="1.28515625" style="253" customWidth="1"/>
    <col min="19" max="19" width="8.140625" style="192" customWidth="1"/>
    <col min="20" max="20" width="6.140625" style="253" customWidth="1"/>
    <col min="21" max="25" width="6.140625" style="203" customWidth="1"/>
    <col min="26" max="16384" width="10.7109375" style="203" customWidth="1"/>
  </cols>
  <sheetData>
    <row r="2" spans="1:20" s="304" customFormat="1" ht="12.75" customHeight="1">
      <c r="A2" s="353" t="s">
        <v>761</v>
      </c>
      <c r="B2" s="307"/>
      <c r="C2" s="307"/>
      <c r="D2" s="307"/>
      <c r="E2" s="307"/>
      <c r="F2" s="307"/>
      <c r="G2" s="307"/>
      <c r="H2" s="307"/>
      <c r="I2" s="354" t="s">
        <v>762</v>
      </c>
      <c r="J2" s="354"/>
      <c r="K2" s="355"/>
      <c r="L2" s="355"/>
      <c r="M2" s="308"/>
      <c r="N2" s="308"/>
      <c r="O2" s="308"/>
      <c r="P2" s="308"/>
      <c r="Q2" s="308"/>
      <c r="R2" s="308"/>
      <c r="S2" s="309"/>
      <c r="T2" s="305"/>
    </row>
    <row r="3" spans="1:19" ht="12" customHeight="1">
      <c r="A3" s="304" t="s">
        <v>0</v>
      </c>
      <c r="B3" s="353"/>
      <c r="C3" s="307"/>
      <c r="D3" s="307"/>
      <c r="E3" s="307"/>
      <c r="F3" s="307"/>
      <c r="G3" s="307"/>
      <c r="H3" s="307"/>
      <c r="I3" s="309"/>
      <c r="J3" s="309"/>
      <c r="S3" s="309"/>
    </row>
    <row r="4" spans="1:19" s="304" customFormat="1" ht="12.75" customHeight="1">
      <c r="A4" s="303"/>
      <c r="I4" s="306"/>
      <c r="J4" s="306"/>
      <c r="K4" s="306"/>
      <c r="L4" s="306"/>
      <c r="M4" s="306"/>
      <c r="N4" s="306"/>
      <c r="O4" s="306"/>
      <c r="P4" s="306"/>
      <c r="Q4" s="306"/>
      <c r="R4" s="306"/>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6.75" customHeight="1">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39508</v>
      </c>
      <c r="J8" s="328"/>
      <c r="K8" s="327" t="s">
        <v>698</v>
      </c>
      <c r="L8" s="328"/>
      <c r="M8" s="329" t="s">
        <v>699</v>
      </c>
      <c r="N8" s="330"/>
      <c r="O8" s="331" t="s">
        <v>700</v>
      </c>
      <c r="P8" s="330"/>
      <c r="Q8" s="331" t="s">
        <v>598</v>
      </c>
      <c r="R8" s="329"/>
      <c r="S8" s="351">
        <v>39600</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5:26" s="317" customFormat="1" ht="7.5" customHeight="1">
      <c r="E10" s="338"/>
      <c r="F10" s="338"/>
      <c r="G10" s="338"/>
      <c r="H10" s="356"/>
      <c r="I10" s="357"/>
      <c r="J10" s="357"/>
      <c r="K10" s="357"/>
      <c r="L10" s="357"/>
      <c r="M10" s="358"/>
      <c r="N10" s="358"/>
      <c r="O10" s="358"/>
      <c r="P10" s="358"/>
      <c r="Q10" s="358"/>
      <c r="R10" s="357"/>
      <c r="S10" s="357"/>
      <c r="T10" s="339"/>
      <c r="U10" s="359"/>
      <c r="V10" s="359"/>
      <c r="W10" s="359"/>
      <c r="X10" s="359"/>
      <c r="Y10" s="359"/>
      <c r="Z10" s="359"/>
    </row>
    <row r="11" spans="5:26" s="206" customFormat="1" ht="7.5" customHeight="1">
      <c r="E11" s="221"/>
      <c r="F11" s="221"/>
      <c r="G11" s="221"/>
      <c r="H11" s="221"/>
      <c r="I11" s="227"/>
      <c r="J11" s="227"/>
      <c r="K11" s="227"/>
      <c r="L11" s="227"/>
      <c r="M11" s="227"/>
      <c r="N11" s="227"/>
      <c r="O11" s="227"/>
      <c r="P11" s="227"/>
      <c r="Q11" s="227"/>
      <c r="R11" s="227"/>
      <c r="S11" s="227"/>
      <c r="T11" s="227"/>
      <c r="U11" s="220"/>
      <c r="V11" s="220"/>
      <c r="W11" s="220"/>
      <c r="X11" s="220"/>
      <c r="Y11" s="220"/>
      <c r="Z11" s="220"/>
    </row>
    <row r="12" spans="1:26" s="206" customFormat="1" ht="12">
      <c r="A12" s="317" t="s">
        <v>234</v>
      </c>
      <c r="B12" s="360"/>
      <c r="C12" s="317"/>
      <c r="D12" s="317"/>
      <c r="E12" s="338"/>
      <c r="F12" s="338"/>
      <c r="G12" s="338"/>
      <c r="H12" s="338"/>
      <c r="I12" s="339">
        <f>I14-I101</f>
        <v>-16426.667774935893</v>
      </c>
      <c r="J12" s="339"/>
      <c r="K12" s="339">
        <f>K14-K101</f>
        <v>1055.6913036088627</v>
      </c>
      <c r="L12" s="339"/>
      <c r="M12" s="339">
        <f>M14-M101</f>
        <v>-9074.350998491922</v>
      </c>
      <c r="N12" s="339"/>
      <c r="O12" s="339">
        <f>O14-O101</f>
        <v>16831.35017505208</v>
      </c>
      <c r="P12" s="339"/>
      <c r="Q12" s="339">
        <f>Q14-Q101</f>
        <v>-0.10327757520901829</v>
      </c>
      <c r="R12" s="339"/>
      <c r="S12" s="339">
        <f>S14-S101</f>
        <v>-7614.099413774384</v>
      </c>
      <c r="T12" s="340"/>
      <c r="U12" s="340"/>
      <c r="V12" s="340"/>
      <c r="W12" s="340"/>
      <c r="X12" s="340"/>
      <c r="Y12" s="340"/>
      <c r="Z12" s="220"/>
    </row>
    <row r="13" spans="1:26" s="206" customFormat="1" ht="12">
      <c r="A13" s="317"/>
      <c r="B13" s="317"/>
      <c r="C13" s="317"/>
      <c r="D13" s="317"/>
      <c r="E13" s="338"/>
      <c r="F13" s="338"/>
      <c r="G13" s="338"/>
      <c r="H13" s="338"/>
      <c r="I13" s="339"/>
      <c r="J13" s="220"/>
      <c r="K13" s="339"/>
      <c r="L13" s="220"/>
      <c r="M13" s="339"/>
      <c r="N13" s="220"/>
      <c r="O13" s="339"/>
      <c r="P13" s="220"/>
      <c r="Q13" s="339"/>
      <c r="R13" s="220"/>
      <c r="S13" s="339"/>
      <c r="T13" s="340"/>
      <c r="U13" s="340"/>
      <c r="V13" s="340"/>
      <c r="W13" s="340"/>
      <c r="X13" s="340"/>
      <c r="Y13" s="340"/>
      <c r="Z13" s="220"/>
    </row>
    <row r="14" spans="1:26" s="221" customFormat="1" ht="12">
      <c r="A14" s="338" t="s">
        <v>466</v>
      </c>
      <c r="B14" s="338" t="s">
        <v>538</v>
      </c>
      <c r="C14" s="338"/>
      <c r="D14" s="361"/>
      <c r="E14" s="338"/>
      <c r="F14" s="338"/>
      <c r="G14" s="338"/>
      <c r="H14" s="338"/>
      <c r="I14" s="339">
        <f>I16+I24+I41+I46+I91</f>
        <v>170804.96360889153</v>
      </c>
      <c r="J14" s="339"/>
      <c r="K14" s="339">
        <f>K16+K24+K41+K46+K91</f>
        <v>5802.533467617815</v>
      </c>
      <c r="L14" s="339"/>
      <c r="M14" s="339">
        <f>M16+M24+M41+M46+M91</f>
        <v>-4316.530722093962</v>
      </c>
      <c r="N14" s="339"/>
      <c r="O14" s="339">
        <f>O16+O24+O41+O46+O91</f>
        <v>772.2291279738804</v>
      </c>
      <c r="P14" s="339"/>
      <c r="Q14" s="339">
        <f>Q16+Q24+Q41+Q46+Q91</f>
        <v>-0.045772814999651246</v>
      </c>
      <c r="R14" s="339"/>
      <c r="S14" s="339">
        <f>S16+S24+S41+S46+S91</f>
        <v>173063.14970957424</v>
      </c>
      <c r="T14" s="227"/>
      <c r="U14" s="220"/>
      <c r="V14" s="220"/>
      <c r="W14" s="220"/>
      <c r="X14" s="220"/>
      <c r="Y14" s="220"/>
      <c r="Z14" s="220"/>
    </row>
    <row r="15" spans="1:26" s="221" customFormat="1" ht="12">
      <c r="A15" s="338"/>
      <c r="B15" s="338"/>
      <c r="C15" s="338"/>
      <c r="D15" s="338"/>
      <c r="E15" s="338"/>
      <c r="F15" s="338"/>
      <c r="G15" s="338"/>
      <c r="H15" s="338"/>
      <c r="I15" s="339"/>
      <c r="J15" s="220"/>
      <c r="K15" s="339"/>
      <c r="L15" s="220"/>
      <c r="M15" s="339"/>
      <c r="N15" s="220"/>
      <c r="O15" s="339"/>
      <c r="P15" s="220"/>
      <c r="Q15" s="339"/>
      <c r="R15" s="220"/>
      <c r="S15" s="339"/>
      <c r="T15" s="227"/>
      <c r="U15" s="220"/>
      <c r="V15" s="220"/>
      <c r="W15" s="220"/>
      <c r="X15" s="220"/>
      <c r="Y15" s="220"/>
      <c r="Z15" s="220"/>
    </row>
    <row r="16" spans="1:26" s="221" customFormat="1" ht="12">
      <c r="A16" s="338"/>
      <c r="B16" s="338" t="s">
        <v>468</v>
      </c>
      <c r="C16" s="338" t="s">
        <v>228</v>
      </c>
      <c r="D16" s="338"/>
      <c r="E16" s="338"/>
      <c r="F16" s="338"/>
      <c r="G16" s="338"/>
      <c r="H16" s="338"/>
      <c r="I16" s="339">
        <f>I17+I21</f>
        <v>33056.358787486446</v>
      </c>
      <c r="J16" s="339"/>
      <c r="K16" s="339">
        <f>K17+K21</f>
        <v>659.6549766833333</v>
      </c>
      <c r="L16" s="339"/>
      <c r="M16" s="339">
        <f>M17+M21</f>
        <v>-647.2</v>
      </c>
      <c r="N16" s="339"/>
      <c r="O16" s="339">
        <f>O17+O21</f>
        <v>341.1024671432024</v>
      </c>
      <c r="P16" s="339"/>
      <c r="Q16" s="339">
        <f>Q17+Q21</f>
        <v>-0.0028959999999997876</v>
      </c>
      <c r="R16" s="339"/>
      <c r="S16" s="339">
        <f>S17+S21</f>
        <v>33409.91333531298</v>
      </c>
      <c r="T16" s="227"/>
      <c r="U16" s="220"/>
      <c r="V16" s="220"/>
      <c r="W16" s="220"/>
      <c r="X16" s="220"/>
      <c r="Y16" s="220"/>
      <c r="Z16" s="220"/>
    </row>
    <row r="17" spans="1:26" s="221" customFormat="1" ht="12">
      <c r="A17" s="338"/>
      <c r="B17" s="338"/>
      <c r="C17" s="338" t="s">
        <v>238</v>
      </c>
      <c r="D17" s="338" t="s">
        <v>599</v>
      </c>
      <c r="E17" s="338"/>
      <c r="F17" s="338"/>
      <c r="G17" s="338"/>
      <c r="H17" s="338"/>
      <c r="I17" s="339">
        <f>I19+I20</f>
        <v>29455.564711796444</v>
      </c>
      <c r="J17" s="339"/>
      <c r="K17" s="339">
        <f>K19+K20</f>
        <v>727.7902627533333</v>
      </c>
      <c r="L17" s="339"/>
      <c r="M17" s="339">
        <f>M19+M20</f>
        <v>-647.2</v>
      </c>
      <c r="N17" s="339"/>
      <c r="O17" s="339">
        <f>O19+O20</f>
        <v>341.1024671432024</v>
      </c>
      <c r="P17" s="339"/>
      <c r="Q17" s="339">
        <f>Q19+Q20</f>
        <v>-0.0028959999999997876</v>
      </c>
      <c r="R17" s="339"/>
      <c r="S17" s="339">
        <f>S19+S20</f>
        <v>29877.254545692977</v>
      </c>
      <c r="T17" s="227"/>
      <c r="U17" s="220"/>
      <c r="V17" s="220"/>
      <c r="W17" s="220"/>
      <c r="X17" s="220"/>
      <c r="Y17" s="220"/>
      <c r="Z17" s="220"/>
    </row>
    <row r="18" spans="1:26" s="221" customFormat="1" ht="12">
      <c r="A18" s="338"/>
      <c r="B18" s="338"/>
      <c r="C18" s="338"/>
      <c r="D18" s="338" t="s">
        <v>239</v>
      </c>
      <c r="E18" s="338"/>
      <c r="F18" s="338"/>
      <c r="G18" s="338"/>
      <c r="H18" s="338"/>
      <c r="I18" s="339"/>
      <c r="J18" s="220"/>
      <c r="K18" s="339"/>
      <c r="L18" s="220"/>
      <c r="M18" s="339"/>
      <c r="N18" s="220"/>
      <c r="O18" s="339"/>
      <c r="P18" s="220"/>
      <c r="Q18" s="339"/>
      <c r="R18" s="220"/>
      <c r="S18" s="339"/>
      <c r="T18" s="227"/>
      <c r="U18" s="220"/>
      <c r="V18" s="220"/>
      <c r="W18" s="220"/>
      <c r="X18" s="220"/>
      <c r="Y18" s="220"/>
      <c r="Z18" s="220"/>
    </row>
    <row r="19" spans="1:26" s="221" customFormat="1" ht="12">
      <c r="A19" s="338"/>
      <c r="B19" s="338"/>
      <c r="C19" s="338"/>
      <c r="D19" s="338" t="s">
        <v>600</v>
      </c>
      <c r="E19" s="338" t="s">
        <v>601</v>
      </c>
      <c r="F19" s="338"/>
      <c r="G19" s="338"/>
      <c r="H19" s="338"/>
      <c r="I19" s="339">
        <v>29455.564711796444</v>
      </c>
      <c r="J19" s="220"/>
      <c r="K19" s="339">
        <v>727.7902627533333</v>
      </c>
      <c r="L19" s="220"/>
      <c r="M19" s="339">
        <v>-647.2</v>
      </c>
      <c r="N19" s="220"/>
      <c r="O19" s="339">
        <v>341.1024671432024</v>
      </c>
      <c r="P19" s="220"/>
      <c r="Q19" s="339">
        <v>-0.0028959999999997876</v>
      </c>
      <c r="R19" s="220"/>
      <c r="S19" s="339">
        <v>29877.254545692977</v>
      </c>
      <c r="T19" s="227"/>
      <c r="U19" s="220"/>
      <c r="V19" s="220"/>
      <c r="W19" s="220"/>
      <c r="X19" s="220"/>
      <c r="Y19" s="220"/>
      <c r="Z19" s="220"/>
    </row>
    <row r="20" spans="1:26" s="221" customFormat="1" ht="12">
      <c r="A20" s="338"/>
      <c r="B20" s="338"/>
      <c r="C20" s="338"/>
      <c r="D20" s="338" t="s">
        <v>602</v>
      </c>
      <c r="E20" s="338" t="s">
        <v>603</v>
      </c>
      <c r="F20" s="338"/>
      <c r="G20" s="338"/>
      <c r="H20" s="338"/>
      <c r="I20" s="339">
        <v>0</v>
      </c>
      <c r="J20" s="220"/>
      <c r="K20" s="339">
        <v>0</v>
      </c>
      <c r="L20" s="220"/>
      <c r="M20" s="339">
        <v>0</v>
      </c>
      <c r="N20" s="220"/>
      <c r="O20" s="339">
        <v>0</v>
      </c>
      <c r="P20" s="220"/>
      <c r="Q20" s="339">
        <v>0</v>
      </c>
      <c r="R20" s="220"/>
      <c r="S20" s="339">
        <v>0</v>
      </c>
      <c r="T20" s="227"/>
      <c r="U20" s="220"/>
      <c r="V20" s="220"/>
      <c r="W20" s="220"/>
      <c r="X20" s="220"/>
      <c r="Y20" s="220"/>
      <c r="Z20" s="220"/>
    </row>
    <row r="21" spans="1:26" s="221" customFormat="1" ht="12">
      <c r="A21" s="338"/>
      <c r="B21" s="338"/>
      <c r="C21" s="338" t="s">
        <v>242</v>
      </c>
      <c r="D21" s="338" t="s">
        <v>17</v>
      </c>
      <c r="E21" s="338"/>
      <c r="F21" s="338"/>
      <c r="G21" s="338"/>
      <c r="H21" s="338"/>
      <c r="I21" s="339">
        <f>I22+I23</f>
        <v>3600.79407569</v>
      </c>
      <c r="J21" s="339"/>
      <c r="K21" s="339">
        <f>K22+K23</f>
        <v>-68.13528606999998</v>
      </c>
      <c r="L21" s="339"/>
      <c r="M21" s="339">
        <f>M22+M23</f>
        <v>0</v>
      </c>
      <c r="N21" s="339"/>
      <c r="O21" s="339">
        <f>O22+O23</f>
        <v>0</v>
      </c>
      <c r="P21" s="339"/>
      <c r="Q21" s="339">
        <f>Q22+Q23</f>
        <v>0</v>
      </c>
      <c r="R21" s="339"/>
      <c r="S21" s="339">
        <f>S22+S23</f>
        <v>3532.6587896200003</v>
      </c>
      <c r="T21" s="227"/>
      <c r="U21" s="220"/>
      <c r="V21" s="220"/>
      <c r="W21" s="220"/>
      <c r="X21" s="220"/>
      <c r="Y21" s="220"/>
      <c r="Z21" s="220"/>
    </row>
    <row r="22" spans="1:26" s="221" customFormat="1" ht="12">
      <c r="A22" s="338"/>
      <c r="B22" s="338"/>
      <c r="C22" s="338"/>
      <c r="D22" s="338" t="s">
        <v>604</v>
      </c>
      <c r="E22" s="338" t="s">
        <v>601</v>
      </c>
      <c r="F22" s="338"/>
      <c r="G22" s="338"/>
      <c r="H22" s="338"/>
      <c r="I22" s="339">
        <v>3600.79407569</v>
      </c>
      <c r="J22" s="220"/>
      <c r="K22" s="339">
        <v>-68.13528606999998</v>
      </c>
      <c r="L22" s="220"/>
      <c r="M22" s="339">
        <v>0</v>
      </c>
      <c r="N22" s="220"/>
      <c r="O22" s="339">
        <v>0</v>
      </c>
      <c r="P22" s="220"/>
      <c r="Q22" s="339">
        <v>0</v>
      </c>
      <c r="R22" s="220"/>
      <c r="S22" s="339">
        <v>3532.6587896200003</v>
      </c>
      <c r="T22" s="227"/>
      <c r="U22" s="220"/>
      <c r="V22" s="220"/>
      <c r="W22" s="220"/>
      <c r="X22" s="220"/>
      <c r="Y22" s="220"/>
      <c r="Z22" s="220"/>
    </row>
    <row r="23" spans="1:26" s="221" customFormat="1" ht="12">
      <c r="A23" s="338"/>
      <c r="B23" s="338"/>
      <c r="C23" s="338"/>
      <c r="D23" s="338" t="s">
        <v>605</v>
      </c>
      <c r="E23" s="338" t="s">
        <v>603</v>
      </c>
      <c r="F23" s="338"/>
      <c r="G23" s="338"/>
      <c r="H23" s="338"/>
      <c r="I23" s="339">
        <v>0</v>
      </c>
      <c r="J23" s="220"/>
      <c r="K23" s="339">
        <v>0</v>
      </c>
      <c r="L23" s="220"/>
      <c r="M23" s="339">
        <v>0</v>
      </c>
      <c r="N23" s="220"/>
      <c r="O23" s="339">
        <v>0</v>
      </c>
      <c r="P23" s="220"/>
      <c r="Q23" s="339">
        <v>0</v>
      </c>
      <c r="R23" s="220"/>
      <c r="S23" s="339">
        <v>0</v>
      </c>
      <c r="T23" s="227"/>
      <c r="U23" s="220"/>
      <c r="V23" s="220"/>
      <c r="W23" s="220"/>
      <c r="X23" s="220"/>
      <c r="Y23" s="220"/>
      <c r="Z23" s="220"/>
    </row>
    <row r="24" spans="1:26" s="221" customFormat="1" ht="12">
      <c r="A24" s="338"/>
      <c r="B24" s="338" t="s">
        <v>472</v>
      </c>
      <c r="C24" s="338" t="s">
        <v>97</v>
      </c>
      <c r="D24" s="338"/>
      <c r="E24" s="338"/>
      <c r="F24" s="338"/>
      <c r="G24" s="338"/>
      <c r="H24" s="338"/>
      <c r="I24" s="339">
        <f>I25+I30</f>
        <v>81505.64999065115</v>
      </c>
      <c r="J24" s="339"/>
      <c r="K24" s="339">
        <f>K25+K30</f>
        <v>3989.2725949330256</v>
      </c>
      <c r="L24" s="339"/>
      <c r="M24" s="339">
        <f>M25+M30</f>
        <v>-4213.721036323965</v>
      </c>
      <c r="N24" s="339"/>
      <c r="O24" s="339">
        <f>O25+O30</f>
        <v>322.3906544479334</v>
      </c>
      <c r="P24" s="339"/>
      <c r="Q24" s="339">
        <f>Q25+Q30</f>
        <v>-0.05614481499957691</v>
      </c>
      <c r="R24" s="339"/>
      <c r="S24" s="339">
        <f>S25+S30</f>
        <v>81603.53605889312</v>
      </c>
      <c r="T24" s="227"/>
      <c r="U24" s="220"/>
      <c r="V24" s="220"/>
      <c r="W24" s="220"/>
      <c r="X24" s="220"/>
      <c r="Y24" s="220"/>
      <c r="Z24" s="220"/>
    </row>
    <row r="25" spans="1:26" s="221" customFormat="1" ht="12">
      <c r="A25" s="338"/>
      <c r="B25" s="338"/>
      <c r="C25" s="338" t="s">
        <v>606</v>
      </c>
      <c r="D25" s="338" t="s">
        <v>607</v>
      </c>
      <c r="E25" s="338"/>
      <c r="F25" s="338"/>
      <c r="G25" s="338"/>
      <c r="H25" s="338"/>
      <c r="I25" s="339">
        <f>I26+I27+I28+I29</f>
        <v>59967.89132208391</v>
      </c>
      <c r="J25" s="339"/>
      <c r="K25" s="339">
        <f>K26+K27+K28+K29</f>
        <v>2571.2744088131467</v>
      </c>
      <c r="L25" s="339"/>
      <c r="M25" s="339">
        <f>M26+M27+M28+M29</f>
        <v>-3959.798892907602</v>
      </c>
      <c r="N25" s="339"/>
      <c r="O25" s="339">
        <f>O26+O27+O28+O29</f>
        <v>827.854468592011</v>
      </c>
      <c r="P25" s="339"/>
      <c r="Q25" s="339">
        <f>Q26+Q27+Q28+Q29</f>
        <v>-0.02884515499954432</v>
      </c>
      <c r="R25" s="339"/>
      <c r="S25" s="339">
        <f>S26+S27+S28+S29</f>
        <v>59407.19246142645</v>
      </c>
      <c r="T25" s="227"/>
      <c r="U25" s="220"/>
      <c r="V25" s="220"/>
      <c r="W25" s="220"/>
      <c r="X25" s="220"/>
      <c r="Y25" s="220"/>
      <c r="Z25" s="220"/>
    </row>
    <row r="26" spans="1:26" s="221" customFormat="1" ht="12">
      <c r="A26" s="338"/>
      <c r="B26" s="338"/>
      <c r="C26" s="338"/>
      <c r="D26" s="338" t="s">
        <v>608</v>
      </c>
      <c r="E26" s="338" t="s">
        <v>103</v>
      </c>
      <c r="F26" s="338"/>
      <c r="G26" s="338"/>
      <c r="H26" s="338"/>
      <c r="I26" s="339">
        <v>0</v>
      </c>
      <c r="J26" s="220"/>
      <c r="K26" s="339">
        <v>0</v>
      </c>
      <c r="L26" s="220"/>
      <c r="M26" s="339">
        <v>0</v>
      </c>
      <c r="N26" s="220"/>
      <c r="O26" s="339">
        <v>0</v>
      </c>
      <c r="P26" s="220"/>
      <c r="Q26" s="339">
        <v>0</v>
      </c>
      <c r="R26" s="220"/>
      <c r="S26" s="339">
        <v>0</v>
      </c>
      <c r="T26" s="227"/>
      <c r="U26" s="220"/>
      <c r="V26" s="220"/>
      <c r="W26" s="220"/>
      <c r="X26" s="220"/>
      <c r="Y26" s="220"/>
      <c r="Z26" s="220"/>
    </row>
    <row r="27" spans="1:26" s="221" customFormat="1" ht="12">
      <c r="A27" s="338"/>
      <c r="B27" s="338"/>
      <c r="C27" s="338"/>
      <c r="D27" s="338" t="s">
        <v>609</v>
      </c>
      <c r="E27" s="338" t="s">
        <v>610</v>
      </c>
      <c r="F27" s="338"/>
      <c r="G27" s="338"/>
      <c r="H27" s="338"/>
      <c r="I27" s="339">
        <v>0</v>
      </c>
      <c r="J27" s="220"/>
      <c r="K27" s="339">
        <v>0</v>
      </c>
      <c r="L27" s="220"/>
      <c r="M27" s="339">
        <v>0</v>
      </c>
      <c r="N27" s="220"/>
      <c r="O27" s="339">
        <v>0</v>
      </c>
      <c r="P27" s="220"/>
      <c r="Q27" s="339">
        <v>0</v>
      </c>
      <c r="R27" s="220"/>
      <c r="S27" s="339">
        <v>0</v>
      </c>
      <c r="T27" s="227"/>
      <c r="U27" s="220"/>
      <c r="V27" s="220"/>
      <c r="W27" s="220"/>
      <c r="X27" s="220"/>
      <c r="Y27" s="220"/>
      <c r="Z27" s="220"/>
    </row>
    <row r="28" spans="1:26" s="221" customFormat="1" ht="12">
      <c r="A28" s="338"/>
      <c r="B28" s="338"/>
      <c r="C28" s="338"/>
      <c r="D28" s="338" t="s">
        <v>611</v>
      </c>
      <c r="E28" s="338" t="s">
        <v>186</v>
      </c>
      <c r="F28" s="338"/>
      <c r="G28" s="338"/>
      <c r="H28" s="338"/>
      <c r="I28" s="339">
        <v>70.40237536723679</v>
      </c>
      <c r="J28" s="220"/>
      <c r="K28" s="339">
        <v>-4.697805443754646</v>
      </c>
      <c r="L28" s="220"/>
      <c r="M28" s="339">
        <v>0</v>
      </c>
      <c r="N28" s="220"/>
      <c r="O28" s="339">
        <v>0</v>
      </c>
      <c r="P28" s="220"/>
      <c r="Q28" s="339">
        <v>0</v>
      </c>
      <c r="R28" s="220"/>
      <c r="S28" s="339">
        <v>65.70456992348214</v>
      </c>
      <c r="T28" s="227"/>
      <c r="U28" s="220"/>
      <c r="V28" s="220"/>
      <c r="W28" s="220"/>
      <c r="X28" s="220"/>
      <c r="Y28" s="220"/>
      <c r="Z28" s="220"/>
    </row>
    <row r="29" spans="1:26" s="221" customFormat="1" ht="12">
      <c r="A29" s="338"/>
      <c r="B29" s="338"/>
      <c r="C29" s="338"/>
      <c r="D29" s="338" t="s">
        <v>612</v>
      </c>
      <c r="E29" s="338" t="s">
        <v>187</v>
      </c>
      <c r="F29" s="338"/>
      <c r="G29" s="338"/>
      <c r="H29" s="338"/>
      <c r="I29" s="339">
        <v>59897.48894671667</v>
      </c>
      <c r="J29" s="220"/>
      <c r="K29" s="339">
        <v>2575.972214256901</v>
      </c>
      <c r="L29" s="220"/>
      <c r="M29" s="339">
        <v>-3959.798892907602</v>
      </c>
      <c r="N29" s="220"/>
      <c r="O29" s="339">
        <v>827.854468592011</v>
      </c>
      <c r="P29" s="220"/>
      <c r="Q29" s="339">
        <v>-0.02884515499954432</v>
      </c>
      <c r="R29" s="220"/>
      <c r="S29" s="339">
        <v>59341.48789150297</v>
      </c>
      <c r="T29" s="227"/>
      <c r="U29" s="220"/>
      <c r="V29" s="220"/>
      <c r="W29" s="220"/>
      <c r="X29" s="220"/>
      <c r="Y29" s="220"/>
      <c r="Z29" s="220"/>
    </row>
    <row r="30" spans="1:26" s="221" customFormat="1" ht="12">
      <c r="A30" s="338"/>
      <c r="B30" s="338"/>
      <c r="C30" s="338" t="s">
        <v>613</v>
      </c>
      <c r="D30" s="338" t="s">
        <v>253</v>
      </c>
      <c r="E30" s="338"/>
      <c r="F30" s="338"/>
      <c r="G30" s="338"/>
      <c r="H30" s="338"/>
      <c r="I30" s="339">
        <f>I31+I36</f>
        <v>21537.75866856723</v>
      </c>
      <c r="J30" s="339"/>
      <c r="K30" s="339">
        <f>K31+K36</f>
        <v>1417.998186119879</v>
      </c>
      <c r="L30" s="339"/>
      <c r="M30" s="339">
        <f>M31+M36</f>
        <v>-253.92214341636304</v>
      </c>
      <c r="N30" s="339"/>
      <c r="O30" s="339">
        <f>O31+O36</f>
        <v>-505.4638141440776</v>
      </c>
      <c r="P30" s="339"/>
      <c r="Q30" s="339">
        <f>Q31+Q36</f>
        <v>-0.02729966000003259</v>
      </c>
      <c r="R30" s="339"/>
      <c r="S30" s="339">
        <f>S31+S36</f>
        <v>22196.343597466668</v>
      </c>
      <c r="T30" s="227"/>
      <c r="U30" s="220"/>
      <c r="V30" s="220"/>
      <c r="W30" s="220"/>
      <c r="X30" s="220"/>
      <c r="Y30" s="220"/>
      <c r="Z30" s="220"/>
    </row>
    <row r="31" spans="1:26" s="221" customFormat="1" ht="12">
      <c r="A31" s="338"/>
      <c r="B31" s="338"/>
      <c r="C31" s="338"/>
      <c r="D31" s="338" t="s">
        <v>614</v>
      </c>
      <c r="E31" s="338" t="s">
        <v>615</v>
      </c>
      <c r="F31" s="338"/>
      <c r="G31" s="338"/>
      <c r="H31" s="338"/>
      <c r="I31" s="339">
        <f>I32+I33+I34+I35</f>
        <v>17331.284982378565</v>
      </c>
      <c r="J31" s="339"/>
      <c r="K31" s="339">
        <f>K32+K33+K34+K35</f>
        <v>2039.5840675161714</v>
      </c>
      <c r="L31" s="339"/>
      <c r="M31" s="339">
        <f>M32+M33+M34+M35</f>
        <v>-159.55320722145055</v>
      </c>
      <c r="N31" s="339"/>
      <c r="O31" s="339">
        <f>O32+O33+O34+O35</f>
        <v>-417.8020411054427</v>
      </c>
      <c r="P31" s="339"/>
      <c r="Q31" s="339">
        <f>Q32+Q33+Q34+Q35</f>
        <v>-0.027299660000039694</v>
      </c>
      <c r="R31" s="339"/>
      <c r="S31" s="339">
        <f>S32+S33+S34+S35</f>
        <v>18793.486501907846</v>
      </c>
      <c r="T31" s="227"/>
      <c r="U31" s="220"/>
      <c r="V31" s="220"/>
      <c r="W31" s="220"/>
      <c r="X31" s="220"/>
      <c r="Y31" s="220"/>
      <c r="Z31" s="220"/>
    </row>
    <row r="32" spans="1:26" s="221" customFormat="1" ht="12">
      <c r="A32" s="338"/>
      <c r="B32" s="338"/>
      <c r="C32" s="338"/>
      <c r="D32" s="338"/>
      <c r="E32" s="338" t="s">
        <v>616</v>
      </c>
      <c r="F32" s="338" t="s">
        <v>103</v>
      </c>
      <c r="G32" s="338"/>
      <c r="H32" s="338"/>
      <c r="I32" s="339">
        <v>0</v>
      </c>
      <c r="J32" s="220"/>
      <c r="K32" s="339">
        <v>0</v>
      </c>
      <c r="L32" s="220"/>
      <c r="M32" s="339">
        <v>0</v>
      </c>
      <c r="N32" s="220"/>
      <c r="O32" s="339">
        <v>0</v>
      </c>
      <c r="P32" s="220"/>
      <c r="Q32" s="339">
        <v>0</v>
      </c>
      <c r="R32" s="220"/>
      <c r="S32" s="339">
        <v>0</v>
      </c>
      <c r="T32" s="227"/>
      <c r="U32" s="220"/>
      <c r="V32" s="220"/>
      <c r="W32" s="220"/>
      <c r="X32" s="220"/>
      <c r="Y32" s="220"/>
      <c r="Z32" s="220"/>
    </row>
    <row r="33" spans="1:26" s="221" customFormat="1" ht="12">
      <c r="A33" s="338"/>
      <c r="B33" s="338"/>
      <c r="C33" s="338"/>
      <c r="D33" s="338"/>
      <c r="E33" s="338" t="s">
        <v>617</v>
      </c>
      <c r="F33" s="338" t="s">
        <v>610</v>
      </c>
      <c r="G33" s="338"/>
      <c r="H33" s="338"/>
      <c r="I33" s="339">
        <v>13184.974662021057</v>
      </c>
      <c r="J33" s="220"/>
      <c r="K33" s="339">
        <v>2074.174110666171</v>
      </c>
      <c r="L33" s="220"/>
      <c r="M33" s="339">
        <v>65.6</v>
      </c>
      <c r="N33" s="220"/>
      <c r="O33" s="339">
        <v>-434.41714170723026</v>
      </c>
      <c r="P33" s="220"/>
      <c r="Q33" s="339">
        <v>0</v>
      </c>
      <c r="R33" s="220"/>
      <c r="S33" s="339">
        <v>14890.33163098</v>
      </c>
      <c r="T33" s="227"/>
      <c r="U33" s="220"/>
      <c r="V33" s="220"/>
      <c r="W33" s="220"/>
      <c r="X33" s="220"/>
      <c r="Y33" s="220"/>
      <c r="Z33" s="220"/>
    </row>
    <row r="34" spans="1:26" s="221" customFormat="1" ht="12">
      <c r="A34" s="338"/>
      <c r="B34" s="338"/>
      <c r="C34" s="338"/>
      <c r="D34" s="338"/>
      <c r="E34" s="338" t="s">
        <v>618</v>
      </c>
      <c r="F34" s="338" t="s">
        <v>186</v>
      </c>
      <c r="G34" s="338"/>
      <c r="H34" s="338"/>
      <c r="I34" s="339">
        <v>251.605</v>
      </c>
      <c r="J34" s="220"/>
      <c r="K34" s="339">
        <v>-12.161999999999978</v>
      </c>
      <c r="L34" s="220"/>
      <c r="M34" s="339">
        <v>0</v>
      </c>
      <c r="N34" s="220"/>
      <c r="O34" s="339">
        <v>0</v>
      </c>
      <c r="P34" s="220"/>
      <c r="Q34" s="339">
        <v>0</v>
      </c>
      <c r="R34" s="220"/>
      <c r="S34" s="339">
        <v>239.443</v>
      </c>
      <c r="T34" s="227"/>
      <c r="U34" s="220"/>
      <c r="V34" s="220"/>
      <c r="W34" s="220"/>
      <c r="X34" s="220"/>
      <c r="Y34" s="220"/>
      <c r="Z34" s="220"/>
    </row>
    <row r="35" spans="1:26" s="221" customFormat="1" ht="12">
      <c r="A35" s="338"/>
      <c r="B35" s="338"/>
      <c r="C35" s="338"/>
      <c r="D35" s="338"/>
      <c r="E35" s="338" t="s">
        <v>619</v>
      </c>
      <c r="F35" s="338" t="s">
        <v>187</v>
      </c>
      <c r="G35" s="338"/>
      <c r="H35" s="338"/>
      <c r="I35" s="339">
        <v>3894.7053203575097</v>
      </c>
      <c r="J35" s="220"/>
      <c r="K35" s="339">
        <v>-22.42804314999995</v>
      </c>
      <c r="L35" s="220"/>
      <c r="M35" s="339">
        <v>-225.15320722145054</v>
      </c>
      <c r="N35" s="220"/>
      <c r="O35" s="339">
        <v>16.61510060178755</v>
      </c>
      <c r="P35" s="220"/>
      <c r="Q35" s="339">
        <v>-0.027299660000039694</v>
      </c>
      <c r="R35" s="220"/>
      <c r="S35" s="339">
        <v>3663.7118709278466</v>
      </c>
      <c r="T35" s="227"/>
      <c r="U35" s="220"/>
      <c r="V35" s="220"/>
      <c r="W35" s="220"/>
      <c r="X35" s="220"/>
      <c r="Y35" s="220"/>
      <c r="Z35" s="220"/>
    </row>
    <row r="36" spans="1:26" s="221" customFormat="1" ht="12">
      <c r="A36" s="338"/>
      <c r="B36" s="338"/>
      <c r="C36" s="338"/>
      <c r="D36" s="338" t="s">
        <v>259</v>
      </c>
      <c r="E36" s="338"/>
      <c r="F36" s="338"/>
      <c r="G36" s="338"/>
      <c r="H36" s="338"/>
      <c r="I36" s="339">
        <f>I37+I38+I39+I40</f>
        <v>4206.473686188661</v>
      </c>
      <c r="J36" s="339"/>
      <c r="K36" s="339">
        <f>K37+K38+K39+K40</f>
        <v>-621.5858813962924</v>
      </c>
      <c r="L36" s="339"/>
      <c r="M36" s="339">
        <f>M37+M38+M39+M40</f>
        <v>-94.36893619491248</v>
      </c>
      <c r="N36" s="339"/>
      <c r="O36" s="339">
        <f>O37+O38+O39+O40</f>
        <v>-87.66177303863492</v>
      </c>
      <c r="P36" s="339"/>
      <c r="Q36" s="339">
        <f>Q37+Q38+Q39+Q40</f>
        <v>7.105427357601002E-15</v>
      </c>
      <c r="R36" s="339"/>
      <c r="S36" s="339">
        <f>S37+S38+S39+S40</f>
        <v>3402.857095558822</v>
      </c>
      <c r="T36" s="227"/>
      <c r="U36" s="220"/>
      <c r="V36" s="220"/>
      <c r="W36" s="220"/>
      <c r="X36" s="220"/>
      <c r="Y36" s="220"/>
      <c r="Z36" s="220"/>
    </row>
    <row r="37" spans="1:26" s="221" customFormat="1" ht="12">
      <c r="A37" s="338"/>
      <c r="B37" s="338"/>
      <c r="C37" s="338"/>
      <c r="D37" s="338"/>
      <c r="E37" s="338" t="s">
        <v>620</v>
      </c>
      <c r="F37" s="338" t="s">
        <v>103</v>
      </c>
      <c r="G37" s="338"/>
      <c r="H37" s="338"/>
      <c r="I37" s="339">
        <v>0</v>
      </c>
      <c r="J37" s="220"/>
      <c r="K37" s="339">
        <v>0</v>
      </c>
      <c r="L37" s="220"/>
      <c r="M37" s="339">
        <v>0</v>
      </c>
      <c r="N37" s="220"/>
      <c r="O37" s="339">
        <v>0</v>
      </c>
      <c r="P37" s="220"/>
      <c r="Q37" s="339">
        <v>0</v>
      </c>
      <c r="R37" s="220"/>
      <c r="S37" s="339">
        <v>0</v>
      </c>
      <c r="T37" s="227"/>
      <c r="U37" s="220"/>
      <c r="V37" s="220"/>
      <c r="W37" s="220"/>
      <c r="X37" s="220"/>
      <c r="Y37" s="220"/>
      <c r="Z37" s="220"/>
    </row>
    <row r="38" spans="1:26" s="221" customFormat="1" ht="12">
      <c r="A38" s="338"/>
      <c r="B38" s="338"/>
      <c r="C38" s="338"/>
      <c r="D38" s="338"/>
      <c r="E38" s="338" t="s">
        <v>621</v>
      </c>
      <c r="F38" s="338" t="s">
        <v>610</v>
      </c>
      <c r="G38" s="338"/>
      <c r="H38" s="338"/>
      <c r="I38" s="339">
        <v>2299.167474888426</v>
      </c>
      <c r="J38" s="220"/>
      <c r="K38" s="339">
        <v>-704.2135577162924</v>
      </c>
      <c r="L38" s="220"/>
      <c r="M38" s="339">
        <v>1.5</v>
      </c>
      <c r="N38" s="220"/>
      <c r="O38" s="339">
        <v>-78.72774733213373</v>
      </c>
      <c r="P38" s="220"/>
      <c r="Q38" s="339">
        <v>0</v>
      </c>
      <c r="R38" s="220"/>
      <c r="S38" s="339">
        <v>1517.72616984</v>
      </c>
      <c r="T38" s="227"/>
      <c r="U38" s="220"/>
      <c r="V38" s="220"/>
      <c r="W38" s="220"/>
      <c r="X38" s="220"/>
      <c r="Y38" s="220"/>
      <c r="Z38" s="220"/>
    </row>
    <row r="39" spans="1:26" s="221" customFormat="1" ht="12">
      <c r="A39" s="338"/>
      <c r="B39" s="338"/>
      <c r="C39" s="338"/>
      <c r="D39" s="338"/>
      <c r="E39" s="338" t="s">
        <v>622</v>
      </c>
      <c r="F39" s="338" t="s">
        <v>186</v>
      </c>
      <c r="G39" s="338"/>
      <c r="H39" s="338"/>
      <c r="I39" s="339">
        <v>0</v>
      </c>
      <c r="J39" s="220"/>
      <c r="K39" s="339">
        <v>6.952999999999999</v>
      </c>
      <c r="L39" s="220"/>
      <c r="M39" s="339">
        <v>0</v>
      </c>
      <c r="N39" s="220"/>
      <c r="O39" s="339">
        <v>0</v>
      </c>
      <c r="P39" s="220"/>
      <c r="Q39" s="339">
        <v>0</v>
      </c>
      <c r="R39" s="220"/>
      <c r="S39" s="339">
        <v>6.953</v>
      </c>
      <c r="T39" s="227"/>
      <c r="U39" s="220"/>
      <c r="V39" s="220"/>
      <c r="W39" s="220"/>
      <c r="X39" s="220"/>
      <c r="Y39" s="220"/>
      <c r="Z39" s="220"/>
    </row>
    <row r="40" spans="1:26" s="221" customFormat="1" ht="12">
      <c r="A40" s="338"/>
      <c r="B40" s="338"/>
      <c r="C40" s="338"/>
      <c r="D40" s="338"/>
      <c r="E40" s="338" t="s">
        <v>623</v>
      </c>
      <c r="F40" s="338" t="s">
        <v>187</v>
      </c>
      <c r="G40" s="338"/>
      <c r="H40" s="338"/>
      <c r="I40" s="339">
        <v>1907.3062113002354</v>
      </c>
      <c r="J40" s="220"/>
      <c r="K40" s="339">
        <v>75.67467632</v>
      </c>
      <c r="L40" s="220"/>
      <c r="M40" s="339">
        <v>-95.86893619491248</v>
      </c>
      <c r="N40" s="220"/>
      <c r="O40" s="339">
        <v>-8.934025706501183</v>
      </c>
      <c r="P40" s="220"/>
      <c r="Q40" s="339">
        <v>7.105427357601002E-15</v>
      </c>
      <c r="R40" s="220"/>
      <c r="S40" s="339">
        <v>1878.1779257188218</v>
      </c>
      <c r="T40" s="227"/>
      <c r="U40" s="220"/>
      <c r="V40" s="220"/>
      <c r="W40" s="220"/>
      <c r="X40" s="220"/>
      <c r="Y40" s="220"/>
      <c r="Z40" s="220"/>
    </row>
    <row r="41" spans="1:26" s="221" customFormat="1" ht="12">
      <c r="A41" s="338"/>
      <c r="B41" s="338" t="s">
        <v>537</v>
      </c>
      <c r="C41" s="338" t="s">
        <v>483</v>
      </c>
      <c r="D41" s="338"/>
      <c r="E41" s="338"/>
      <c r="F41" s="338"/>
      <c r="G41" s="338"/>
      <c r="H41" s="338"/>
      <c r="I41" s="339">
        <f>I42+I43+I44+I45</f>
        <v>3501.9603231299975</v>
      </c>
      <c r="J41" s="339"/>
      <c r="K41" s="339">
        <f>K42+K43+K44+K45</f>
        <v>-2060.9644981617935</v>
      </c>
      <c r="L41" s="339"/>
      <c r="M41" s="339">
        <f>M42+M43+M44+M45</f>
        <v>655.3412584810939</v>
      </c>
      <c r="N41" s="339"/>
      <c r="O41" s="339">
        <f>O42+O43+O44+O45</f>
        <v>48.40429138069543</v>
      </c>
      <c r="P41" s="339"/>
      <c r="Q41" s="339">
        <f>Q42+Q43+Q44+Q45</f>
        <v>0</v>
      </c>
      <c r="R41" s="339"/>
      <c r="S41" s="339">
        <f>S42+S43+S44+S45</f>
        <v>2144.7413748299937</v>
      </c>
      <c r="T41" s="227"/>
      <c r="U41" s="220"/>
      <c r="V41" s="220"/>
      <c r="W41" s="220"/>
      <c r="X41" s="220"/>
      <c r="Y41" s="220"/>
      <c r="Z41" s="220"/>
    </row>
    <row r="42" spans="1:26" s="221" customFormat="1" ht="12">
      <c r="A42" s="338"/>
      <c r="B42" s="338"/>
      <c r="C42" s="338" t="s">
        <v>624</v>
      </c>
      <c r="D42" s="338" t="s">
        <v>103</v>
      </c>
      <c r="E42" s="338"/>
      <c r="F42" s="338"/>
      <c r="G42" s="338"/>
      <c r="H42" s="338"/>
      <c r="I42" s="339">
        <v>0</v>
      </c>
      <c r="J42" s="220"/>
      <c r="K42" s="339">
        <v>0</v>
      </c>
      <c r="L42" s="220"/>
      <c r="M42" s="339">
        <v>0</v>
      </c>
      <c r="N42" s="220"/>
      <c r="O42" s="339">
        <v>0</v>
      </c>
      <c r="P42" s="220"/>
      <c r="Q42" s="339">
        <v>0</v>
      </c>
      <c r="R42" s="220"/>
      <c r="S42" s="339">
        <v>0</v>
      </c>
      <c r="T42" s="227"/>
      <c r="U42" s="220"/>
      <c r="V42" s="220"/>
      <c r="W42" s="220"/>
      <c r="X42" s="220"/>
      <c r="Y42" s="220"/>
      <c r="Z42" s="220"/>
    </row>
    <row r="43" spans="1:26" s="221" customFormat="1" ht="12">
      <c r="A43" s="338"/>
      <c r="B43" s="338"/>
      <c r="C43" s="338" t="s">
        <v>625</v>
      </c>
      <c r="D43" s="338" t="s">
        <v>610</v>
      </c>
      <c r="E43" s="338"/>
      <c r="F43" s="338"/>
      <c r="G43" s="338"/>
      <c r="H43" s="338"/>
      <c r="I43" s="339">
        <v>0</v>
      </c>
      <c r="J43" s="220"/>
      <c r="K43" s="339">
        <v>0</v>
      </c>
      <c r="L43" s="220"/>
      <c r="M43" s="339">
        <v>0</v>
      </c>
      <c r="N43" s="220"/>
      <c r="O43" s="339">
        <v>0</v>
      </c>
      <c r="P43" s="220"/>
      <c r="Q43" s="339">
        <v>0</v>
      </c>
      <c r="R43" s="220"/>
      <c r="S43" s="339">
        <v>0</v>
      </c>
      <c r="T43" s="227"/>
      <c r="U43" s="220"/>
      <c r="V43" s="220"/>
      <c r="W43" s="220"/>
      <c r="X43" s="220"/>
      <c r="Y43" s="220"/>
      <c r="Z43" s="220"/>
    </row>
    <row r="44" spans="1:26" s="221" customFormat="1" ht="12">
      <c r="A44" s="338"/>
      <c r="B44" s="338"/>
      <c r="C44" s="338" t="s">
        <v>626</v>
      </c>
      <c r="D44" s="338" t="s">
        <v>186</v>
      </c>
      <c r="E44" s="338"/>
      <c r="F44" s="338"/>
      <c r="G44" s="338"/>
      <c r="H44" s="338"/>
      <c r="I44" s="339">
        <v>3019.9510234099976</v>
      </c>
      <c r="J44" s="220"/>
      <c r="K44" s="339">
        <v>-1202.8136189942934</v>
      </c>
      <c r="L44" s="220"/>
      <c r="M44" s="339">
        <v>80.7056595060939</v>
      </c>
      <c r="N44" s="220"/>
      <c r="O44" s="339">
        <v>5.984763728195503</v>
      </c>
      <c r="P44" s="220"/>
      <c r="Q44" s="339">
        <v>0</v>
      </c>
      <c r="R44" s="220"/>
      <c r="S44" s="339">
        <v>1903.8278276499937</v>
      </c>
      <c r="T44" s="227"/>
      <c r="U44" s="220"/>
      <c r="V44" s="220"/>
      <c r="W44" s="220"/>
      <c r="X44" s="220"/>
      <c r="Y44" s="220"/>
      <c r="Z44" s="220"/>
    </row>
    <row r="45" spans="1:26" s="221" customFormat="1" ht="12">
      <c r="A45" s="338"/>
      <c r="B45" s="338"/>
      <c r="C45" s="338" t="s">
        <v>627</v>
      </c>
      <c r="D45" s="338" t="s">
        <v>187</v>
      </c>
      <c r="E45" s="338"/>
      <c r="F45" s="338"/>
      <c r="G45" s="338"/>
      <c r="H45" s="338"/>
      <c r="I45" s="339">
        <v>482.00929972</v>
      </c>
      <c r="J45" s="220"/>
      <c r="K45" s="339">
        <v>-858.1508791675001</v>
      </c>
      <c r="L45" s="220"/>
      <c r="M45" s="339">
        <v>574.635598975</v>
      </c>
      <c r="N45" s="220"/>
      <c r="O45" s="339">
        <v>42.41952765249993</v>
      </c>
      <c r="P45" s="220"/>
      <c r="Q45" s="339">
        <v>0</v>
      </c>
      <c r="R45" s="220"/>
      <c r="S45" s="339">
        <v>240.91354717999997</v>
      </c>
      <c r="T45" s="227"/>
      <c r="U45" s="220"/>
      <c r="V45" s="220"/>
      <c r="W45" s="220"/>
      <c r="X45" s="220"/>
      <c r="Y45" s="220"/>
      <c r="Z45" s="220"/>
    </row>
    <row r="46" spans="1:26" s="221" customFormat="1" ht="12">
      <c r="A46" s="338"/>
      <c r="B46" s="338" t="s">
        <v>628</v>
      </c>
      <c r="C46" s="338" t="s">
        <v>101</v>
      </c>
      <c r="D46" s="338"/>
      <c r="E46" s="338"/>
      <c r="F46" s="338"/>
      <c r="G46" s="338"/>
      <c r="H46" s="338"/>
      <c r="I46" s="339">
        <f>I47+I56+I69+I76</f>
        <v>34843.517647733934</v>
      </c>
      <c r="J46" s="339"/>
      <c r="K46" s="339">
        <f>K47+K56+K69+K76</f>
        <v>795.166354067487</v>
      </c>
      <c r="L46" s="339"/>
      <c r="M46" s="339">
        <f>M47+M56+M69+M76</f>
        <v>0</v>
      </c>
      <c r="N46" s="339"/>
      <c r="O46" s="339">
        <f>O47+O56+O69+O76</f>
        <v>15.80473742672109</v>
      </c>
      <c r="P46" s="339"/>
      <c r="Q46" s="339">
        <f>Q47+Q56+Q69+Q76</f>
        <v>0.01326799999992545</v>
      </c>
      <c r="R46" s="339"/>
      <c r="S46" s="339">
        <f>S47+S56+S69+S76</f>
        <v>35654.50200722815</v>
      </c>
      <c r="T46" s="227"/>
      <c r="U46" s="220"/>
      <c r="V46" s="220"/>
      <c r="W46" s="220"/>
      <c r="X46" s="220"/>
      <c r="Y46" s="220"/>
      <c r="Z46" s="220"/>
    </row>
    <row r="47" spans="1:26" s="221" customFormat="1" ht="12">
      <c r="A47" s="338"/>
      <c r="B47" s="338"/>
      <c r="C47" s="338" t="s">
        <v>311</v>
      </c>
      <c r="D47" s="338" t="s">
        <v>21</v>
      </c>
      <c r="E47" s="338"/>
      <c r="F47" s="338"/>
      <c r="G47" s="338"/>
      <c r="H47" s="338"/>
      <c r="I47" s="339">
        <f>I48+I51</f>
        <v>12825.458033549192</v>
      </c>
      <c r="J47" s="339"/>
      <c r="K47" s="339">
        <f>K48+K51</f>
        <v>-285.8575103496503</v>
      </c>
      <c r="L47" s="339"/>
      <c r="M47" s="339">
        <f>M48+M51</f>
        <v>0</v>
      </c>
      <c r="N47" s="339"/>
      <c r="O47" s="339">
        <f>O48+O51</f>
        <v>0</v>
      </c>
      <c r="P47" s="339"/>
      <c r="Q47" s="339">
        <f>Q48+Q51</f>
        <v>0</v>
      </c>
      <c r="R47" s="339"/>
      <c r="S47" s="339">
        <f>S48+S51</f>
        <v>12539.600523199542</v>
      </c>
      <c r="T47" s="227"/>
      <c r="U47" s="220"/>
      <c r="V47" s="220"/>
      <c r="W47" s="220"/>
      <c r="X47" s="220"/>
      <c r="Y47" s="220"/>
      <c r="Z47" s="220"/>
    </row>
    <row r="48" spans="1:26" s="221" customFormat="1" ht="12">
      <c r="A48" s="338"/>
      <c r="B48" s="338"/>
      <c r="C48" s="338"/>
      <c r="D48" s="338" t="s">
        <v>629</v>
      </c>
      <c r="E48" s="338" t="s">
        <v>610</v>
      </c>
      <c r="F48" s="338"/>
      <c r="G48" s="338"/>
      <c r="H48" s="338"/>
      <c r="I48" s="339">
        <f>I49+I50</f>
        <v>0</v>
      </c>
      <c r="J48" s="339"/>
      <c r="K48" s="339">
        <f>K49+K50</f>
        <v>0</v>
      </c>
      <c r="L48" s="339"/>
      <c r="M48" s="339">
        <f>M49+M50</f>
        <v>0</v>
      </c>
      <c r="N48" s="339"/>
      <c r="O48" s="339">
        <f>O49+O50</f>
        <v>0</v>
      </c>
      <c r="P48" s="339"/>
      <c r="Q48" s="339">
        <f>Q49+Q50</f>
        <v>0</v>
      </c>
      <c r="R48" s="339"/>
      <c r="S48" s="339">
        <f>S49+S50</f>
        <v>0</v>
      </c>
      <c r="T48" s="227"/>
      <c r="U48" s="220"/>
      <c r="V48" s="220"/>
      <c r="W48" s="220"/>
      <c r="X48" s="220"/>
      <c r="Y48" s="220"/>
      <c r="Z48" s="220"/>
    </row>
    <row r="49" spans="1:26" s="221" customFormat="1" ht="12">
      <c r="A49" s="338"/>
      <c r="B49" s="338"/>
      <c r="C49" s="338"/>
      <c r="D49" s="338"/>
      <c r="E49" s="338" t="s">
        <v>630</v>
      </c>
      <c r="F49" s="338" t="s">
        <v>631</v>
      </c>
      <c r="G49" s="338"/>
      <c r="H49" s="338"/>
      <c r="I49" s="339">
        <v>0</v>
      </c>
      <c r="J49" s="220"/>
      <c r="K49" s="339">
        <v>0</v>
      </c>
      <c r="L49" s="220"/>
      <c r="M49" s="339">
        <v>0</v>
      </c>
      <c r="N49" s="220"/>
      <c r="O49" s="339">
        <v>0</v>
      </c>
      <c r="P49" s="220"/>
      <c r="Q49" s="339">
        <v>0</v>
      </c>
      <c r="R49" s="220"/>
      <c r="S49" s="339">
        <v>0</v>
      </c>
      <c r="T49" s="227"/>
      <c r="U49" s="220"/>
      <c r="V49" s="220"/>
      <c r="W49" s="220"/>
      <c r="X49" s="220"/>
      <c r="Y49" s="220"/>
      <c r="Z49" s="220"/>
    </row>
    <row r="50" spans="1:26" s="221" customFormat="1" ht="12">
      <c r="A50" s="338"/>
      <c r="B50" s="338"/>
      <c r="C50" s="338"/>
      <c r="D50" s="338"/>
      <c r="E50" s="338" t="s">
        <v>632</v>
      </c>
      <c r="F50" s="338" t="s">
        <v>633</v>
      </c>
      <c r="G50" s="338"/>
      <c r="H50" s="338"/>
      <c r="I50" s="339">
        <v>0</v>
      </c>
      <c r="J50" s="220"/>
      <c r="K50" s="339">
        <v>0</v>
      </c>
      <c r="L50" s="220"/>
      <c r="M50" s="339">
        <v>0</v>
      </c>
      <c r="N50" s="220"/>
      <c r="O50" s="339">
        <v>0</v>
      </c>
      <c r="P50" s="220"/>
      <c r="Q50" s="339">
        <v>0</v>
      </c>
      <c r="R50" s="220"/>
      <c r="S50" s="339">
        <v>0</v>
      </c>
      <c r="T50" s="227"/>
      <c r="U50" s="220"/>
      <c r="V50" s="220"/>
      <c r="W50" s="220"/>
      <c r="X50" s="220"/>
      <c r="Y50" s="220"/>
      <c r="Z50" s="220"/>
    </row>
    <row r="51" spans="1:26" s="221" customFormat="1" ht="12">
      <c r="A51" s="338"/>
      <c r="B51" s="338"/>
      <c r="C51" s="338"/>
      <c r="D51" s="338" t="s">
        <v>634</v>
      </c>
      <c r="E51" s="338" t="s">
        <v>187</v>
      </c>
      <c r="F51" s="338"/>
      <c r="G51" s="338"/>
      <c r="H51" s="338"/>
      <c r="I51" s="339">
        <f>I52+I53</f>
        <v>12825.458033549192</v>
      </c>
      <c r="J51" s="220"/>
      <c r="K51" s="339">
        <f>K52+K53</f>
        <v>-285.8575103496503</v>
      </c>
      <c r="L51" s="220"/>
      <c r="M51" s="339">
        <f>M52+M53</f>
        <v>0</v>
      </c>
      <c r="N51" s="220"/>
      <c r="O51" s="339">
        <f>O52+O53</f>
        <v>0</v>
      </c>
      <c r="P51" s="220"/>
      <c r="Q51" s="339">
        <f>Q52+Q53</f>
        <v>0</v>
      </c>
      <c r="R51" s="220"/>
      <c r="S51" s="339">
        <f>S52+S53</f>
        <v>12539.600523199542</v>
      </c>
      <c r="T51" s="227"/>
      <c r="U51" s="220"/>
      <c r="V51" s="220"/>
      <c r="W51" s="220"/>
      <c r="X51" s="220"/>
      <c r="Y51" s="220"/>
      <c r="Z51" s="220"/>
    </row>
    <row r="52" spans="1:26" s="221" customFormat="1" ht="12">
      <c r="A52" s="338"/>
      <c r="B52" s="338"/>
      <c r="C52" s="338"/>
      <c r="D52" s="338"/>
      <c r="E52" s="338" t="s">
        <v>635</v>
      </c>
      <c r="F52" s="338" t="s">
        <v>631</v>
      </c>
      <c r="G52" s="338"/>
      <c r="H52" s="338"/>
      <c r="I52" s="339">
        <v>0</v>
      </c>
      <c r="J52" s="220"/>
      <c r="K52" s="339">
        <v>0</v>
      </c>
      <c r="L52" s="220"/>
      <c r="M52" s="339">
        <v>0</v>
      </c>
      <c r="N52" s="220"/>
      <c r="O52" s="339">
        <v>0</v>
      </c>
      <c r="P52" s="220"/>
      <c r="Q52" s="339">
        <v>0</v>
      </c>
      <c r="R52" s="220"/>
      <c r="S52" s="339">
        <v>0</v>
      </c>
      <c r="T52" s="227"/>
      <c r="U52" s="220"/>
      <c r="V52" s="220"/>
      <c r="W52" s="220"/>
      <c r="X52" s="220"/>
      <c r="Y52" s="220"/>
      <c r="Z52" s="220"/>
    </row>
    <row r="53" spans="1:26" s="221" customFormat="1" ht="12">
      <c r="A53" s="338"/>
      <c r="B53" s="338"/>
      <c r="C53" s="338"/>
      <c r="D53" s="338"/>
      <c r="E53" s="338" t="s">
        <v>636</v>
      </c>
      <c r="F53" s="338" t="s">
        <v>633</v>
      </c>
      <c r="G53" s="338"/>
      <c r="H53" s="338"/>
      <c r="I53" s="339">
        <f>I54+I55</f>
        <v>12825.458033549192</v>
      </c>
      <c r="J53" s="220"/>
      <c r="K53" s="339">
        <f>K54+K55</f>
        <v>-285.8575103496503</v>
      </c>
      <c r="L53" s="220"/>
      <c r="M53" s="339">
        <f>M54+M55</f>
        <v>0</v>
      </c>
      <c r="N53" s="220"/>
      <c r="O53" s="339">
        <f>O54+O55</f>
        <v>0</v>
      </c>
      <c r="P53" s="220"/>
      <c r="Q53" s="339">
        <f>Q54+Q55</f>
        <v>0</v>
      </c>
      <c r="R53" s="220"/>
      <c r="S53" s="339">
        <f>S54+S55</f>
        <v>12539.600523199542</v>
      </c>
      <c r="T53" s="227"/>
      <c r="U53" s="220"/>
      <c r="V53" s="220"/>
      <c r="W53" s="220"/>
      <c r="X53" s="220"/>
      <c r="Y53" s="220"/>
      <c r="Z53" s="220"/>
    </row>
    <row r="54" spans="1:26" s="221" customFormat="1" ht="12">
      <c r="A54" s="338"/>
      <c r="B54" s="338"/>
      <c r="C54" s="338"/>
      <c r="D54" s="338"/>
      <c r="E54" s="338"/>
      <c r="F54" s="338" t="s">
        <v>637</v>
      </c>
      <c r="G54" s="338" t="s">
        <v>80</v>
      </c>
      <c r="H54" s="338"/>
      <c r="I54" s="339">
        <v>1402.4231008786319</v>
      </c>
      <c r="J54" s="220"/>
      <c r="K54" s="339">
        <v>-176.42935191584797</v>
      </c>
      <c r="L54" s="220"/>
      <c r="M54" s="339">
        <v>0</v>
      </c>
      <c r="N54" s="220"/>
      <c r="O54" s="339">
        <v>0</v>
      </c>
      <c r="P54" s="220"/>
      <c r="Q54" s="339">
        <v>0</v>
      </c>
      <c r="R54" s="220"/>
      <c r="S54" s="339">
        <v>1225.993748962784</v>
      </c>
      <c r="T54" s="227"/>
      <c r="U54" s="220"/>
      <c r="V54" s="220"/>
      <c r="W54" s="220"/>
      <c r="X54" s="220"/>
      <c r="Y54" s="220"/>
      <c r="Z54" s="220"/>
    </row>
    <row r="55" spans="1:26" s="221" customFormat="1" ht="12">
      <c r="A55" s="338"/>
      <c r="B55" s="338"/>
      <c r="C55" s="338"/>
      <c r="D55" s="338"/>
      <c r="E55" s="338"/>
      <c r="F55" s="338" t="s">
        <v>638</v>
      </c>
      <c r="G55" s="338" t="s">
        <v>81</v>
      </c>
      <c r="H55" s="338"/>
      <c r="I55" s="339">
        <v>11423.03493267056</v>
      </c>
      <c r="J55" s="220"/>
      <c r="K55" s="339">
        <v>-109.42815843380231</v>
      </c>
      <c r="L55" s="220"/>
      <c r="M55" s="339">
        <v>0</v>
      </c>
      <c r="N55" s="220"/>
      <c r="O55" s="339">
        <v>0</v>
      </c>
      <c r="P55" s="220"/>
      <c r="Q55" s="339">
        <v>0</v>
      </c>
      <c r="R55" s="220"/>
      <c r="S55" s="339">
        <v>11313.606774236758</v>
      </c>
      <c r="T55" s="227"/>
      <c r="U55" s="220"/>
      <c r="V55" s="220"/>
      <c r="W55" s="220"/>
      <c r="X55" s="220"/>
      <c r="Y55" s="220"/>
      <c r="Z55" s="220"/>
    </row>
    <row r="56" spans="1:26" s="221" customFormat="1" ht="12">
      <c r="A56" s="338"/>
      <c r="B56" s="338"/>
      <c r="C56" s="338" t="s">
        <v>312</v>
      </c>
      <c r="D56" s="338" t="s">
        <v>22</v>
      </c>
      <c r="E56" s="338"/>
      <c r="F56" s="338"/>
      <c r="G56" s="338"/>
      <c r="H56" s="338"/>
      <c r="I56" s="339">
        <f>I57+I60+I63+I66</f>
        <v>2731.284</v>
      </c>
      <c r="J56" s="220"/>
      <c r="K56" s="339">
        <f>K57+K60+K63+K66</f>
        <v>344.34016590000016</v>
      </c>
      <c r="L56" s="220"/>
      <c r="M56" s="339">
        <f>M57+M60+M63+M66</f>
        <v>0</v>
      </c>
      <c r="N56" s="220"/>
      <c r="O56" s="339">
        <f>O57+O60+O63+O66</f>
        <v>0</v>
      </c>
      <c r="P56" s="220"/>
      <c r="Q56" s="339">
        <f>Q57+Q60+Q63+Q66</f>
        <v>-1.1368683772161603E-13</v>
      </c>
      <c r="R56" s="220"/>
      <c r="S56" s="339">
        <f>S57+S60+S63+S66</f>
        <v>3075.6241659</v>
      </c>
      <c r="T56" s="227"/>
      <c r="U56" s="220"/>
      <c r="V56" s="220"/>
      <c r="W56" s="220"/>
      <c r="X56" s="220"/>
      <c r="Y56" s="220"/>
      <c r="Z56" s="220"/>
    </row>
    <row r="57" spans="1:26" s="221" customFormat="1" ht="12">
      <c r="A57" s="338"/>
      <c r="B57" s="338"/>
      <c r="C57" s="338"/>
      <c r="D57" s="338" t="s">
        <v>639</v>
      </c>
      <c r="E57" s="338" t="s">
        <v>103</v>
      </c>
      <c r="F57" s="338"/>
      <c r="G57" s="338"/>
      <c r="H57" s="338"/>
      <c r="I57" s="339">
        <f>I58+I59</f>
        <v>0</v>
      </c>
      <c r="J57" s="220"/>
      <c r="K57" s="339">
        <f>K58+K59</f>
        <v>0</v>
      </c>
      <c r="L57" s="220"/>
      <c r="M57" s="339">
        <f>M58+M59</f>
        <v>0</v>
      </c>
      <c r="N57" s="220"/>
      <c r="O57" s="339">
        <f>O58+O59</f>
        <v>0</v>
      </c>
      <c r="P57" s="220"/>
      <c r="Q57" s="339">
        <f>Q58+Q59</f>
        <v>0</v>
      </c>
      <c r="R57" s="220"/>
      <c r="S57" s="339">
        <f>S58+S59</f>
        <v>0</v>
      </c>
      <c r="T57" s="227"/>
      <c r="U57" s="220"/>
      <c r="V57" s="220"/>
      <c r="W57" s="220"/>
      <c r="X57" s="220"/>
      <c r="Y57" s="220"/>
      <c r="Z57" s="220"/>
    </row>
    <row r="58" spans="1:26" s="221" customFormat="1" ht="12">
      <c r="A58" s="338"/>
      <c r="B58" s="338"/>
      <c r="C58" s="338"/>
      <c r="D58" s="338"/>
      <c r="E58" s="338" t="s">
        <v>640</v>
      </c>
      <c r="F58" s="338" t="s">
        <v>631</v>
      </c>
      <c r="G58" s="338"/>
      <c r="H58" s="338"/>
      <c r="I58" s="339">
        <v>0</v>
      </c>
      <c r="J58" s="220"/>
      <c r="K58" s="339">
        <v>0</v>
      </c>
      <c r="L58" s="220"/>
      <c r="M58" s="339">
        <v>0</v>
      </c>
      <c r="N58" s="220"/>
      <c r="O58" s="339">
        <v>0</v>
      </c>
      <c r="P58" s="220"/>
      <c r="Q58" s="339">
        <v>0</v>
      </c>
      <c r="R58" s="220"/>
      <c r="S58" s="339">
        <v>0</v>
      </c>
      <c r="T58" s="227"/>
      <c r="U58" s="220"/>
      <c r="V58" s="220"/>
      <c r="W58" s="220"/>
      <c r="X58" s="220"/>
      <c r="Y58" s="220"/>
      <c r="Z58" s="220"/>
    </row>
    <row r="59" spans="1:26" s="221" customFormat="1" ht="12">
      <c r="A59" s="338"/>
      <c r="B59" s="338"/>
      <c r="C59" s="338"/>
      <c r="D59" s="338"/>
      <c r="E59" s="338" t="s">
        <v>641</v>
      </c>
      <c r="F59" s="338" t="s">
        <v>633</v>
      </c>
      <c r="G59" s="338"/>
      <c r="H59" s="338"/>
      <c r="I59" s="339">
        <v>0</v>
      </c>
      <c r="J59" s="220"/>
      <c r="K59" s="339">
        <v>0</v>
      </c>
      <c r="L59" s="220"/>
      <c r="M59" s="339">
        <v>0</v>
      </c>
      <c r="N59" s="220"/>
      <c r="O59" s="339">
        <v>0</v>
      </c>
      <c r="P59" s="220"/>
      <c r="Q59" s="339">
        <v>0</v>
      </c>
      <c r="R59" s="220"/>
      <c r="S59" s="339">
        <v>0</v>
      </c>
      <c r="T59" s="227"/>
      <c r="U59" s="220"/>
      <c r="V59" s="220"/>
      <c r="W59" s="220"/>
      <c r="X59" s="220"/>
      <c r="Y59" s="220"/>
      <c r="Z59" s="220"/>
    </row>
    <row r="60" spans="1:26" s="221" customFormat="1" ht="12">
      <c r="A60" s="338"/>
      <c r="B60" s="338"/>
      <c r="C60" s="338"/>
      <c r="D60" s="338" t="s">
        <v>642</v>
      </c>
      <c r="E60" s="338" t="s">
        <v>610</v>
      </c>
      <c r="F60" s="338"/>
      <c r="G60" s="338"/>
      <c r="H60" s="338"/>
      <c r="I60" s="339">
        <f>I61+I62</f>
        <v>0</v>
      </c>
      <c r="J60" s="339"/>
      <c r="K60" s="339">
        <f>K61+K62</f>
        <v>0</v>
      </c>
      <c r="L60" s="339"/>
      <c r="M60" s="339">
        <f>M61+M62</f>
        <v>0</v>
      </c>
      <c r="N60" s="339"/>
      <c r="O60" s="339">
        <f>O61+O62</f>
        <v>0</v>
      </c>
      <c r="P60" s="339"/>
      <c r="Q60" s="339">
        <f>Q61+Q62</f>
        <v>0</v>
      </c>
      <c r="R60" s="339"/>
      <c r="S60" s="339">
        <f>S61+S62</f>
        <v>0</v>
      </c>
      <c r="T60" s="227"/>
      <c r="U60" s="220"/>
      <c r="V60" s="220"/>
      <c r="W60" s="220"/>
      <c r="X60" s="220"/>
      <c r="Y60" s="220"/>
      <c r="Z60" s="220"/>
    </row>
    <row r="61" spans="1:26" s="221" customFormat="1" ht="12">
      <c r="A61" s="338"/>
      <c r="B61" s="338"/>
      <c r="C61" s="338"/>
      <c r="D61" s="338"/>
      <c r="E61" s="338" t="s">
        <v>643</v>
      </c>
      <c r="F61" s="338" t="s">
        <v>631</v>
      </c>
      <c r="G61" s="338"/>
      <c r="H61" s="338"/>
      <c r="I61" s="339">
        <v>0</v>
      </c>
      <c r="J61" s="220"/>
      <c r="K61" s="339">
        <v>0</v>
      </c>
      <c r="L61" s="220"/>
      <c r="M61" s="339">
        <v>0</v>
      </c>
      <c r="N61" s="220"/>
      <c r="O61" s="339">
        <v>0</v>
      </c>
      <c r="P61" s="220"/>
      <c r="Q61" s="339">
        <v>0</v>
      </c>
      <c r="R61" s="220"/>
      <c r="S61" s="339">
        <v>0</v>
      </c>
      <c r="T61" s="227"/>
      <c r="U61" s="220"/>
      <c r="V61" s="220"/>
      <c r="W61" s="220"/>
      <c r="X61" s="220"/>
      <c r="Y61" s="220"/>
      <c r="Z61" s="220"/>
    </row>
    <row r="62" spans="1:26" s="221" customFormat="1" ht="12">
      <c r="A62" s="338"/>
      <c r="B62" s="338"/>
      <c r="C62" s="338"/>
      <c r="D62" s="338"/>
      <c r="E62" s="338" t="s">
        <v>644</v>
      </c>
      <c r="F62" s="338" t="s">
        <v>633</v>
      </c>
      <c r="G62" s="338"/>
      <c r="H62" s="338"/>
      <c r="I62" s="339">
        <v>0</v>
      </c>
      <c r="J62" s="220"/>
      <c r="K62" s="339">
        <v>0</v>
      </c>
      <c r="L62" s="220"/>
      <c r="M62" s="339">
        <v>0</v>
      </c>
      <c r="N62" s="220"/>
      <c r="O62" s="339">
        <v>0</v>
      </c>
      <c r="P62" s="220"/>
      <c r="Q62" s="339">
        <v>0</v>
      </c>
      <c r="R62" s="220"/>
      <c r="S62" s="339">
        <v>0</v>
      </c>
      <c r="T62" s="227"/>
      <c r="U62" s="220"/>
      <c r="V62" s="220"/>
      <c r="W62" s="220"/>
      <c r="X62" s="220"/>
      <c r="Y62" s="220"/>
      <c r="Z62" s="220"/>
    </row>
    <row r="63" spans="1:26" s="221" customFormat="1" ht="12">
      <c r="A63" s="338"/>
      <c r="B63" s="338"/>
      <c r="C63" s="338"/>
      <c r="D63" s="338" t="s">
        <v>645</v>
      </c>
      <c r="E63" s="338" t="s">
        <v>186</v>
      </c>
      <c r="F63" s="338"/>
      <c r="G63" s="338"/>
      <c r="H63" s="338"/>
      <c r="I63" s="339">
        <f>I64+I65</f>
        <v>2694.884</v>
      </c>
      <c r="J63" s="339"/>
      <c r="K63" s="339">
        <f>K64+K65</f>
        <v>246.69000000000017</v>
      </c>
      <c r="L63" s="339"/>
      <c r="M63" s="339">
        <f>M64+M65</f>
        <v>0</v>
      </c>
      <c r="N63" s="339"/>
      <c r="O63" s="339">
        <f>O64+O65</f>
        <v>0</v>
      </c>
      <c r="P63" s="339"/>
      <c r="Q63" s="339">
        <f>Q64+Q65</f>
        <v>-1.1368683772161603E-13</v>
      </c>
      <c r="R63" s="339"/>
      <c r="S63" s="339">
        <f>S64+S65</f>
        <v>2941.574</v>
      </c>
      <c r="T63" s="227"/>
      <c r="U63" s="220"/>
      <c r="V63" s="220"/>
      <c r="W63" s="220"/>
      <c r="X63" s="220"/>
      <c r="Y63" s="220"/>
      <c r="Z63" s="220"/>
    </row>
    <row r="64" spans="1:26" s="221" customFormat="1" ht="12">
      <c r="A64" s="338"/>
      <c r="B64" s="338"/>
      <c r="C64" s="338"/>
      <c r="D64" s="338"/>
      <c r="E64" s="338" t="s">
        <v>646</v>
      </c>
      <c r="F64" s="338" t="s">
        <v>631</v>
      </c>
      <c r="G64" s="338"/>
      <c r="H64" s="338"/>
      <c r="I64" s="339">
        <v>714.999</v>
      </c>
      <c r="J64" s="220"/>
      <c r="K64" s="339">
        <v>54.182999999999964</v>
      </c>
      <c r="L64" s="220"/>
      <c r="M64" s="339">
        <v>0</v>
      </c>
      <c r="N64" s="220"/>
      <c r="O64" s="339">
        <v>0</v>
      </c>
      <c r="P64" s="220"/>
      <c r="Q64" s="339">
        <v>-33.10000000000002</v>
      </c>
      <c r="R64" s="220"/>
      <c r="S64" s="339">
        <v>736.082</v>
      </c>
      <c r="T64" s="227"/>
      <c r="U64" s="220"/>
      <c r="V64" s="220"/>
      <c r="W64" s="220"/>
      <c r="X64" s="220"/>
      <c r="Y64" s="220"/>
      <c r="Z64" s="220"/>
    </row>
    <row r="65" spans="1:26" s="221" customFormat="1" ht="12">
      <c r="A65" s="338"/>
      <c r="B65" s="338"/>
      <c r="C65" s="338"/>
      <c r="D65" s="338"/>
      <c r="E65" s="338" t="s">
        <v>647</v>
      </c>
      <c r="F65" s="338" t="s">
        <v>633</v>
      </c>
      <c r="G65" s="338"/>
      <c r="H65" s="338"/>
      <c r="I65" s="339">
        <v>1979.885</v>
      </c>
      <c r="J65" s="220"/>
      <c r="K65" s="339">
        <v>192.5070000000002</v>
      </c>
      <c r="L65" s="220"/>
      <c r="M65" s="339">
        <v>0</v>
      </c>
      <c r="N65" s="220"/>
      <c r="O65" s="339">
        <v>0</v>
      </c>
      <c r="P65" s="220"/>
      <c r="Q65" s="339">
        <v>33.09999999999991</v>
      </c>
      <c r="R65" s="220"/>
      <c r="S65" s="339">
        <v>2205.492</v>
      </c>
      <c r="T65" s="227"/>
      <c r="U65" s="220"/>
      <c r="V65" s="220"/>
      <c r="W65" s="220"/>
      <c r="X65" s="220"/>
      <c r="Y65" s="220"/>
      <c r="Z65" s="220"/>
    </row>
    <row r="66" spans="1:26" s="221" customFormat="1" ht="12">
      <c r="A66" s="338"/>
      <c r="B66" s="338"/>
      <c r="C66" s="338"/>
      <c r="D66" s="338" t="s">
        <v>648</v>
      </c>
      <c r="E66" s="338" t="s">
        <v>187</v>
      </c>
      <c r="F66" s="338"/>
      <c r="G66" s="338"/>
      <c r="H66" s="338"/>
      <c r="I66" s="339">
        <f>I67+I68</f>
        <v>36.4</v>
      </c>
      <c r="J66" s="339"/>
      <c r="K66" s="339">
        <f>K67+K68</f>
        <v>97.6501659</v>
      </c>
      <c r="L66" s="339"/>
      <c r="M66" s="339">
        <f>M67+M68</f>
        <v>0</v>
      </c>
      <c r="N66" s="339"/>
      <c r="O66" s="339">
        <f>O67+O68</f>
        <v>0</v>
      </c>
      <c r="P66" s="339"/>
      <c r="Q66" s="339">
        <f>Q67+Q68</f>
        <v>0</v>
      </c>
      <c r="R66" s="339"/>
      <c r="S66" s="339">
        <f>S67+S68</f>
        <v>134.0501659</v>
      </c>
      <c r="T66" s="227"/>
      <c r="U66" s="220"/>
      <c r="V66" s="220"/>
      <c r="W66" s="220"/>
      <c r="X66" s="220"/>
      <c r="Y66" s="220"/>
      <c r="Z66" s="220"/>
    </row>
    <row r="67" spans="1:26" s="221" customFormat="1" ht="12">
      <c r="A67" s="338"/>
      <c r="B67" s="338"/>
      <c r="C67" s="338"/>
      <c r="D67" s="338"/>
      <c r="E67" s="338" t="s">
        <v>649</v>
      </c>
      <c r="F67" s="338" t="s">
        <v>631</v>
      </c>
      <c r="G67" s="338"/>
      <c r="H67" s="338"/>
      <c r="I67" s="339">
        <v>0</v>
      </c>
      <c r="J67" s="220"/>
      <c r="K67" s="339">
        <v>0</v>
      </c>
      <c r="L67" s="220"/>
      <c r="M67" s="339">
        <v>0</v>
      </c>
      <c r="N67" s="220"/>
      <c r="O67" s="339">
        <v>0</v>
      </c>
      <c r="P67" s="220"/>
      <c r="Q67" s="339">
        <v>0</v>
      </c>
      <c r="R67" s="220"/>
      <c r="S67" s="339">
        <v>0</v>
      </c>
      <c r="T67" s="227"/>
      <c r="U67" s="220"/>
      <c r="V67" s="220"/>
      <c r="W67" s="220"/>
      <c r="X67" s="220"/>
      <c r="Y67" s="220"/>
      <c r="Z67" s="220"/>
    </row>
    <row r="68" spans="1:26" s="221" customFormat="1" ht="12">
      <c r="A68" s="338"/>
      <c r="B68" s="338"/>
      <c r="C68" s="338"/>
      <c r="D68" s="338"/>
      <c r="E68" s="338" t="s">
        <v>650</v>
      </c>
      <c r="F68" s="338" t="s">
        <v>633</v>
      </c>
      <c r="G68" s="338"/>
      <c r="H68" s="338"/>
      <c r="I68" s="339">
        <v>36.4</v>
      </c>
      <c r="J68" s="220"/>
      <c r="K68" s="339">
        <v>97.6501659</v>
      </c>
      <c r="L68" s="220"/>
      <c r="M68" s="339">
        <v>0</v>
      </c>
      <c r="N68" s="220"/>
      <c r="O68" s="339">
        <v>0</v>
      </c>
      <c r="P68" s="220"/>
      <c r="Q68" s="339">
        <v>0</v>
      </c>
      <c r="R68" s="220"/>
      <c r="S68" s="339">
        <v>134.0501659</v>
      </c>
      <c r="T68" s="227"/>
      <c r="U68" s="220"/>
      <c r="V68" s="220"/>
      <c r="W68" s="220"/>
      <c r="X68" s="220"/>
      <c r="Y68" s="220"/>
      <c r="Z68" s="220"/>
    </row>
    <row r="69" spans="1:26" s="221" customFormat="1" ht="12">
      <c r="A69" s="338"/>
      <c r="B69" s="338"/>
      <c r="C69" s="338" t="s">
        <v>313</v>
      </c>
      <c r="D69" s="338" t="s">
        <v>23</v>
      </c>
      <c r="E69" s="338"/>
      <c r="F69" s="338"/>
      <c r="G69" s="338"/>
      <c r="H69" s="338"/>
      <c r="I69" s="339">
        <f>I70+I71+I72+I73</f>
        <v>18925.716614184745</v>
      </c>
      <c r="J69" s="339"/>
      <c r="K69" s="339">
        <f>K70+K71+K72+K73</f>
        <v>736.683698517137</v>
      </c>
      <c r="L69" s="339"/>
      <c r="M69" s="339">
        <f>M70+M71+M72+M73</f>
        <v>0</v>
      </c>
      <c r="N69" s="339"/>
      <c r="O69" s="339">
        <f>O70+O71+O72+O73</f>
        <v>16.261737426721083</v>
      </c>
      <c r="P69" s="339"/>
      <c r="Q69" s="339">
        <f>Q70+Q71+Q72+Q73</f>
        <v>0.013268000000039137</v>
      </c>
      <c r="R69" s="339"/>
      <c r="S69" s="339">
        <f>S70+S71+S72+S73</f>
        <v>19678.675318128604</v>
      </c>
      <c r="T69" s="227"/>
      <c r="U69" s="220"/>
      <c r="V69" s="220"/>
      <c r="W69" s="220"/>
      <c r="X69" s="220"/>
      <c r="Y69" s="220"/>
      <c r="Z69" s="220"/>
    </row>
    <row r="70" spans="1:26" s="221" customFormat="1" ht="12">
      <c r="A70" s="338"/>
      <c r="B70" s="338"/>
      <c r="C70" s="338"/>
      <c r="D70" s="338" t="s">
        <v>651</v>
      </c>
      <c r="E70" s="338" t="s">
        <v>103</v>
      </c>
      <c r="F70" s="338"/>
      <c r="G70" s="338"/>
      <c r="H70" s="338"/>
      <c r="I70" s="339">
        <v>0</v>
      </c>
      <c r="J70" s="220"/>
      <c r="K70" s="339">
        <v>0</v>
      </c>
      <c r="L70" s="220"/>
      <c r="M70" s="339">
        <v>0</v>
      </c>
      <c r="N70" s="220"/>
      <c r="O70" s="339">
        <v>0</v>
      </c>
      <c r="P70" s="220"/>
      <c r="Q70" s="339">
        <v>0</v>
      </c>
      <c r="R70" s="220"/>
      <c r="S70" s="339">
        <v>0</v>
      </c>
      <c r="T70" s="227"/>
      <c r="U70" s="220"/>
      <c r="V70" s="220"/>
      <c r="W70" s="220"/>
      <c r="X70" s="220"/>
      <c r="Y70" s="220"/>
      <c r="Z70" s="220"/>
    </row>
    <row r="71" spans="1:26" s="221" customFormat="1" ht="12">
      <c r="A71" s="338"/>
      <c r="B71" s="338"/>
      <c r="C71" s="338"/>
      <c r="D71" s="338" t="s">
        <v>652</v>
      </c>
      <c r="E71" s="338" t="s">
        <v>610</v>
      </c>
      <c r="F71" s="338"/>
      <c r="G71" s="338"/>
      <c r="H71" s="338"/>
      <c r="I71" s="339">
        <v>7689.210787095765</v>
      </c>
      <c r="J71" s="220"/>
      <c r="K71" s="339">
        <v>1174.642883548474</v>
      </c>
      <c r="L71" s="220"/>
      <c r="M71" s="339">
        <v>0</v>
      </c>
      <c r="N71" s="220"/>
      <c r="O71" s="339">
        <v>22.261737426721083</v>
      </c>
      <c r="P71" s="220"/>
      <c r="Q71" s="339">
        <v>0</v>
      </c>
      <c r="R71" s="220"/>
      <c r="S71" s="339">
        <v>8886.11540807096</v>
      </c>
      <c r="T71" s="227"/>
      <c r="U71" s="220"/>
      <c r="V71" s="220"/>
      <c r="W71" s="220"/>
      <c r="X71" s="220"/>
      <c r="Y71" s="220"/>
      <c r="Z71" s="220"/>
    </row>
    <row r="72" spans="1:26" s="221" customFormat="1" ht="12">
      <c r="A72" s="338"/>
      <c r="B72" s="338"/>
      <c r="C72" s="338"/>
      <c r="D72" s="338" t="s">
        <v>653</v>
      </c>
      <c r="E72" s="338" t="s">
        <v>186</v>
      </c>
      <c r="F72" s="338"/>
      <c r="G72" s="338"/>
      <c r="H72" s="338"/>
      <c r="I72" s="339">
        <v>2626.56</v>
      </c>
      <c r="J72" s="220"/>
      <c r="K72" s="339">
        <v>301.95899999999983</v>
      </c>
      <c r="L72" s="220"/>
      <c r="M72" s="339">
        <v>0</v>
      </c>
      <c r="N72" s="220"/>
      <c r="O72" s="339">
        <v>0</v>
      </c>
      <c r="P72" s="220"/>
      <c r="Q72" s="339">
        <v>0</v>
      </c>
      <c r="R72" s="220"/>
      <c r="S72" s="339">
        <v>2928.519</v>
      </c>
      <c r="T72" s="227"/>
      <c r="U72" s="220"/>
      <c r="V72" s="220"/>
      <c r="W72" s="220"/>
      <c r="X72" s="220"/>
      <c r="Y72" s="220"/>
      <c r="Z72" s="220"/>
    </row>
    <row r="73" spans="1:26" s="221" customFormat="1" ht="12">
      <c r="A73" s="338"/>
      <c r="B73" s="338"/>
      <c r="C73" s="338"/>
      <c r="D73" s="338" t="s">
        <v>654</v>
      </c>
      <c r="E73" s="338" t="s">
        <v>187</v>
      </c>
      <c r="F73" s="338"/>
      <c r="G73" s="338"/>
      <c r="H73" s="338"/>
      <c r="I73" s="339">
        <f>I74+I75</f>
        <v>8609.945827088979</v>
      </c>
      <c r="J73" s="339"/>
      <c r="K73" s="339">
        <f>K74+K75</f>
        <v>-739.9181850313367</v>
      </c>
      <c r="L73" s="339"/>
      <c r="M73" s="339">
        <f>M74+M75</f>
        <v>0</v>
      </c>
      <c r="N73" s="339"/>
      <c r="O73" s="339">
        <f>O74+O75</f>
        <v>-6</v>
      </c>
      <c r="P73" s="339"/>
      <c r="Q73" s="339">
        <f>Q74+Q75</f>
        <v>0.013268000000039137</v>
      </c>
      <c r="R73" s="339"/>
      <c r="S73" s="339">
        <f>S74+S75</f>
        <v>7864.040910057643</v>
      </c>
      <c r="T73" s="227"/>
      <c r="U73" s="220"/>
      <c r="V73" s="220"/>
      <c r="W73" s="220"/>
      <c r="X73" s="220"/>
      <c r="Y73" s="220"/>
      <c r="Z73" s="220"/>
    </row>
    <row r="74" spans="1:26" s="221" customFormat="1" ht="12">
      <c r="A74" s="338"/>
      <c r="B74" s="338"/>
      <c r="C74" s="338"/>
      <c r="D74" s="338"/>
      <c r="E74" s="338" t="s">
        <v>655</v>
      </c>
      <c r="F74" s="338" t="s">
        <v>80</v>
      </c>
      <c r="G74" s="338"/>
      <c r="H74" s="338"/>
      <c r="I74" s="339">
        <v>176.71628800000008</v>
      </c>
      <c r="J74" s="220"/>
      <c r="K74" s="339">
        <v>-71.90610299999992</v>
      </c>
      <c r="L74" s="220"/>
      <c r="M74" s="339">
        <v>0</v>
      </c>
      <c r="N74" s="220"/>
      <c r="O74" s="339">
        <v>0</v>
      </c>
      <c r="P74" s="220"/>
      <c r="Q74" s="339">
        <v>0</v>
      </c>
      <c r="R74" s="220"/>
      <c r="S74" s="339">
        <v>104.81018500000005</v>
      </c>
      <c r="T74" s="227"/>
      <c r="U74" s="220"/>
      <c r="V74" s="220"/>
      <c r="W74" s="220"/>
      <c r="X74" s="220"/>
      <c r="Y74" s="220"/>
      <c r="Z74" s="220"/>
    </row>
    <row r="75" spans="1:26" s="221" customFormat="1" ht="12">
      <c r="A75" s="338"/>
      <c r="B75" s="338"/>
      <c r="C75" s="338"/>
      <c r="D75" s="338"/>
      <c r="E75" s="338" t="s">
        <v>656</v>
      </c>
      <c r="F75" s="338" t="s">
        <v>81</v>
      </c>
      <c r="G75" s="338"/>
      <c r="H75" s="338"/>
      <c r="I75" s="339">
        <v>8433.22953908898</v>
      </c>
      <c r="J75" s="220"/>
      <c r="K75" s="339">
        <v>-668.0120820313368</v>
      </c>
      <c r="L75" s="220"/>
      <c r="M75" s="339">
        <v>0</v>
      </c>
      <c r="N75" s="220"/>
      <c r="O75" s="339">
        <v>-6</v>
      </c>
      <c r="P75" s="220"/>
      <c r="Q75" s="339">
        <v>0.013268000000039137</v>
      </c>
      <c r="R75" s="220"/>
      <c r="S75" s="339">
        <v>7759.230725057642</v>
      </c>
      <c r="T75" s="227"/>
      <c r="U75" s="220"/>
      <c r="V75" s="220"/>
      <c r="W75" s="220"/>
      <c r="X75" s="220"/>
      <c r="Y75" s="220"/>
      <c r="Z75" s="220"/>
    </row>
    <row r="76" spans="1:26" s="221" customFormat="1" ht="12">
      <c r="A76" s="338"/>
      <c r="B76" s="338"/>
      <c r="C76" s="338" t="s">
        <v>314</v>
      </c>
      <c r="D76" s="338" t="s">
        <v>24</v>
      </c>
      <c r="E76" s="338"/>
      <c r="F76" s="338"/>
      <c r="G76" s="338"/>
      <c r="H76" s="338"/>
      <c r="I76" s="339">
        <f>I77+I80+I83+I86</f>
        <v>361.059</v>
      </c>
      <c r="J76" s="339"/>
      <c r="K76" s="339">
        <f>K77+K80+K83+K86</f>
        <v>0</v>
      </c>
      <c r="L76" s="339"/>
      <c r="M76" s="339">
        <f>M77+M80+M83+M86</f>
        <v>0</v>
      </c>
      <c r="N76" s="339"/>
      <c r="O76" s="339">
        <f>O77+O80+O83+O86</f>
        <v>-0.45699999999999363</v>
      </c>
      <c r="P76" s="339"/>
      <c r="Q76" s="339">
        <f>Q77+Q80+Q83+Q86</f>
        <v>0</v>
      </c>
      <c r="R76" s="339"/>
      <c r="S76" s="339">
        <f>S77+S80+S83+S86</f>
        <v>360.60200000000003</v>
      </c>
      <c r="T76" s="227"/>
      <c r="U76" s="220"/>
      <c r="V76" s="220"/>
      <c r="W76" s="220"/>
      <c r="X76" s="220"/>
      <c r="Y76" s="220"/>
      <c r="Z76" s="220"/>
    </row>
    <row r="77" spans="1:26" s="221" customFormat="1" ht="12">
      <c r="A77" s="338"/>
      <c r="B77" s="338"/>
      <c r="C77" s="338"/>
      <c r="D77" s="338" t="s">
        <v>315</v>
      </c>
      <c r="E77" s="338" t="s">
        <v>103</v>
      </c>
      <c r="F77" s="338"/>
      <c r="G77" s="338"/>
      <c r="H77" s="338"/>
      <c r="I77" s="339">
        <f>I78+I79</f>
        <v>253.25900000000001</v>
      </c>
      <c r="J77" s="339"/>
      <c r="K77" s="339">
        <f>K78+K79</f>
        <v>0</v>
      </c>
      <c r="L77" s="339"/>
      <c r="M77" s="339">
        <f>M78+M79</f>
        <v>0</v>
      </c>
      <c r="N77" s="339"/>
      <c r="O77" s="339">
        <f>O78+O79</f>
        <v>-0.45699999999999363</v>
      </c>
      <c r="P77" s="339"/>
      <c r="Q77" s="339">
        <f>Q78+Q79</f>
        <v>0</v>
      </c>
      <c r="R77" s="339"/>
      <c r="S77" s="339">
        <f>S78+S79</f>
        <v>252.80200000000002</v>
      </c>
      <c r="T77" s="227"/>
      <c r="U77" s="220"/>
      <c r="V77" s="220"/>
      <c r="W77" s="220"/>
      <c r="X77" s="220"/>
      <c r="Y77" s="220"/>
      <c r="Z77" s="220"/>
    </row>
    <row r="78" spans="1:26" s="221" customFormat="1" ht="12">
      <c r="A78" s="338"/>
      <c r="B78" s="338"/>
      <c r="C78" s="338"/>
      <c r="D78" s="338"/>
      <c r="E78" s="338" t="s">
        <v>657</v>
      </c>
      <c r="F78" s="338" t="s">
        <v>631</v>
      </c>
      <c r="G78" s="338"/>
      <c r="H78" s="338"/>
      <c r="I78" s="339">
        <v>253.25900000000001</v>
      </c>
      <c r="J78" s="220"/>
      <c r="K78" s="339">
        <v>0</v>
      </c>
      <c r="L78" s="220"/>
      <c r="M78" s="339">
        <v>0</v>
      </c>
      <c r="N78" s="220"/>
      <c r="O78" s="339">
        <v>-0.45699999999999363</v>
      </c>
      <c r="P78" s="220"/>
      <c r="Q78" s="339">
        <v>0</v>
      </c>
      <c r="R78" s="220"/>
      <c r="S78" s="339">
        <v>252.80200000000002</v>
      </c>
      <c r="T78" s="227"/>
      <c r="U78" s="220"/>
      <c r="V78" s="220"/>
      <c r="W78" s="220"/>
      <c r="X78" s="220"/>
      <c r="Y78" s="220"/>
      <c r="Z78" s="220"/>
    </row>
    <row r="79" spans="1:26" s="221" customFormat="1" ht="12">
      <c r="A79" s="338"/>
      <c r="B79" s="338"/>
      <c r="C79" s="338"/>
      <c r="D79" s="338"/>
      <c r="E79" s="338" t="s">
        <v>658</v>
      </c>
      <c r="F79" s="338" t="s">
        <v>633</v>
      </c>
      <c r="G79" s="338"/>
      <c r="H79" s="338"/>
      <c r="I79" s="339">
        <v>0</v>
      </c>
      <c r="J79" s="220"/>
      <c r="K79" s="339">
        <v>0</v>
      </c>
      <c r="L79" s="220"/>
      <c r="M79" s="339">
        <v>0</v>
      </c>
      <c r="N79" s="220"/>
      <c r="O79" s="339">
        <v>0</v>
      </c>
      <c r="P79" s="220"/>
      <c r="Q79" s="339">
        <v>0</v>
      </c>
      <c r="R79" s="220"/>
      <c r="S79" s="339">
        <v>0</v>
      </c>
      <c r="T79" s="227"/>
      <c r="U79" s="220"/>
      <c r="V79" s="220"/>
      <c r="W79" s="220"/>
      <c r="X79" s="220"/>
      <c r="Y79" s="220"/>
      <c r="Z79" s="220"/>
    </row>
    <row r="80" spans="1:26" s="221" customFormat="1" ht="12">
      <c r="A80" s="338"/>
      <c r="B80" s="338"/>
      <c r="C80" s="338"/>
      <c r="D80" s="338" t="s">
        <v>316</v>
      </c>
      <c r="E80" s="338" t="s">
        <v>185</v>
      </c>
      <c r="F80" s="338"/>
      <c r="G80" s="338"/>
      <c r="H80" s="338"/>
      <c r="I80" s="339">
        <f>I81+I82</f>
        <v>107.8</v>
      </c>
      <c r="J80" s="339"/>
      <c r="K80" s="339">
        <f>K81+K82</f>
        <v>0</v>
      </c>
      <c r="L80" s="339"/>
      <c r="M80" s="339">
        <f>M81+M82</f>
        <v>0</v>
      </c>
      <c r="N80" s="339"/>
      <c r="O80" s="339">
        <f>O81+O82</f>
        <v>0</v>
      </c>
      <c r="P80" s="339"/>
      <c r="Q80" s="339">
        <f>Q81+Q82</f>
        <v>0</v>
      </c>
      <c r="R80" s="339"/>
      <c r="S80" s="339">
        <f>S81+S82</f>
        <v>107.8</v>
      </c>
      <c r="T80" s="227"/>
      <c r="U80" s="220"/>
      <c r="V80" s="220"/>
      <c r="W80" s="220"/>
      <c r="X80" s="220"/>
      <c r="Y80" s="220"/>
      <c r="Z80" s="220"/>
    </row>
    <row r="81" spans="1:26" s="221" customFormat="1" ht="12">
      <c r="A81" s="338"/>
      <c r="B81" s="338"/>
      <c r="C81" s="338"/>
      <c r="D81" s="338"/>
      <c r="E81" s="338" t="s">
        <v>659</v>
      </c>
      <c r="F81" s="338" t="s">
        <v>631</v>
      </c>
      <c r="G81" s="338"/>
      <c r="H81" s="338"/>
      <c r="I81" s="339">
        <v>107.8</v>
      </c>
      <c r="J81" s="220"/>
      <c r="K81" s="339">
        <v>0</v>
      </c>
      <c r="L81" s="220"/>
      <c r="M81" s="339">
        <v>0</v>
      </c>
      <c r="N81" s="220"/>
      <c r="O81" s="339">
        <v>0</v>
      </c>
      <c r="P81" s="220"/>
      <c r="Q81" s="339">
        <v>0</v>
      </c>
      <c r="R81" s="220"/>
      <c r="S81" s="339">
        <v>107.8</v>
      </c>
      <c r="T81" s="227"/>
      <c r="U81" s="220"/>
      <c r="V81" s="220"/>
      <c r="W81" s="220"/>
      <c r="X81" s="220"/>
      <c r="Y81" s="220"/>
      <c r="Z81" s="220"/>
    </row>
    <row r="82" spans="1:26" s="221" customFormat="1" ht="12">
      <c r="A82" s="338"/>
      <c r="B82" s="338"/>
      <c r="C82" s="338"/>
      <c r="D82" s="338"/>
      <c r="E82" s="338" t="s">
        <v>660</v>
      </c>
      <c r="F82" s="338" t="s">
        <v>633</v>
      </c>
      <c r="G82" s="338"/>
      <c r="H82" s="338"/>
      <c r="I82" s="339">
        <v>0</v>
      </c>
      <c r="J82" s="220"/>
      <c r="K82" s="339">
        <v>0</v>
      </c>
      <c r="L82" s="220"/>
      <c r="M82" s="339">
        <v>0</v>
      </c>
      <c r="N82" s="220"/>
      <c r="O82" s="339">
        <v>0</v>
      </c>
      <c r="P82" s="220"/>
      <c r="Q82" s="339">
        <v>0</v>
      </c>
      <c r="R82" s="220"/>
      <c r="S82" s="339">
        <v>0</v>
      </c>
      <c r="T82" s="227"/>
      <c r="U82" s="220"/>
      <c r="V82" s="220"/>
      <c r="W82" s="220"/>
      <c r="X82" s="220"/>
      <c r="Y82" s="220"/>
      <c r="Z82" s="220"/>
    </row>
    <row r="83" spans="1:26" s="221" customFormat="1" ht="12">
      <c r="A83" s="338"/>
      <c r="B83" s="338"/>
      <c r="C83" s="338"/>
      <c r="D83" s="338" t="s">
        <v>661</v>
      </c>
      <c r="E83" s="338" t="s">
        <v>186</v>
      </c>
      <c r="F83" s="338"/>
      <c r="G83" s="338"/>
      <c r="H83" s="338"/>
      <c r="I83" s="339">
        <f>I84+I85</f>
        <v>0</v>
      </c>
      <c r="J83" s="339"/>
      <c r="K83" s="339">
        <f>K84+K85</f>
        <v>0</v>
      </c>
      <c r="L83" s="339"/>
      <c r="M83" s="339">
        <f>M84+M85</f>
        <v>0</v>
      </c>
      <c r="N83" s="339"/>
      <c r="O83" s="339">
        <f>O84+O85</f>
        <v>0</v>
      </c>
      <c r="P83" s="339"/>
      <c r="Q83" s="339">
        <f>Q84+Q85</f>
        <v>0</v>
      </c>
      <c r="R83" s="339"/>
      <c r="S83" s="339">
        <f>S84+S85</f>
        <v>0</v>
      </c>
      <c r="T83" s="227"/>
      <c r="U83" s="220"/>
      <c r="V83" s="220"/>
      <c r="W83" s="220"/>
      <c r="X83" s="220"/>
      <c r="Y83" s="220"/>
      <c r="Z83" s="220"/>
    </row>
    <row r="84" spans="1:26" s="221" customFormat="1" ht="12">
      <c r="A84" s="338"/>
      <c r="B84" s="338"/>
      <c r="C84" s="338"/>
      <c r="D84" s="338"/>
      <c r="E84" s="338" t="s">
        <v>662</v>
      </c>
      <c r="F84" s="338" t="s">
        <v>631</v>
      </c>
      <c r="G84" s="338"/>
      <c r="H84" s="338"/>
      <c r="I84" s="339">
        <v>0</v>
      </c>
      <c r="J84" s="220"/>
      <c r="K84" s="339">
        <v>0</v>
      </c>
      <c r="L84" s="220"/>
      <c r="M84" s="339">
        <v>0</v>
      </c>
      <c r="N84" s="220"/>
      <c r="O84" s="339">
        <v>0</v>
      </c>
      <c r="P84" s="220"/>
      <c r="Q84" s="339">
        <v>0</v>
      </c>
      <c r="R84" s="220"/>
      <c r="S84" s="339">
        <v>0</v>
      </c>
      <c r="T84" s="227"/>
      <c r="U84" s="220"/>
      <c r="V84" s="220"/>
      <c r="W84" s="220"/>
      <c r="X84" s="220"/>
      <c r="Y84" s="220"/>
      <c r="Z84" s="220"/>
    </row>
    <row r="85" spans="1:26" s="221" customFormat="1" ht="12">
      <c r="A85" s="338"/>
      <c r="B85" s="338"/>
      <c r="C85" s="338"/>
      <c r="D85" s="338"/>
      <c r="E85" s="338" t="s">
        <v>663</v>
      </c>
      <c r="F85" s="338" t="s">
        <v>633</v>
      </c>
      <c r="G85" s="338"/>
      <c r="H85" s="338"/>
      <c r="I85" s="339">
        <v>0</v>
      </c>
      <c r="J85" s="220"/>
      <c r="K85" s="339">
        <v>0</v>
      </c>
      <c r="L85" s="220"/>
      <c r="M85" s="339">
        <v>0</v>
      </c>
      <c r="N85" s="220"/>
      <c r="O85" s="339">
        <v>0</v>
      </c>
      <c r="P85" s="220"/>
      <c r="Q85" s="339">
        <v>0</v>
      </c>
      <c r="R85" s="220"/>
      <c r="S85" s="339">
        <v>0</v>
      </c>
      <c r="T85" s="227"/>
      <c r="U85" s="220"/>
      <c r="V85" s="220"/>
      <c r="W85" s="220"/>
      <c r="X85" s="220"/>
      <c r="Y85" s="220"/>
      <c r="Z85" s="220"/>
    </row>
    <row r="86" spans="1:26" s="221" customFormat="1" ht="12">
      <c r="A86" s="338"/>
      <c r="B86" s="338"/>
      <c r="C86" s="338"/>
      <c r="D86" s="338" t="s">
        <v>664</v>
      </c>
      <c r="E86" s="338" t="s">
        <v>187</v>
      </c>
      <c r="F86" s="338"/>
      <c r="G86" s="338"/>
      <c r="H86" s="338"/>
      <c r="I86" s="339">
        <f>I87+I88</f>
        <v>0</v>
      </c>
      <c r="J86" s="339"/>
      <c r="K86" s="339">
        <f>K87+K88</f>
        <v>0</v>
      </c>
      <c r="L86" s="339"/>
      <c r="M86" s="339">
        <f>M87+M88</f>
        <v>0</v>
      </c>
      <c r="N86" s="339"/>
      <c r="O86" s="339">
        <f>O87+O88</f>
        <v>0</v>
      </c>
      <c r="P86" s="339"/>
      <c r="Q86" s="339">
        <f>Q87+Q88</f>
        <v>0</v>
      </c>
      <c r="R86" s="339"/>
      <c r="S86" s="339">
        <f>S87+S88</f>
        <v>0</v>
      </c>
      <c r="T86" s="227"/>
      <c r="U86" s="220"/>
      <c r="V86" s="220"/>
      <c r="W86" s="220"/>
      <c r="X86" s="220"/>
      <c r="Y86" s="220"/>
      <c r="Z86" s="220"/>
    </row>
    <row r="87" spans="1:26" s="221" customFormat="1" ht="12">
      <c r="A87" s="338"/>
      <c r="B87" s="338"/>
      <c r="C87" s="338"/>
      <c r="D87" s="338"/>
      <c r="E87" s="338" t="s">
        <v>665</v>
      </c>
      <c r="F87" s="338" t="s">
        <v>631</v>
      </c>
      <c r="G87" s="338"/>
      <c r="H87" s="338"/>
      <c r="I87" s="339">
        <v>0</v>
      </c>
      <c r="J87" s="220"/>
      <c r="K87" s="339">
        <v>0</v>
      </c>
      <c r="L87" s="220"/>
      <c r="M87" s="339">
        <v>0</v>
      </c>
      <c r="N87" s="220"/>
      <c r="O87" s="339">
        <v>0</v>
      </c>
      <c r="P87" s="220"/>
      <c r="Q87" s="339">
        <v>0</v>
      </c>
      <c r="R87" s="220"/>
      <c r="S87" s="339">
        <v>0</v>
      </c>
      <c r="T87" s="227"/>
      <c r="U87" s="220"/>
      <c r="V87" s="220"/>
      <c r="W87" s="220"/>
      <c r="X87" s="220"/>
      <c r="Y87" s="220"/>
      <c r="Z87" s="220"/>
    </row>
    <row r="88" spans="1:26" s="221" customFormat="1" ht="12">
      <c r="A88" s="338"/>
      <c r="B88" s="338"/>
      <c r="C88" s="338"/>
      <c r="D88" s="338"/>
      <c r="E88" s="338" t="s">
        <v>666</v>
      </c>
      <c r="F88" s="338" t="s">
        <v>633</v>
      </c>
      <c r="G88" s="338"/>
      <c r="H88" s="338"/>
      <c r="I88" s="339">
        <f>I89+I90</f>
        <v>0</v>
      </c>
      <c r="J88" s="339"/>
      <c r="K88" s="339">
        <f>K89+K90</f>
        <v>0</v>
      </c>
      <c r="L88" s="339"/>
      <c r="M88" s="339">
        <f>M89+M90</f>
        <v>0</v>
      </c>
      <c r="N88" s="339"/>
      <c r="O88" s="339">
        <f>O89+O90</f>
        <v>0</v>
      </c>
      <c r="P88" s="339"/>
      <c r="Q88" s="339">
        <f>Q89+Q90</f>
        <v>0</v>
      </c>
      <c r="R88" s="339"/>
      <c r="S88" s="339">
        <f>S89+S90</f>
        <v>0</v>
      </c>
      <c r="T88" s="227"/>
      <c r="U88" s="220"/>
      <c r="V88" s="220"/>
      <c r="W88" s="220"/>
      <c r="X88" s="220"/>
      <c r="Y88" s="220"/>
      <c r="Z88" s="220"/>
    </row>
    <row r="89" spans="1:26" s="221" customFormat="1" ht="12">
      <c r="A89" s="338"/>
      <c r="B89" s="338"/>
      <c r="C89" s="338"/>
      <c r="D89" s="338"/>
      <c r="E89" s="338"/>
      <c r="F89" s="338" t="s">
        <v>667</v>
      </c>
      <c r="G89" s="338" t="s">
        <v>80</v>
      </c>
      <c r="H89" s="338"/>
      <c r="I89" s="339">
        <v>0</v>
      </c>
      <c r="J89" s="220"/>
      <c r="K89" s="339">
        <v>0</v>
      </c>
      <c r="L89" s="220"/>
      <c r="M89" s="339">
        <v>0</v>
      </c>
      <c r="N89" s="220"/>
      <c r="O89" s="339">
        <v>0</v>
      </c>
      <c r="P89" s="220"/>
      <c r="Q89" s="339">
        <v>0</v>
      </c>
      <c r="R89" s="220"/>
      <c r="S89" s="339">
        <v>0</v>
      </c>
      <c r="T89" s="227"/>
      <c r="U89" s="220"/>
      <c r="V89" s="220"/>
      <c r="W89" s="220"/>
      <c r="X89" s="220"/>
      <c r="Y89" s="220"/>
      <c r="Z89" s="220"/>
    </row>
    <row r="90" spans="1:26" s="221" customFormat="1" ht="12">
      <c r="A90" s="338"/>
      <c r="B90" s="338"/>
      <c r="C90" s="338"/>
      <c r="D90" s="338"/>
      <c r="E90" s="338"/>
      <c r="F90" s="338" t="s">
        <v>668</v>
      </c>
      <c r="G90" s="338" t="s">
        <v>81</v>
      </c>
      <c r="H90" s="338"/>
      <c r="I90" s="339">
        <v>0</v>
      </c>
      <c r="J90" s="220"/>
      <c r="K90" s="339">
        <v>0</v>
      </c>
      <c r="L90" s="220"/>
      <c r="M90" s="339">
        <v>0</v>
      </c>
      <c r="N90" s="220"/>
      <c r="O90" s="339">
        <v>0</v>
      </c>
      <c r="P90" s="220"/>
      <c r="Q90" s="339">
        <v>0</v>
      </c>
      <c r="R90" s="220"/>
      <c r="S90" s="339">
        <v>0</v>
      </c>
      <c r="T90" s="227"/>
      <c r="U90" s="220"/>
      <c r="V90" s="220"/>
      <c r="W90" s="220"/>
      <c r="X90" s="220"/>
      <c r="Y90" s="220"/>
      <c r="Z90" s="220"/>
    </row>
    <row r="91" spans="1:26" s="221" customFormat="1" ht="12">
      <c r="A91" s="338"/>
      <c r="B91" s="338" t="s">
        <v>84</v>
      </c>
      <c r="C91" s="338" t="s">
        <v>85</v>
      </c>
      <c r="D91" s="338"/>
      <c r="E91" s="338"/>
      <c r="F91" s="361"/>
      <c r="G91" s="338"/>
      <c r="H91" s="338"/>
      <c r="I91" s="339">
        <f>I92+I93+I94+I95+I98</f>
        <v>17897.47685989</v>
      </c>
      <c r="J91" s="339"/>
      <c r="K91" s="339">
        <f>K92+K93+K94+K95+K98</f>
        <v>2419.4040400957624</v>
      </c>
      <c r="L91" s="339"/>
      <c r="M91" s="339">
        <f>M92+M93+M94+M95+M98</f>
        <v>-110.95094425109122</v>
      </c>
      <c r="N91" s="339"/>
      <c r="O91" s="339">
        <f>O92+O93+O94+O95+O98</f>
        <v>44.52697757532808</v>
      </c>
      <c r="P91" s="339"/>
      <c r="Q91" s="339">
        <f>Q92+Q93+Q94+Q95+Q98</f>
        <v>0</v>
      </c>
      <c r="R91" s="339"/>
      <c r="S91" s="339">
        <f>S92+S93+S94+S95+S98</f>
        <v>20250.45693331</v>
      </c>
      <c r="T91" s="227"/>
      <c r="U91" s="220"/>
      <c r="V91" s="220"/>
      <c r="W91" s="220"/>
      <c r="X91" s="220"/>
      <c r="Y91" s="220"/>
      <c r="Z91" s="220"/>
    </row>
    <row r="92" spans="1:26" s="221" customFormat="1" ht="12">
      <c r="A92" s="338"/>
      <c r="B92" s="338"/>
      <c r="C92" s="338" t="s">
        <v>669</v>
      </c>
      <c r="D92" s="323" t="s">
        <v>86</v>
      </c>
      <c r="E92" s="317"/>
      <c r="F92" s="338"/>
      <c r="G92" s="338"/>
      <c r="H92" s="338"/>
      <c r="I92" s="339">
        <v>6.22654815</v>
      </c>
      <c r="J92" s="220"/>
      <c r="K92" s="339">
        <v>0</v>
      </c>
      <c r="L92" s="220"/>
      <c r="M92" s="339">
        <v>0</v>
      </c>
      <c r="N92" s="220"/>
      <c r="O92" s="339">
        <v>0.36614513999999954</v>
      </c>
      <c r="P92" s="220"/>
      <c r="Q92" s="339">
        <v>0</v>
      </c>
      <c r="R92" s="220"/>
      <c r="S92" s="339">
        <v>6.59269329</v>
      </c>
      <c r="T92" s="227"/>
      <c r="U92" s="220"/>
      <c r="V92" s="220"/>
      <c r="W92" s="220"/>
      <c r="X92" s="220"/>
      <c r="Y92" s="220"/>
      <c r="Z92" s="220"/>
    </row>
    <row r="93" spans="1:26" s="221" customFormat="1" ht="12">
      <c r="A93" s="338"/>
      <c r="B93" s="338"/>
      <c r="C93" s="338" t="s">
        <v>670</v>
      </c>
      <c r="D93" s="323" t="s">
        <v>87</v>
      </c>
      <c r="E93" s="317"/>
      <c r="F93" s="338"/>
      <c r="G93" s="338"/>
      <c r="H93" s="338"/>
      <c r="I93" s="339">
        <v>54.52108546</v>
      </c>
      <c r="J93" s="220"/>
      <c r="K93" s="339">
        <v>7.7813601261339045</v>
      </c>
      <c r="L93" s="220"/>
      <c r="M93" s="339">
        <v>0</v>
      </c>
      <c r="N93" s="220"/>
      <c r="O93" s="339">
        <v>-0.3389978661339015</v>
      </c>
      <c r="P93" s="220"/>
      <c r="Q93" s="339">
        <v>0</v>
      </c>
      <c r="R93" s="220"/>
      <c r="S93" s="339">
        <v>61.963447720000005</v>
      </c>
      <c r="T93" s="227"/>
      <c r="U93" s="220"/>
      <c r="V93" s="220"/>
      <c r="W93" s="220"/>
      <c r="X93" s="220"/>
      <c r="Y93" s="220"/>
      <c r="Z93" s="220"/>
    </row>
    <row r="94" spans="1:26" s="221" customFormat="1" ht="12">
      <c r="A94" s="338"/>
      <c r="B94" s="338"/>
      <c r="C94" s="338" t="s">
        <v>671</v>
      </c>
      <c r="D94" s="323" t="s">
        <v>88</v>
      </c>
      <c r="E94" s="317"/>
      <c r="F94" s="338"/>
      <c r="G94" s="338"/>
      <c r="H94" s="338"/>
      <c r="I94" s="339">
        <v>92.06413835999999</v>
      </c>
      <c r="J94" s="220"/>
      <c r="K94" s="339">
        <v>-5.194433556451941</v>
      </c>
      <c r="L94" s="220"/>
      <c r="M94" s="339">
        <v>0</v>
      </c>
      <c r="N94" s="220"/>
      <c r="O94" s="339">
        <v>16.393894106451953</v>
      </c>
      <c r="P94" s="220"/>
      <c r="Q94" s="339">
        <v>0</v>
      </c>
      <c r="R94" s="220"/>
      <c r="S94" s="339">
        <v>103.26359891</v>
      </c>
      <c r="T94" s="227"/>
      <c r="U94" s="220"/>
      <c r="V94" s="220"/>
      <c r="W94" s="220"/>
      <c r="X94" s="220"/>
      <c r="Y94" s="220"/>
      <c r="Z94" s="220"/>
    </row>
    <row r="95" spans="1:26" s="221" customFormat="1" ht="12">
      <c r="A95" s="338"/>
      <c r="B95" s="338"/>
      <c r="C95" s="338" t="s">
        <v>672</v>
      </c>
      <c r="D95" s="323" t="s">
        <v>89</v>
      </c>
      <c r="E95" s="317"/>
      <c r="F95" s="338"/>
      <c r="G95" s="338"/>
      <c r="H95" s="338"/>
      <c r="I95" s="339">
        <f>I96+I97</f>
        <v>17689.40462313</v>
      </c>
      <c r="J95" s="339"/>
      <c r="K95" s="339">
        <f>K96+K97</f>
        <v>2375.84810323608</v>
      </c>
      <c r="L95" s="339"/>
      <c r="M95" s="339">
        <f>M96+M97</f>
        <v>-110.95094425109122</v>
      </c>
      <c r="N95" s="339"/>
      <c r="O95" s="339">
        <f>O96+O97</f>
        <v>28.10593619501026</v>
      </c>
      <c r="P95" s="339"/>
      <c r="Q95" s="339">
        <f>Q96+Q97</f>
        <v>0</v>
      </c>
      <c r="R95" s="339"/>
      <c r="S95" s="339">
        <f>S96+S97</f>
        <v>19982.40771831</v>
      </c>
      <c r="T95" s="227"/>
      <c r="U95" s="220"/>
      <c r="V95" s="220"/>
      <c r="W95" s="220"/>
      <c r="X95" s="220"/>
      <c r="Y95" s="220"/>
      <c r="Z95" s="220"/>
    </row>
    <row r="96" spans="1:26" s="221" customFormat="1" ht="12">
      <c r="A96" s="338"/>
      <c r="B96" s="338"/>
      <c r="C96" s="338"/>
      <c r="D96" s="317" t="s">
        <v>673</v>
      </c>
      <c r="E96" s="323" t="s">
        <v>90</v>
      </c>
      <c r="F96" s="338"/>
      <c r="G96" s="338"/>
      <c r="H96" s="338"/>
      <c r="I96" s="339">
        <v>6407.863387480002</v>
      </c>
      <c r="J96" s="220"/>
      <c r="K96" s="339">
        <v>445.6717210335836</v>
      </c>
      <c r="L96" s="220"/>
      <c r="M96" s="339">
        <v>0</v>
      </c>
      <c r="N96" s="220"/>
      <c r="O96" s="339">
        <v>9.808213606415848</v>
      </c>
      <c r="P96" s="220"/>
      <c r="Q96" s="339">
        <v>0</v>
      </c>
      <c r="R96" s="220"/>
      <c r="S96" s="339">
        <v>6863.343322120001</v>
      </c>
      <c r="T96" s="227"/>
      <c r="U96" s="220"/>
      <c r="V96" s="220"/>
      <c r="W96" s="220"/>
      <c r="X96" s="220"/>
      <c r="Y96" s="220"/>
      <c r="Z96" s="220"/>
    </row>
    <row r="97" spans="1:26" s="221" customFormat="1" ht="12">
      <c r="A97" s="338"/>
      <c r="B97" s="338"/>
      <c r="C97" s="338"/>
      <c r="D97" s="317" t="s">
        <v>674</v>
      </c>
      <c r="E97" s="323" t="s">
        <v>91</v>
      </c>
      <c r="F97" s="338"/>
      <c r="G97" s="338"/>
      <c r="H97" s="338"/>
      <c r="I97" s="339">
        <v>11281.541235649998</v>
      </c>
      <c r="J97" s="220"/>
      <c r="K97" s="339">
        <v>1930.1763822024964</v>
      </c>
      <c r="L97" s="220"/>
      <c r="M97" s="339">
        <v>-110.95094425109122</v>
      </c>
      <c r="N97" s="220"/>
      <c r="O97" s="339">
        <v>18.29772258859441</v>
      </c>
      <c r="P97" s="220"/>
      <c r="Q97" s="339">
        <v>0</v>
      </c>
      <c r="R97" s="220"/>
      <c r="S97" s="339">
        <v>13119.064396189999</v>
      </c>
      <c r="T97" s="227"/>
      <c r="U97" s="220"/>
      <c r="V97" s="220"/>
      <c r="W97" s="220"/>
      <c r="X97" s="220"/>
      <c r="Y97" s="220"/>
      <c r="Z97" s="220"/>
    </row>
    <row r="98" spans="1:26" s="221" customFormat="1" ht="12">
      <c r="A98" s="338"/>
      <c r="B98" s="338"/>
      <c r="C98" s="338" t="s">
        <v>675</v>
      </c>
      <c r="D98" s="323" t="s">
        <v>92</v>
      </c>
      <c r="E98" s="317"/>
      <c r="F98" s="338"/>
      <c r="G98" s="338"/>
      <c r="H98" s="338"/>
      <c r="I98" s="339">
        <v>55.26046479</v>
      </c>
      <c r="J98" s="220"/>
      <c r="K98" s="339">
        <v>40.969010290000256</v>
      </c>
      <c r="L98" s="220"/>
      <c r="M98" s="339">
        <v>0</v>
      </c>
      <c r="N98" s="220"/>
      <c r="O98" s="339">
        <v>-2.2737367544323206E-13</v>
      </c>
      <c r="P98" s="220"/>
      <c r="Q98" s="339">
        <v>0</v>
      </c>
      <c r="R98" s="220"/>
      <c r="S98" s="339">
        <v>96.22947508</v>
      </c>
      <c r="T98" s="227"/>
      <c r="U98" s="220"/>
      <c r="V98" s="220"/>
      <c r="W98" s="220"/>
      <c r="X98" s="220"/>
      <c r="Y98" s="220"/>
      <c r="Z98" s="220"/>
    </row>
    <row r="99" spans="9:26" s="208" customFormat="1" ht="12">
      <c r="I99" s="227"/>
      <c r="J99" s="227"/>
      <c r="K99" s="227"/>
      <c r="L99" s="227"/>
      <c r="M99" s="227"/>
      <c r="N99" s="227"/>
      <c r="O99" s="227"/>
      <c r="P99" s="227"/>
      <c r="Q99" s="227"/>
      <c r="R99" s="227"/>
      <c r="S99" s="227"/>
      <c r="T99" s="227"/>
      <c r="U99" s="227"/>
      <c r="V99" s="227"/>
      <c r="W99" s="227"/>
      <c r="X99" s="227"/>
      <c r="Y99" s="227"/>
      <c r="Z99" s="227"/>
    </row>
    <row r="100" spans="2:26" s="206" customFormat="1" ht="12">
      <c r="B100" s="337"/>
      <c r="C100" s="337"/>
      <c r="D100" s="337"/>
      <c r="E100" s="337"/>
      <c r="F100" s="337"/>
      <c r="G100" s="337"/>
      <c r="H100" s="337"/>
      <c r="I100" s="227"/>
      <c r="J100" s="227"/>
      <c r="K100" s="345"/>
      <c r="L100" s="345"/>
      <c r="M100" s="345"/>
      <c r="N100" s="345"/>
      <c r="O100" s="345"/>
      <c r="P100" s="345"/>
      <c r="Q100" s="227"/>
      <c r="R100" s="227"/>
      <c r="S100" s="227"/>
      <c r="T100" s="227"/>
      <c r="U100" s="220"/>
      <c r="V100" s="220"/>
      <c r="W100" s="220"/>
      <c r="X100" s="220"/>
      <c r="Y100" s="220"/>
      <c r="Z100" s="220"/>
    </row>
    <row r="101" spans="1:26" s="221" customFormat="1" ht="12">
      <c r="A101" s="221" t="s">
        <v>473</v>
      </c>
      <c r="B101" s="221" t="s">
        <v>8</v>
      </c>
      <c r="C101" s="362"/>
      <c r="I101" s="227">
        <f>I103+I111+I128+I133</f>
        <v>187231.63138382742</v>
      </c>
      <c r="J101" s="227"/>
      <c r="K101" s="227">
        <f>K103+K111+K128+K133</f>
        <v>4746.842164008953</v>
      </c>
      <c r="L101" s="227"/>
      <c r="M101" s="227">
        <f>M103+M111+M128+M133</f>
        <v>4757.820276397961</v>
      </c>
      <c r="N101" s="227"/>
      <c r="O101" s="227">
        <f>O103+O111+O128+O133</f>
        <v>-16059.121047078199</v>
      </c>
      <c r="P101" s="227"/>
      <c r="Q101" s="227">
        <f>Q103+Q111+Q128+Q133</f>
        <v>0.05750476020936704</v>
      </c>
      <c r="R101" s="227"/>
      <c r="S101" s="227">
        <f>S103+S111+S128+S133</f>
        <v>180677.24912334862</v>
      </c>
      <c r="T101" s="227"/>
      <c r="U101" s="220"/>
      <c r="V101" s="220"/>
      <c r="W101" s="220"/>
      <c r="X101" s="220"/>
      <c r="Y101" s="220"/>
      <c r="Z101" s="220"/>
    </row>
    <row r="102" spans="1:26" s="221" customFormat="1" ht="12">
      <c r="A102" s="216"/>
      <c r="B102" s="216"/>
      <c r="C102" s="363"/>
      <c r="I102" s="227"/>
      <c r="J102" s="227"/>
      <c r="K102" s="227"/>
      <c r="L102" s="227"/>
      <c r="M102" s="227"/>
      <c r="N102" s="227"/>
      <c r="O102" s="227"/>
      <c r="P102" s="227"/>
      <c r="Q102" s="227"/>
      <c r="R102" s="227"/>
      <c r="S102" s="227"/>
      <c r="T102" s="227"/>
      <c r="U102" s="220"/>
      <c r="V102" s="220"/>
      <c r="W102" s="220"/>
      <c r="X102" s="220"/>
      <c r="Y102" s="220"/>
      <c r="Z102" s="220"/>
    </row>
    <row r="103" spans="2:26" s="221" customFormat="1" ht="12">
      <c r="B103" s="221" t="s">
        <v>468</v>
      </c>
      <c r="C103" s="221" t="s">
        <v>320</v>
      </c>
      <c r="I103" s="227">
        <f>I104+I108</f>
        <v>117208.41248207193</v>
      </c>
      <c r="J103" s="227"/>
      <c r="K103" s="227">
        <f>K104+K108</f>
        <v>1140.411418512909</v>
      </c>
      <c r="L103" s="227"/>
      <c r="M103" s="227">
        <f>M104+M108</f>
        <v>3180.7</v>
      </c>
      <c r="N103" s="227"/>
      <c r="O103" s="227">
        <f>O104+O108</f>
        <v>-15121.512289725106</v>
      </c>
      <c r="P103" s="227"/>
      <c r="Q103" s="227">
        <f>Q104+Q108</f>
        <v>0.02163546777982006</v>
      </c>
      <c r="R103" s="227"/>
      <c r="S103" s="227">
        <f>S104+S108</f>
        <v>106407.99479713065</v>
      </c>
      <c r="T103" s="227"/>
      <c r="U103" s="220"/>
      <c r="V103" s="220"/>
      <c r="W103" s="220"/>
      <c r="X103" s="220"/>
      <c r="Y103" s="220"/>
      <c r="Z103" s="220"/>
    </row>
    <row r="104" spans="3:26" s="221" customFormat="1" ht="12">
      <c r="C104" s="221" t="s">
        <v>238</v>
      </c>
      <c r="D104" s="221" t="s">
        <v>599</v>
      </c>
      <c r="I104" s="227">
        <f>I106+I107</f>
        <v>114351.07753333663</v>
      </c>
      <c r="J104" s="227"/>
      <c r="K104" s="227">
        <f>K106+K107</f>
        <v>1256.2516008474508</v>
      </c>
      <c r="L104" s="227"/>
      <c r="M104" s="227">
        <f>M106+M107</f>
        <v>3180.7</v>
      </c>
      <c r="N104" s="227"/>
      <c r="O104" s="227">
        <f>O106+O107</f>
        <v>-15119.936686257317</v>
      </c>
      <c r="P104" s="227"/>
      <c r="Q104" s="227">
        <f>Q106+Q107</f>
        <v>0</v>
      </c>
      <c r="R104" s="227"/>
      <c r="S104" s="227">
        <f>S106+S107</f>
        <v>103668.05399872991</v>
      </c>
      <c r="T104" s="227"/>
      <c r="U104" s="220"/>
      <c r="V104" s="220"/>
      <c r="W104" s="220"/>
      <c r="X104" s="220"/>
      <c r="Y104" s="220"/>
      <c r="Z104" s="220"/>
    </row>
    <row r="105" spans="4:26" s="221" customFormat="1" ht="12">
      <c r="D105" s="221" t="s">
        <v>239</v>
      </c>
      <c r="I105" s="227"/>
      <c r="J105" s="227"/>
      <c r="K105" s="227"/>
      <c r="L105" s="227"/>
      <c r="M105" s="227"/>
      <c r="N105" s="227"/>
      <c r="O105" s="227"/>
      <c r="P105" s="227"/>
      <c r="Q105" s="227"/>
      <c r="R105" s="227"/>
      <c r="S105" s="227"/>
      <c r="T105" s="227"/>
      <c r="U105" s="220"/>
      <c r="V105" s="220"/>
      <c r="W105" s="220"/>
      <c r="X105" s="220"/>
      <c r="Y105" s="220"/>
      <c r="Z105" s="220"/>
    </row>
    <row r="106" spans="4:26" s="221" customFormat="1" ht="12">
      <c r="D106" s="221" t="s">
        <v>600</v>
      </c>
      <c r="E106" s="221" t="s">
        <v>678</v>
      </c>
      <c r="I106" s="227">
        <v>0</v>
      </c>
      <c r="J106" s="227"/>
      <c r="K106" s="227">
        <v>0</v>
      </c>
      <c r="L106" s="227"/>
      <c r="M106" s="227">
        <v>0</v>
      </c>
      <c r="N106" s="227"/>
      <c r="O106" s="227">
        <v>0</v>
      </c>
      <c r="P106" s="227"/>
      <c r="Q106" s="227">
        <v>0</v>
      </c>
      <c r="R106" s="227"/>
      <c r="S106" s="227">
        <v>0</v>
      </c>
      <c r="T106" s="227"/>
      <c r="U106" s="220"/>
      <c r="V106" s="220"/>
      <c r="W106" s="220"/>
      <c r="X106" s="220"/>
      <c r="Y106" s="220"/>
      <c r="Z106" s="220"/>
    </row>
    <row r="107" spans="4:26" s="221" customFormat="1" ht="12">
      <c r="D107" s="221" t="s">
        <v>602</v>
      </c>
      <c r="E107" s="221" t="s">
        <v>679</v>
      </c>
      <c r="I107" s="227">
        <v>114351.07753333663</v>
      </c>
      <c r="J107" s="227"/>
      <c r="K107" s="227">
        <v>1256.2516008474508</v>
      </c>
      <c r="L107" s="227"/>
      <c r="M107" s="227">
        <v>3180.7</v>
      </c>
      <c r="N107" s="227"/>
      <c r="O107" s="227">
        <v>-15119.936686257317</v>
      </c>
      <c r="P107" s="227"/>
      <c r="Q107" s="227">
        <v>0</v>
      </c>
      <c r="R107" s="227"/>
      <c r="S107" s="227">
        <v>103668.05399872991</v>
      </c>
      <c r="T107" s="227"/>
      <c r="U107" s="220"/>
      <c r="V107" s="220"/>
      <c r="W107" s="220"/>
      <c r="X107" s="220"/>
      <c r="Y107" s="220"/>
      <c r="Z107" s="220"/>
    </row>
    <row r="108" spans="3:26" s="221" customFormat="1" ht="12">
      <c r="C108" s="221" t="s">
        <v>242</v>
      </c>
      <c r="D108" s="221" t="s">
        <v>17</v>
      </c>
      <c r="I108" s="227">
        <f>I109+I110</f>
        <v>2857.3349487352903</v>
      </c>
      <c r="J108" s="227"/>
      <c r="K108" s="227">
        <f>K109+K110</f>
        <v>-115.84018233454184</v>
      </c>
      <c r="L108" s="227"/>
      <c r="M108" s="227">
        <f>M109+M110</f>
        <v>0</v>
      </c>
      <c r="N108" s="227"/>
      <c r="O108" s="227">
        <f>O109+O110</f>
        <v>-1.575603467788401</v>
      </c>
      <c r="P108" s="227"/>
      <c r="Q108" s="227">
        <f>Q109+Q110</f>
        <v>0.02163546777982006</v>
      </c>
      <c r="R108" s="227"/>
      <c r="S108" s="227">
        <f>S109+S110</f>
        <v>2739.94079840074</v>
      </c>
      <c r="T108" s="227"/>
      <c r="U108" s="220"/>
      <c r="V108" s="220"/>
      <c r="W108" s="220"/>
      <c r="X108" s="220"/>
      <c r="Y108" s="220"/>
      <c r="Z108" s="220"/>
    </row>
    <row r="109" spans="4:26" s="221" customFormat="1" ht="12">
      <c r="D109" s="221" t="s">
        <v>604</v>
      </c>
      <c r="E109" s="221" t="s">
        <v>678</v>
      </c>
      <c r="I109" s="227">
        <v>0</v>
      </c>
      <c r="J109" s="227"/>
      <c r="K109" s="227">
        <v>0</v>
      </c>
      <c r="L109" s="227"/>
      <c r="M109" s="227">
        <v>0</v>
      </c>
      <c r="N109" s="227"/>
      <c r="O109" s="227">
        <v>0</v>
      </c>
      <c r="P109" s="227"/>
      <c r="Q109" s="227">
        <v>0</v>
      </c>
      <c r="R109" s="227"/>
      <c r="S109" s="227">
        <v>0</v>
      </c>
      <c r="T109" s="227"/>
      <c r="U109" s="220"/>
      <c r="V109" s="220"/>
      <c r="W109" s="220"/>
      <c r="X109" s="220"/>
      <c r="Y109" s="220"/>
      <c r="Z109" s="220"/>
    </row>
    <row r="110" spans="4:26" s="221" customFormat="1" ht="12">
      <c r="D110" s="221" t="s">
        <v>605</v>
      </c>
      <c r="E110" s="221" t="s">
        <v>679</v>
      </c>
      <c r="I110" s="227">
        <v>2857.3349487352903</v>
      </c>
      <c r="J110" s="227"/>
      <c r="K110" s="227">
        <v>-115.84018233454184</v>
      </c>
      <c r="L110" s="227"/>
      <c r="M110" s="227">
        <v>0</v>
      </c>
      <c r="N110" s="227"/>
      <c r="O110" s="227">
        <v>-1.575603467788401</v>
      </c>
      <c r="P110" s="227"/>
      <c r="Q110" s="227">
        <v>0.02163546777982006</v>
      </c>
      <c r="R110" s="227"/>
      <c r="S110" s="227">
        <v>2739.94079840074</v>
      </c>
      <c r="T110" s="227"/>
      <c r="U110" s="220"/>
      <c r="V110" s="220"/>
      <c r="W110" s="220"/>
      <c r="X110" s="220"/>
      <c r="Y110" s="220"/>
      <c r="Z110" s="220"/>
    </row>
    <row r="111" spans="2:26" s="221" customFormat="1" ht="12">
      <c r="B111" s="221" t="s">
        <v>472</v>
      </c>
      <c r="C111" s="221" t="s">
        <v>97</v>
      </c>
      <c r="I111" s="227">
        <f>I112+I115</f>
        <v>20251.14767310629</v>
      </c>
      <c r="J111" s="227"/>
      <c r="K111" s="227">
        <f>K112+K115</f>
        <v>1818.8585605370909</v>
      </c>
      <c r="L111" s="227"/>
      <c r="M111" s="227">
        <f>M112+M115</f>
        <v>1147.6747440431839</v>
      </c>
      <c r="N111" s="227"/>
      <c r="O111" s="227">
        <f>O112+O115</f>
        <v>-1716.2897744295233</v>
      </c>
      <c r="P111" s="227"/>
      <c r="Q111" s="227">
        <f>Q112+Q115</f>
        <v>-0.03548241348385239</v>
      </c>
      <c r="R111" s="227"/>
      <c r="S111" s="227">
        <f>S112+S115</f>
        <v>21501.355720843556</v>
      </c>
      <c r="T111" s="227"/>
      <c r="U111" s="220"/>
      <c r="V111" s="220"/>
      <c r="W111" s="220"/>
      <c r="X111" s="220"/>
      <c r="Y111" s="220"/>
      <c r="Z111" s="220"/>
    </row>
    <row r="112" spans="3:26" s="221" customFormat="1" ht="12">
      <c r="C112" s="221" t="s">
        <v>680</v>
      </c>
      <c r="D112" s="221" t="s">
        <v>247</v>
      </c>
      <c r="I112" s="227">
        <f>I113+I114</f>
        <v>10240.234322068518</v>
      </c>
      <c r="J112" s="227"/>
      <c r="K112" s="227">
        <f>K113+K114</f>
        <v>646.5744837704428</v>
      </c>
      <c r="L112" s="227"/>
      <c r="M112" s="227">
        <f>M113+M114</f>
        <v>1253.4747440431838</v>
      </c>
      <c r="N112" s="227"/>
      <c r="O112" s="227">
        <f>O113+O114</f>
        <v>-1712.7897744295233</v>
      </c>
      <c r="P112" s="227"/>
      <c r="Q112" s="227">
        <f>Q113+Q114</f>
        <v>0</v>
      </c>
      <c r="R112" s="227"/>
      <c r="S112" s="227">
        <f>S113+S114</f>
        <v>10427.49377545262</v>
      </c>
      <c r="T112" s="227"/>
      <c r="U112" s="220"/>
      <c r="V112" s="220"/>
      <c r="W112" s="220"/>
      <c r="X112" s="220"/>
      <c r="Y112" s="220"/>
      <c r="Z112" s="220"/>
    </row>
    <row r="113" spans="4:26" s="221" customFormat="1" ht="12">
      <c r="D113" s="221" t="s">
        <v>608</v>
      </c>
      <c r="E113" s="221" t="s">
        <v>681</v>
      </c>
      <c r="I113" s="227">
        <v>1474.2409400740216</v>
      </c>
      <c r="J113" s="227"/>
      <c r="K113" s="227">
        <v>40.2947981529454</v>
      </c>
      <c r="L113" s="227"/>
      <c r="M113" s="227">
        <v>19.606052221233256</v>
      </c>
      <c r="N113" s="227"/>
      <c r="O113" s="227">
        <v>-253.1251461368229</v>
      </c>
      <c r="P113" s="227"/>
      <c r="Q113" s="227">
        <v>0</v>
      </c>
      <c r="R113" s="227"/>
      <c r="S113" s="227">
        <v>1281.0166443113774</v>
      </c>
      <c r="T113" s="227"/>
      <c r="U113" s="220"/>
      <c r="V113" s="220"/>
      <c r="W113" s="220"/>
      <c r="X113" s="220"/>
      <c r="Y113" s="220"/>
      <c r="Z113" s="220"/>
    </row>
    <row r="114" spans="4:26" s="221" customFormat="1" ht="12">
      <c r="D114" s="221" t="s">
        <v>609</v>
      </c>
      <c r="E114" s="221" t="s">
        <v>187</v>
      </c>
      <c r="I114" s="227">
        <v>8765.993381994496</v>
      </c>
      <c r="J114" s="227"/>
      <c r="K114" s="227">
        <v>606.2796856174974</v>
      </c>
      <c r="L114" s="227"/>
      <c r="M114" s="227">
        <v>1233.8686918219505</v>
      </c>
      <c r="N114" s="227"/>
      <c r="O114" s="227">
        <v>-1459.6646282927004</v>
      </c>
      <c r="P114" s="227"/>
      <c r="Q114" s="227">
        <v>0</v>
      </c>
      <c r="R114" s="227"/>
      <c r="S114" s="227">
        <v>9146.477131141242</v>
      </c>
      <c r="T114" s="227"/>
      <c r="U114" s="220"/>
      <c r="V114" s="220"/>
      <c r="W114" s="220"/>
      <c r="X114" s="220"/>
      <c r="Y114" s="220"/>
      <c r="Z114" s="220"/>
    </row>
    <row r="115" spans="3:26" s="221" customFormat="1" ht="12">
      <c r="C115" s="221" t="s">
        <v>682</v>
      </c>
      <c r="D115" s="221" t="s">
        <v>253</v>
      </c>
      <c r="I115" s="227">
        <f>I116+I123</f>
        <v>10010.913351037772</v>
      </c>
      <c r="J115" s="227"/>
      <c r="K115" s="227">
        <f>K116+K123</f>
        <v>1172.284076766648</v>
      </c>
      <c r="L115" s="227"/>
      <c r="M115" s="227">
        <f>M116+M123</f>
        <v>-105.8</v>
      </c>
      <c r="N115" s="227"/>
      <c r="O115" s="227">
        <f>O116+O123</f>
        <v>-3.5</v>
      </c>
      <c r="P115" s="227"/>
      <c r="Q115" s="227">
        <f>Q116+Q123</f>
        <v>-0.03548241348385239</v>
      </c>
      <c r="R115" s="227"/>
      <c r="S115" s="227">
        <f>S116+S123</f>
        <v>11073.861945390936</v>
      </c>
      <c r="T115" s="227"/>
      <c r="U115" s="220"/>
      <c r="V115" s="220"/>
      <c r="W115" s="220"/>
      <c r="X115" s="220"/>
      <c r="Y115" s="220"/>
      <c r="Z115" s="220"/>
    </row>
    <row r="116" spans="4:26" s="221" customFormat="1" ht="12">
      <c r="D116" s="221" t="s">
        <v>614</v>
      </c>
      <c r="E116" s="221" t="s">
        <v>615</v>
      </c>
      <c r="I116" s="227">
        <f>I117+I118+I119+I120</f>
        <v>9837.213351037772</v>
      </c>
      <c r="J116" s="227"/>
      <c r="K116" s="227">
        <f>K117+K118+K119+K120</f>
        <v>167.28407676664813</v>
      </c>
      <c r="L116" s="227"/>
      <c r="M116" s="227">
        <f>M117+M118+M119+M120</f>
        <v>-105.8</v>
      </c>
      <c r="N116" s="227"/>
      <c r="O116" s="227">
        <f>O117+O118+O119+O120</f>
        <v>-3.5</v>
      </c>
      <c r="P116" s="227"/>
      <c r="Q116" s="227">
        <f>Q117+Q118+Q119+Q120</f>
        <v>-0.03548241348385239</v>
      </c>
      <c r="R116" s="227"/>
      <c r="S116" s="227">
        <f>S117+S118+S119+S120</f>
        <v>9895.161945390935</v>
      </c>
      <c r="T116" s="227"/>
      <c r="U116" s="220"/>
      <c r="V116" s="220"/>
      <c r="W116" s="220"/>
      <c r="X116" s="220"/>
      <c r="Y116" s="220"/>
      <c r="Z116" s="220"/>
    </row>
    <row r="117" spans="5:26" s="221" customFormat="1" ht="12">
      <c r="E117" s="221" t="s">
        <v>616</v>
      </c>
      <c r="F117" s="221" t="s">
        <v>103</v>
      </c>
      <c r="I117" s="227">
        <v>0</v>
      </c>
      <c r="J117" s="227"/>
      <c r="K117" s="227">
        <v>0</v>
      </c>
      <c r="L117" s="227"/>
      <c r="M117" s="227">
        <v>0</v>
      </c>
      <c r="N117" s="227"/>
      <c r="O117" s="227">
        <v>0</v>
      </c>
      <c r="P117" s="227"/>
      <c r="Q117" s="227">
        <v>0</v>
      </c>
      <c r="R117" s="227"/>
      <c r="S117" s="227">
        <v>0</v>
      </c>
      <c r="T117" s="227"/>
      <c r="U117" s="220"/>
      <c r="V117" s="220"/>
      <c r="W117" s="220"/>
      <c r="X117" s="220"/>
      <c r="Y117" s="220"/>
      <c r="Z117" s="220"/>
    </row>
    <row r="118" spans="5:26" s="221" customFormat="1" ht="12">
      <c r="E118" s="221" t="s">
        <v>617</v>
      </c>
      <c r="F118" s="221" t="s">
        <v>610</v>
      </c>
      <c r="I118" s="227">
        <v>1894.5152217666432</v>
      </c>
      <c r="J118" s="227"/>
      <c r="K118" s="227">
        <v>58.23674700000001</v>
      </c>
      <c r="L118" s="227"/>
      <c r="M118" s="227">
        <v>-45.1</v>
      </c>
      <c r="N118" s="227"/>
      <c r="O118" s="227">
        <v>0</v>
      </c>
      <c r="P118" s="227"/>
      <c r="Q118" s="227">
        <v>-0.018317807583102308</v>
      </c>
      <c r="R118" s="227"/>
      <c r="S118" s="227">
        <v>1907.63365095906</v>
      </c>
      <c r="T118" s="227"/>
      <c r="U118" s="220"/>
      <c r="V118" s="220"/>
      <c r="W118" s="220"/>
      <c r="X118" s="220"/>
      <c r="Y118" s="220"/>
      <c r="Z118" s="220"/>
    </row>
    <row r="119" spans="5:26" s="221" customFormat="1" ht="12">
      <c r="E119" s="221" t="s">
        <v>618</v>
      </c>
      <c r="F119" s="221" t="s">
        <v>186</v>
      </c>
      <c r="I119" s="227">
        <v>1122.8702749310182</v>
      </c>
      <c r="J119" s="227"/>
      <c r="K119" s="227">
        <v>-21.76246399999991</v>
      </c>
      <c r="L119" s="227"/>
      <c r="M119" s="227">
        <v>-0.9</v>
      </c>
      <c r="N119" s="227"/>
      <c r="O119" s="227">
        <v>0</v>
      </c>
      <c r="P119" s="227"/>
      <c r="Q119" s="227">
        <v>-0.023087101018403167</v>
      </c>
      <c r="R119" s="227"/>
      <c r="S119" s="227">
        <v>1100.1847238299997</v>
      </c>
      <c r="T119" s="227"/>
      <c r="U119" s="220"/>
      <c r="V119" s="220"/>
      <c r="W119" s="220"/>
      <c r="X119" s="220"/>
      <c r="Y119" s="220"/>
      <c r="Z119" s="220"/>
    </row>
    <row r="120" spans="5:26" s="221" customFormat="1" ht="12">
      <c r="E120" s="221" t="s">
        <v>619</v>
      </c>
      <c r="F120" s="221" t="s">
        <v>187</v>
      </c>
      <c r="I120" s="227">
        <f>I121+I122</f>
        <v>6819.827854340109</v>
      </c>
      <c r="J120" s="227"/>
      <c r="K120" s="227">
        <f>K121+K122</f>
        <v>130.80979376664803</v>
      </c>
      <c r="L120" s="227"/>
      <c r="M120" s="227">
        <f>M121+M122</f>
        <v>-59.8</v>
      </c>
      <c r="N120" s="227"/>
      <c r="O120" s="227">
        <f>O121+O122</f>
        <v>-3.5</v>
      </c>
      <c r="P120" s="227"/>
      <c r="Q120" s="227">
        <f>Q121+Q122</f>
        <v>0.0059224951176530816</v>
      </c>
      <c r="R120" s="227"/>
      <c r="S120" s="227">
        <f>S121+S122</f>
        <v>6887.343570601875</v>
      </c>
      <c r="T120" s="227"/>
      <c r="U120" s="220"/>
      <c r="V120" s="220"/>
      <c r="W120" s="220"/>
      <c r="X120" s="220"/>
      <c r="Y120" s="220"/>
      <c r="Z120" s="220"/>
    </row>
    <row r="121" spans="6:26" s="221" customFormat="1" ht="12">
      <c r="F121" s="221" t="s">
        <v>331</v>
      </c>
      <c r="G121" s="221" t="s">
        <v>80</v>
      </c>
      <c r="I121" s="227">
        <v>3185.4019869150566</v>
      </c>
      <c r="J121" s="227"/>
      <c r="K121" s="227">
        <v>-38.87927099999999</v>
      </c>
      <c r="L121" s="227"/>
      <c r="M121" s="227">
        <v>2.6</v>
      </c>
      <c r="N121" s="227"/>
      <c r="O121" s="227">
        <v>0</v>
      </c>
      <c r="P121" s="227"/>
      <c r="Q121" s="227">
        <v>0.049117826331099845</v>
      </c>
      <c r="R121" s="227"/>
      <c r="S121" s="227">
        <v>3149.1718337413877</v>
      </c>
      <c r="T121" s="227"/>
      <c r="U121" s="220"/>
      <c r="V121" s="220"/>
      <c r="W121" s="220"/>
      <c r="X121" s="220"/>
      <c r="Y121" s="220"/>
      <c r="Z121" s="220"/>
    </row>
    <row r="122" spans="6:26" s="221" customFormat="1" ht="12">
      <c r="F122" s="221" t="s">
        <v>332</v>
      </c>
      <c r="G122" s="221" t="s">
        <v>81</v>
      </c>
      <c r="I122" s="227">
        <v>3634.4258674250527</v>
      </c>
      <c r="J122" s="227"/>
      <c r="K122" s="227">
        <v>169.68906476664802</v>
      </c>
      <c r="L122" s="227"/>
      <c r="M122" s="227">
        <v>-62.4</v>
      </c>
      <c r="N122" s="227"/>
      <c r="O122" s="227">
        <v>-3.5</v>
      </c>
      <c r="P122" s="227"/>
      <c r="Q122" s="227">
        <v>-0.043195331213446764</v>
      </c>
      <c r="R122" s="227"/>
      <c r="S122" s="227">
        <v>3738.1717368604873</v>
      </c>
      <c r="T122" s="227"/>
      <c r="U122" s="220"/>
      <c r="V122" s="220"/>
      <c r="W122" s="220"/>
      <c r="X122" s="220"/>
      <c r="Y122" s="220"/>
      <c r="Z122" s="220"/>
    </row>
    <row r="123" spans="4:26" s="221" customFormat="1" ht="12">
      <c r="D123" s="221" t="s">
        <v>683</v>
      </c>
      <c r="E123" s="221" t="s">
        <v>684</v>
      </c>
      <c r="I123" s="227">
        <f>I124+I125+I126+I127</f>
        <v>173.7</v>
      </c>
      <c r="J123" s="227"/>
      <c r="K123" s="227">
        <f>K124+K125+K126+K127</f>
        <v>1005</v>
      </c>
      <c r="L123" s="227"/>
      <c r="M123" s="227">
        <f>M124+M125+M126+M127</f>
        <v>0</v>
      </c>
      <c r="N123" s="227"/>
      <c r="O123" s="227">
        <f>O124+O125+O126+O127</f>
        <v>0</v>
      </c>
      <c r="P123" s="227"/>
      <c r="Q123" s="227">
        <f>Q124+Q125+Q126+Q127</f>
        <v>0</v>
      </c>
      <c r="R123" s="227"/>
      <c r="S123" s="227">
        <f>S124+S125+S126+S127</f>
        <v>1178.7</v>
      </c>
      <c r="T123" s="227"/>
      <c r="U123" s="220"/>
      <c r="V123" s="220"/>
      <c r="W123" s="220"/>
      <c r="X123" s="220"/>
      <c r="Y123" s="220"/>
      <c r="Z123" s="220"/>
    </row>
    <row r="124" spans="5:26" s="221" customFormat="1" ht="12">
      <c r="E124" s="221" t="s">
        <v>620</v>
      </c>
      <c r="F124" s="221" t="s">
        <v>103</v>
      </c>
      <c r="I124" s="227">
        <v>2.7</v>
      </c>
      <c r="J124" s="227"/>
      <c r="K124" s="227">
        <v>0</v>
      </c>
      <c r="L124" s="227"/>
      <c r="M124" s="227">
        <v>0</v>
      </c>
      <c r="N124" s="227"/>
      <c r="O124" s="227">
        <v>0</v>
      </c>
      <c r="P124" s="227"/>
      <c r="Q124" s="227">
        <v>0</v>
      </c>
      <c r="R124" s="227"/>
      <c r="S124" s="227">
        <v>2.7</v>
      </c>
      <c r="T124" s="227"/>
      <c r="U124" s="220"/>
      <c r="V124" s="220"/>
      <c r="W124" s="220"/>
      <c r="X124" s="220"/>
      <c r="Y124" s="220"/>
      <c r="Z124" s="220"/>
    </row>
    <row r="125" spans="5:26" s="221" customFormat="1" ht="12">
      <c r="E125" s="221" t="s">
        <v>621</v>
      </c>
      <c r="F125" s="221" t="s">
        <v>685</v>
      </c>
      <c r="I125" s="227">
        <v>0</v>
      </c>
      <c r="J125" s="227"/>
      <c r="K125" s="227">
        <v>0</v>
      </c>
      <c r="L125" s="227"/>
      <c r="M125" s="227">
        <v>0</v>
      </c>
      <c r="N125" s="227"/>
      <c r="O125" s="227">
        <v>0</v>
      </c>
      <c r="P125" s="227"/>
      <c r="Q125" s="227">
        <v>0</v>
      </c>
      <c r="R125" s="227"/>
      <c r="S125" s="227">
        <v>0</v>
      </c>
      <c r="T125" s="227"/>
      <c r="U125" s="220"/>
      <c r="V125" s="220"/>
      <c r="W125" s="220"/>
      <c r="X125" s="220"/>
      <c r="Y125" s="220"/>
      <c r="Z125" s="220"/>
    </row>
    <row r="126" spans="5:26" s="221" customFormat="1" ht="12">
      <c r="E126" s="221" t="s">
        <v>622</v>
      </c>
      <c r="F126" s="221" t="s">
        <v>186</v>
      </c>
      <c r="I126" s="227">
        <v>171</v>
      </c>
      <c r="J126" s="227"/>
      <c r="K126" s="227">
        <v>1005</v>
      </c>
      <c r="L126" s="227"/>
      <c r="M126" s="227">
        <v>0</v>
      </c>
      <c r="N126" s="227"/>
      <c r="O126" s="227">
        <v>0</v>
      </c>
      <c r="P126" s="227"/>
      <c r="Q126" s="227">
        <v>0</v>
      </c>
      <c r="R126" s="227"/>
      <c r="S126" s="227">
        <v>1176</v>
      </c>
      <c r="T126" s="227"/>
      <c r="U126" s="220"/>
      <c r="V126" s="220"/>
      <c r="W126" s="220"/>
      <c r="X126" s="220"/>
      <c r="Y126" s="220"/>
      <c r="Z126" s="220"/>
    </row>
    <row r="127" spans="5:26" s="221" customFormat="1" ht="12">
      <c r="E127" s="221" t="s">
        <v>623</v>
      </c>
      <c r="F127" s="221" t="s">
        <v>187</v>
      </c>
      <c r="I127" s="227">
        <v>0</v>
      </c>
      <c r="J127" s="227"/>
      <c r="K127" s="227">
        <v>0</v>
      </c>
      <c r="L127" s="227"/>
      <c r="M127" s="227">
        <v>0</v>
      </c>
      <c r="N127" s="227"/>
      <c r="O127" s="227">
        <v>0</v>
      </c>
      <c r="P127" s="227"/>
      <c r="Q127" s="227">
        <v>0</v>
      </c>
      <c r="R127" s="227"/>
      <c r="S127" s="227">
        <v>0</v>
      </c>
      <c r="T127" s="227"/>
      <c r="U127" s="220"/>
      <c r="V127" s="220"/>
      <c r="W127" s="220"/>
      <c r="X127" s="220"/>
      <c r="Y127" s="220"/>
      <c r="Z127" s="220"/>
    </row>
    <row r="128" spans="2:26" s="221" customFormat="1" ht="12">
      <c r="B128" s="221" t="s">
        <v>537</v>
      </c>
      <c r="C128" s="221" t="s">
        <v>483</v>
      </c>
      <c r="I128" s="227">
        <f>I129+I130+I131+I132</f>
        <v>4148.917746950001</v>
      </c>
      <c r="J128" s="227"/>
      <c r="K128" s="227">
        <f>K129+K130+K131+K132</f>
        <v>-2719.843553365777</v>
      </c>
      <c r="L128" s="227"/>
      <c r="M128" s="227">
        <f>M129+M130+M131+M132</f>
        <v>429.44553235477724</v>
      </c>
      <c r="N128" s="227"/>
      <c r="O128" s="227">
        <f>O129+O130+O131+O132</f>
        <v>1123.6496720710009</v>
      </c>
      <c r="P128" s="227"/>
      <c r="Q128" s="227">
        <f>Q129+Q130+Q131+Q132</f>
        <v>2.3092638912203256E-14</v>
      </c>
      <c r="R128" s="227"/>
      <c r="S128" s="227">
        <f>S129+S130+S131+S132</f>
        <v>2982.1693980100013</v>
      </c>
      <c r="T128" s="227"/>
      <c r="U128" s="220"/>
      <c r="V128" s="220"/>
      <c r="W128" s="220"/>
      <c r="X128" s="220"/>
      <c r="Y128" s="220"/>
      <c r="Z128" s="220"/>
    </row>
    <row r="129" spans="3:26" s="221" customFormat="1" ht="12">
      <c r="C129" s="221" t="s">
        <v>624</v>
      </c>
      <c r="D129" s="221" t="s">
        <v>103</v>
      </c>
      <c r="I129" s="227">
        <v>0</v>
      </c>
      <c r="J129" s="227"/>
      <c r="K129" s="227">
        <v>0</v>
      </c>
      <c r="L129" s="227"/>
      <c r="M129" s="227">
        <v>0</v>
      </c>
      <c r="N129" s="227"/>
      <c r="O129" s="227">
        <v>0</v>
      </c>
      <c r="P129" s="227"/>
      <c r="Q129" s="227">
        <v>0</v>
      </c>
      <c r="R129" s="227"/>
      <c r="S129" s="227">
        <v>0</v>
      </c>
      <c r="T129" s="227"/>
      <c r="U129" s="220"/>
      <c r="V129" s="220"/>
      <c r="W129" s="220"/>
      <c r="X129" s="220"/>
      <c r="Y129" s="220"/>
      <c r="Z129" s="220"/>
    </row>
    <row r="130" spans="3:26" s="221" customFormat="1" ht="12">
      <c r="C130" s="221" t="s">
        <v>625</v>
      </c>
      <c r="D130" s="221" t="s">
        <v>610</v>
      </c>
      <c r="I130" s="227">
        <v>0</v>
      </c>
      <c r="J130" s="227"/>
      <c r="K130" s="227">
        <v>0</v>
      </c>
      <c r="L130" s="227"/>
      <c r="M130" s="227">
        <v>0</v>
      </c>
      <c r="N130" s="227"/>
      <c r="O130" s="227">
        <v>0</v>
      </c>
      <c r="P130" s="227"/>
      <c r="Q130" s="227">
        <v>0</v>
      </c>
      <c r="R130" s="227"/>
      <c r="S130" s="227">
        <v>0</v>
      </c>
      <c r="T130" s="227"/>
      <c r="U130" s="220"/>
      <c r="V130" s="220"/>
      <c r="W130" s="220"/>
      <c r="X130" s="220"/>
      <c r="Y130" s="220"/>
      <c r="Z130" s="220"/>
    </row>
    <row r="131" spans="3:26" s="221" customFormat="1" ht="12">
      <c r="C131" s="221" t="s">
        <v>626</v>
      </c>
      <c r="D131" s="221" t="s">
        <v>186</v>
      </c>
      <c r="I131" s="227">
        <v>2914.442526410001</v>
      </c>
      <c r="J131" s="227"/>
      <c r="K131" s="227">
        <v>-1484.4004278390667</v>
      </c>
      <c r="L131" s="227"/>
      <c r="M131" s="227">
        <v>-604.1749814479331</v>
      </c>
      <c r="N131" s="227"/>
      <c r="O131" s="227">
        <v>1379.5692893170003</v>
      </c>
      <c r="P131" s="227"/>
      <c r="Q131" s="227">
        <v>0</v>
      </c>
      <c r="R131" s="227"/>
      <c r="S131" s="227">
        <v>2205.436406440001</v>
      </c>
      <c r="T131" s="227"/>
      <c r="U131" s="220"/>
      <c r="V131" s="220"/>
      <c r="W131" s="220"/>
      <c r="X131" s="220"/>
      <c r="Y131" s="220"/>
      <c r="Z131" s="220"/>
    </row>
    <row r="132" spans="3:26" s="221" customFormat="1" ht="12">
      <c r="C132" s="221" t="s">
        <v>627</v>
      </c>
      <c r="D132" s="221" t="s">
        <v>187</v>
      </c>
      <c r="I132" s="227">
        <v>1234.4752205399998</v>
      </c>
      <c r="J132" s="227"/>
      <c r="K132" s="227">
        <v>-1235.4431255267104</v>
      </c>
      <c r="L132" s="227"/>
      <c r="M132" s="227">
        <v>1033.6205138027103</v>
      </c>
      <c r="N132" s="227"/>
      <c r="O132" s="227">
        <v>-255.91961724599946</v>
      </c>
      <c r="P132" s="227"/>
      <c r="Q132" s="227">
        <v>2.3092638912203256E-14</v>
      </c>
      <c r="R132" s="227"/>
      <c r="S132" s="227">
        <v>776.7329915700001</v>
      </c>
      <c r="T132" s="227"/>
      <c r="U132" s="220"/>
      <c r="V132" s="220"/>
      <c r="W132" s="220"/>
      <c r="X132" s="220"/>
      <c r="Y132" s="220"/>
      <c r="Z132" s="220"/>
    </row>
    <row r="133" spans="2:26" s="221" customFormat="1" ht="12">
      <c r="B133" s="221" t="s">
        <v>628</v>
      </c>
      <c r="C133" s="221" t="s">
        <v>101</v>
      </c>
      <c r="I133" s="227">
        <f>I134+I145+I163+I166+I179</f>
        <v>45623.15348169922</v>
      </c>
      <c r="J133" s="227"/>
      <c r="K133" s="227">
        <f>K134+K145+K163+K166+K179</f>
        <v>4507.41573832473</v>
      </c>
      <c r="L133" s="227"/>
      <c r="M133" s="227">
        <f>M134+M145+M163+M166+M179</f>
        <v>0</v>
      </c>
      <c r="N133" s="227"/>
      <c r="O133" s="227">
        <f>O134+O145+O163+O166+O179</f>
        <v>-344.9686549945717</v>
      </c>
      <c r="P133" s="227"/>
      <c r="Q133" s="227">
        <f>Q134+Q145+Q163+Q166+Q179</f>
        <v>0.07135170591337628</v>
      </c>
      <c r="R133" s="227"/>
      <c r="S133" s="227">
        <f>S134+S145+S163+S166+S179</f>
        <v>49785.72920736442</v>
      </c>
      <c r="T133" s="227"/>
      <c r="U133" s="220"/>
      <c r="V133" s="220"/>
      <c r="W133" s="220"/>
      <c r="X133" s="220"/>
      <c r="Y133" s="220"/>
      <c r="Z133" s="220"/>
    </row>
    <row r="134" spans="3:26" s="221" customFormat="1" ht="12">
      <c r="C134" s="221" t="s">
        <v>311</v>
      </c>
      <c r="D134" s="221" t="s">
        <v>21</v>
      </c>
      <c r="I134" s="227">
        <f>I135+I138</f>
        <v>10376.785095948706</v>
      </c>
      <c r="J134" s="227"/>
      <c r="K134" s="227">
        <f>K135+K138</f>
        <v>2657.9502866653593</v>
      </c>
      <c r="L134" s="227"/>
      <c r="M134" s="227">
        <f>M135+M138</f>
        <v>0</v>
      </c>
      <c r="N134" s="227"/>
      <c r="O134" s="227">
        <f>O135+O138</f>
        <v>0</v>
      </c>
      <c r="P134" s="227"/>
      <c r="Q134" s="227">
        <f>Q135+Q138</f>
        <v>0.2600311775442812</v>
      </c>
      <c r="R134" s="227"/>
      <c r="S134" s="227">
        <f>S135+S138</f>
        <v>13034.995413791608</v>
      </c>
      <c r="T134" s="227"/>
      <c r="U134" s="220"/>
      <c r="V134" s="220"/>
      <c r="W134" s="220"/>
      <c r="X134" s="220"/>
      <c r="Y134" s="220"/>
      <c r="Z134" s="220"/>
    </row>
    <row r="135" spans="4:26" s="221" customFormat="1" ht="12">
      <c r="D135" s="221" t="s">
        <v>629</v>
      </c>
      <c r="E135" s="221" t="s">
        <v>610</v>
      </c>
      <c r="I135" s="227">
        <f>I136+I137</f>
        <v>0</v>
      </c>
      <c r="J135" s="227"/>
      <c r="K135" s="227">
        <f>K136+K137</f>
        <v>0</v>
      </c>
      <c r="L135" s="227"/>
      <c r="M135" s="227">
        <f>M136+M137</f>
        <v>0</v>
      </c>
      <c r="N135" s="227"/>
      <c r="O135" s="227">
        <f>O136+O137</f>
        <v>0</v>
      </c>
      <c r="P135" s="227"/>
      <c r="Q135" s="227">
        <f>Q136+Q137</f>
        <v>0</v>
      </c>
      <c r="R135" s="227"/>
      <c r="S135" s="227">
        <f>S136+S137</f>
        <v>0</v>
      </c>
      <c r="T135" s="227"/>
      <c r="U135" s="220"/>
      <c r="V135" s="220"/>
      <c r="W135" s="220"/>
      <c r="X135" s="220"/>
      <c r="Y135" s="220"/>
      <c r="Z135" s="220"/>
    </row>
    <row r="136" spans="5:26" s="221" customFormat="1" ht="12">
      <c r="E136" s="221" t="s">
        <v>630</v>
      </c>
      <c r="F136" s="221" t="s">
        <v>631</v>
      </c>
      <c r="I136" s="227">
        <v>0</v>
      </c>
      <c r="J136" s="227"/>
      <c r="K136" s="227">
        <v>0</v>
      </c>
      <c r="L136" s="227"/>
      <c r="M136" s="227">
        <v>0</v>
      </c>
      <c r="N136" s="227"/>
      <c r="O136" s="227">
        <v>0</v>
      </c>
      <c r="P136" s="227"/>
      <c r="Q136" s="227">
        <v>0</v>
      </c>
      <c r="R136" s="227"/>
      <c r="S136" s="227">
        <v>0</v>
      </c>
      <c r="T136" s="227"/>
      <c r="U136" s="220"/>
      <c r="V136" s="220"/>
      <c r="W136" s="220"/>
      <c r="X136" s="220"/>
      <c r="Y136" s="220"/>
      <c r="Z136" s="220"/>
    </row>
    <row r="137" spans="5:26" s="221" customFormat="1" ht="12">
      <c r="E137" s="221" t="s">
        <v>632</v>
      </c>
      <c r="F137" s="221" t="s">
        <v>633</v>
      </c>
      <c r="I137" s="227">
        <v>0</v>
      </c>
      <c r="J137" s="227"/>
      <c r="K137" s="227">
        <v>0</v>
      </c>
      <c r="L137" s="227"/>
      <c r="M137" s="227">
        <v>0</v>
      </c>
      <c r="N137" s="227"/>
      <c r="O137" s="227">
        <v>0</v>
      </c>
      <c r="P137" s="227"/>
      <c r="Q137" s="227">
        <v>0</v>
      </c>
      <c r="R137" s="227"/>
      <c r="S137" s="227">
        <v>0</v>
      </c>
      <c r="T137" s="227"/>
      <c r="U137" s="220"/>
      <c r="V137" s="220"/>
      <c r="W137" s="220"/>
      <c r="X137" s="220"/>
      <c r="Y137" s="220"/>
      <c r="Z137" s="220"/>
    </row>
    <row r="138" spans="4:26" s="221" customFormat="1" ht="12">
      <c r="D138" s="221" t="s">
        <v>634</v>
      </c>
      <c r="E138" s="221" t="s">
        <v>187</v>
      </c>
      <c r="I138" s="227">
        <f>I139+I142</f>
        <v>10376.785095948706</v>
      </c>
      <c r="J138" s="227"/>
      <c r="K138" s="227">
        <f>K139+K142</f>
        <v>2657.9502866653593</v>
      </c>
      <c r="L138" s="227"/>
      <c r="M138" s="227">
        <f>M139+M142</f>
        <v>0</v>
      </c>
      <c r="N138" s="227"/>
      <c r="O138" s="227">
        <f>O139+O142</f>
        <v>0</v>
      </c>
      <c r="P138" s="227"/>
      <c r="Q138" s="227">
        <f>Q139+Q142</f>
        <v>0.2600311775442812</v>
      </c>
      <c r="R138" s="227"/>
      <c r="S138" s="227">
        <f>S139+S142</f>
        <v>13034.995413791608</v>
      </c>
      <c r="T138" s="227"/>
      <c r="U138" s="220"/>
      <c r="V138" s="220"/>
      <c r="W138" s="220"/>
      <c r="X138" s="220"/>
      <c r="Y138" s="220"/>
      <c r="Z138" s="220"/>
    </row>
    <row r="139" spans="5:26" s="364" customFormat="1" ht="12">
      <c r="E139" s="364" t="s">
        <v>635</v>
      </c>
      <c r="F139" s="364" t="s">
        <v>631</v>
      </c>
      <c r="H139" s="221"/>
      <c r="I139" s="227">
        <f>I140+I141</f>
        <v>1521.132661061</v>
      </c>
      <c r="J139" s="227"/>
      <c r="K139" s="227">
        <f>K140+K141</f>
        <v>-164.197395</v>
      </c>
      <c r="L139" s="227"/>
      <c r="M139" s="227">
        <f>M140+M141</f>
        <v>0</v>
      </c>
      <c r="N139" s="227"/>
      <c r="O139" s="227">
        <f>O140+O141</f>
        <v>0</v>
      </c>
      <c r="P139" s="227"/>
      <c r="Q139" s="227">
        <f>Q140+Q141</f>
        <v>-2.4868995751603507E-14</v>
      </c>
      <c r="R139" s="227"/>
      <c r="S139" s="227">
        <f>S140+S141</f>
        <v>1356.935266061</v>
      </c>
      <c r="T139" s="365"/>
      <c r="U139" s="366"/>
      <c r="V139" s="366"/>
      <c r="W139" s="366"/>
      <c r="X139" s="366"/>
      <c r="Y139" s="366"/>
      <c r="Z139" s="366"/>
    </row>
    <row r="140" spans="6:26" s="364" customFormat="1" ht="12">
      <c r="F140" s="364" t="s">
        <v>686</v>
      </c>
      <c r="G140" s="364" t="s">
        <v>80</v>
      </c>
      <c r="H140" s="221"/>
      <c r="I140" s="227">
        <v>482.743</v>
      </c>
      <c r="J140" s="227"/>
      <c r="K140" s="227">
        <v>-9.178</v>
      </c>
      <c r="L140" s="227"/>
      <c r="M140" s="227">
        <v>0</v>
      </c>
      <c r="N140" s="227"/>
      <c r="O140" s="227">
        <v>0</v>
      </c>
      <c r="P140" s="227"/>
      <c r="Q140" s="227">
        <v>3.552713678800501E-15</v>
      </c>
      <c r="R140" s="227"/>
      <c r="S140" s="227">
        <v>473.565</v>
      </c>
      <c r="T140" s="365"/>
      <c r="U140" s="366"/>
      <c r="V140" s="366"/>
      <c r="W140" s="366"/>
      <c r="X140" s="366"/>
      <c r="Y140" s="366"/>
      <c r="Z140" s="366"/>
    </row>
    <row r="141" spans="6:26" s="364" customFormat="1" ht="12">
      <c r="F141" s="364" t="s">
        <v>687</v>
      </c>
      <c r="G141" s="364" t="s">
        <v>81</v>
      </c>
      <c r="H141" s="221"/>
      <c r="I141" s="227">
        <v>1038.389661061</v>
      </c>
      <c r="J141" s="227"/>
      <c r="K141" s="227">
        <v>-155.019395</v>
      </c>
      <c r="L141" s="227"/>
      <c r="M141" s="227">
        <v>0</v>
      </c>
      <c r="N141" s="227"/>
      <c r="O141" s="227">
        <v>0</v>
      </c>
      <c r="P141" s="227"/>
      <c r="Q141" s="227">
        <v>-2.842170943040401E-14</v>
      </c>
      <c r="R141" s="227"/>
      <c r="S141" s="227">
        <v>883.3702660609999</v>
      </c>
      <c r="T141" s="365"/>
      <c r="U141" s="366"/>
      <c r="V141" s="366"/>
      <c r="W141" s="366"/>
      <c r="X141" s="366"/>
      <c r="Y141" s="366"/>
      <c r="Z141" s="366"/>
    </row>
    <row r="142" spans="5:26" s="364" customFormat="1" ht="12">
      <c r="E142" s="364" t="s">
        <v>636</v>
      </c>
      <c r="F142" s="364" t="s">
        <v>633</v>
      </c>
      <c r="H142" s="221"/>
      <c r="I142" s="227">
        <f>I143+I144</f>
        <v>8855.652434887706</v>
      </c>
      <c r="J142" s="227"/>
      <c r="K142" s="227">
        <f>K143+K144</f>
        <v>2822.1476816653594</v>
      </c>
      <c r="L142" s="227"/>
      <c r="M142" s="227">
        <f>M143+M144</f>
        <v>0</v>
      </c>
      <c r="N142" s="227"/>
      <c r="O142" s="227">
        <f>O143+O144</f>
        <v>0</v>
      </c>
      <c r="P142" s="227"/>
      <c r="Q142" s="227">
        <f>Q143+Q144</f>
        <v>0.26003117754430605</v>
      </c>
      <c r="R142" s="227"/>
      <c r="S142" s="227">
        <f>S143+S144</f>
        <v>11678.060147730608</v>
      </c>
      <c r="T142" s="365"/>
      <c r="U142" s="366"/>
      <c r="V142" s="366"/>
      <c r="W142" s="366"/>
      <c r="X142" s="366"/>
      <c r="Y142" s="366"/>
      <c r="Z142" s="366"/>
    </row>
    <row r="143" spans="6:26" s="364" customFormat="1" ht="12">
      <c r="F143" s="364" t="s">
        <v>637</v>
      </c>
      <c r="G143" s="364" t="s">
        <v>80</v>
      </c>
      <c r="H143" s="221"/>
      <c r="I143" s="227">
        <v>2282.3</v>
      </c>
      <c r="J143" s="227"/>
      <c r="K143" s="227">
        <v>1455.5</v>
      </c>
      <c r="L143" s="227"/>
      <c r="M143" s="227">
        <v>0</v>
      </c>
      <c r="N143" s="227"/>
      <c r="O143" s="227">
        <v>0</v>
      </c>
      <c r="P143" s="227"/>
      <c r="Q143" s="227">
        <v>0</v>
      </c>
      <c r="R143" s="227"/>
      <c r="S143" s="227">
        <v>3737.8</v>
      </c>
      <c r="T143" s="365"/>
      <c r="U143" s="366"/>
      <c r="V143" s="366"/>
      <c r="W143" s="366"/>
      <c r="X143" s="366"/>
      <c r="Y143" s="366"/>
      <c r="Z143" s="366"/>
    </row>
    <row r="144" spans="6:26" s="364" customFormat="1" ht="12">
      <c r="F144" s="364" t="s">
        <v>638</v>
      </c>
      <c r="G144" s="364" t="s">
        <v>81</v>
      </c>
      <c r="H144" s="221"/>
      <c r="I144" s="227">
        <v>6573.352434887705</v>
      </c>
      <c r="J144" s="227"/>
      <c r="K144" s="227">
        <v>1366.6476816653592</v>
      </c>
      <c r="L144" s="227"/>
      <c r="M144" s="227">
        <v>0</v>
      </c>
      <c r="N144" s="227"/>
      <c r="O144" s="227">
        <v>0</v>
      </c>
      <c r="P144" s="227"/>
      <c r="Q144" s="227">
        <v>0.26003117754430605</v>
      </c>
      <c r="R144" s="227"/>
      <c r="S144" s="227">
        <v>7940.260147730609</v>
      </c>
      <c r="T144" s="365"/>
      <c r="U144" s="366"/>
      <c r="V144" s="366"/>
      <c r="W144" s="366"/>
      <c r="X144" s="366"/>
      <c r="Y144" s="366"/>
      <c r="Z144" s="366"/>
    </row>
    <row r="145" spans="3:26" s="221" customFormat="1" ht="12">
      <c r="C145" s="221" t="s">
        <v>312</v>
      </c>
      <c r="D145" s="221" t="s">
        <v>22</v>
      </c>
      <c r="I145" s="227">
        <f>I146+I150+I153+I156</f>
        <v>34593.26838575052</v>
      </c>
      <c r="J145" s="227"/>
      <c r="K145" s="227">
        <f>K146+K150+K153+K156</f>
        <v>1887.2372587632308</v>
      </c>
      <c r="L145" s="227"/>
      <c r="M145" s="227">
        <f>M146+M150+M153+M156</f>
        <v>0</v>
      </c>
      <c r="N145" s="227"/>
      <c r="O145" s="227">
        <f>O146+O150+O153+O156</f>
        <v>-335.9686549945717</v>
      </c>
      <c r="P145" s="227"/>
      <c r="Q145" s="227">
        <f>Q146+Q150+Q153+Q156</f>
        <v>-0.08809638104482731</v>
      </c>
      <c r="R145" s="227"/>
      <c r="S145" s="227">
        <f>S146+S150+S153+S156</f>
        <v>36144.45656813281</v>
      </c>
      <c r="T145" s="227"/>
      <c r="U145" s="220"/>
      <c r="V145" s="220"/>
      <c r="W145" s="220"/>
      <c r="X145" s="220"/>
      <c r="Y145" s="220"/>
      <c r="Z145" s="220"/>
    </row>
    <row r="146" spans="4:26" s="221" customFormat="1" ht="12">
      <c r="D146" s="221" t="s">
        <v>639</v>
      </c>
      <c r="E146" s="221" t="s">
        <v>103</v>
      </c>
      <c r="I146" s="227">
        <f>I147+I148+I149</f>
        <v>0</v>
      </c>
      <c r="J146" s="227"/>
      <c r="K146" s="227">
        <f>K147+K148+K149</f>
        <v>0</v>
      </c>
      <c r="L146" s="227"/>
      <c r="M146" s="227">
        <f>M147+M148+M149</f>
        <v>0</v>
      </c>
      <c r="N146" s="227"/>
      <c r="O146" s="227">
        <f>O147+O148+O149</f>
        <v>0</v>
      </c>
      <c r="P146" s="227"/>
      <c r="Q146" s="227">
        <f>Q147+Q148+Q149</f>
        <v>0</v>
      </c>
      <c r="R146" s="227"/>
      <c r="S146" s="227">
        <f>S147+S148+S149</f>
        <v>0</v>
      </c>
      <c r="T146" s="227"/>
      <c r="U146" s="220"/>
      <c r="V146" s="220"/>
      <c r="W146" s="220"/>
      <c r="X146" s="220"/>
      <c r="Y146" s="220"/>
      <c r="Z146" s="220"/>
    </row>
    <row r="147" spans="5:26" s="221" customFormat="1" ht="12">
      <c r="E147" s="221" t="s">
        <v>640</v>
      </c>
      <c r="F147" s="221" t="s">
        <v>688</v>
      </c>
      <c r="I147" s="227">
        <v>0</v>
      </c>
      <c r="J147" s="227"/>
      <c r="K147" s="227">
        <v>0</v>
      </c>
      <c r="L147" s="227"/>
      <c r="M147" s="227">
        <v>0</v>
      </c>
      <c r="N147" s="227"/>
      <c r="O147" s="227">
        <v>0</v>
      </c>
      <c r="P147" s="227"/>
      <c r="Q147" s="227">
        <v>0</v>
      </c>
      <c r="R147" s="227"/>
      <c r="S147" s="227">
        <v>0</v>
      </c>
      <c r="T147" s="227"/>
      <c r="U147" s="220"/>
      <c r="V147" s="220"/>
      <c r="W147" s="220"/>
      <c r="X147" s="220"/>
      <c r="Y147" s="220"/>
      <c r="Z147" s="220"/>
    </row>
    <row r="148" spans="5:26" s="221" customFormat="1" ht="12">
      <c r="E148" s="221" t="s">
        <v>641</v>
      </c>
      <c r="F148" s="221" t="s">
        <v>689</v>
      </c>
      <c r="I148" s="227">
        <v>0</v>
      </c>
      <c r="J148" s="227"/>
      <c r="K148" s="227">
        <v>0</v>
      </c>
      <c r="L148" s="227"/>
      <c r="M148" s="227">
        <v>0</v>
      </c>
      <c r="N148" s="227"/>
      <c r="O148" s="227">
        <v>0</v>
      </c>
      <c r="P148" s="227"/>
      <c r="Q148" s="227">
        <v>0</v>
      </c>
      <c r="R148" s="227"/>
      <c r="S148" s="227">
        <v>0</v>
      </c>
      <c r="T148" s="227"/>
      <c r="U148" s="220"/>
      <c r="V148" s="220"/>
      <c r="W148" s="220"/>
      <c r="X148" s="220"/>
      <c r="Y148" s="220"/>
      <c r="Z148" s="220"/>
    </row>
    <row r="149" spans="5:26" s="221" customFormat="1" ht="12">
      <c r="E149" s="221" t="s">
        <v>690</v>
      </c>
      <c r="F149" s="221" t="s">
        <v>633</v>
      </c>
      <c r="I149" s="227">
        <v>0</v>
      </c>
      <c r="J149" s="227"/>
      <c r="K149" s="227">
        <v>0</v>
      </c>
      <c r="L149" s="227"/>
      <c r="M149" s="227">
        <v>0</v>
      </c>
      <c r="N149" s="227"/>
      <c r="O149" s="227">
        <v>0</v>
      </c>
      <c r="P149" s="227"/>
      <c r="Q149" s="227">
        <v>0</v>
      </c>
      <c r="R149" s="227"/>
      <c r="S149" s="227">
        <v>0</v>
      </c>
      <c r="T149" s="227"/>
      <c r="U149" s="220"/>
      <c r="V149" s="220"/>
      <c r="W149" s="220"/>
      <c r="X149" s="220"/>
      <c r="Y149" s="220"/>
      <c r="Z149" s="220"/>
    </row>
    <row r="150" spans="4:26" s="221" customFormat="1" ht="12">
      <c r="D150" s="221" t="s">
        <v>691</v>
      </c>
      <c r="E150" s="221" t="s">
        <v>185</v>
      </c>
      <c r="I150" s="227">
        <f>I151+I152</f>
        <v>1144.9489409999996</v>
      </c>
      <c r="J150" s="227"/>
      <c r="K150" s="227">
        <f>K151+K152</f>
        <v>-201.67907981979744</v>
      </c>
      <c r="L150" s="227"/>
      <c r="M150" s="227">
        <f>M151+M152</f>
        <v>0</v>
      </c>
      <c r="N150" s="227"/>
      <c r="O150" s="227">
        <f>O151+O152</f>
        <v>-0.9</v>
      </c>
      <c r="P150" s="227"/>
      <c r="Q150" s="227">
        <f>Q151+Q152</f>
        <v>-0.014223180202384333</v>
      </c>
      <c r="R150" s="227"/>
      <c r="S150" s="227">
        <f>S151+S152</f>
        <v>942.3556379999999</v>
      </c>
      <c r="T150" s="227"/>
      <c r="U150" s="220"/>
      <c r="V150" s="220"/>
      <c r="W150" s="220"/>
      <c r="X150" s="220"/>
      <c r="Y150" s="220"/>
      <c r="Z150" s="220"/>
    </row>
    <row r="151" spans="5:26" s="221" customFormat="1" ht="12">
      <c r="E151" s="221" t="s">
        <v>643</v>
      </c>
      <c r="F151" s="221" t="s">
        <v>631</v>
      </c>
      <c r="I151" s="227">
        <v>1144.6489409999997</v>
      </c>
      <c r="J151" s="227"/>
      <c r="K151" s="227">
        <v>-202.37907981979743</v>
      </c>
      <c r="L151" s="227"/>
      <c r="M151" s="227">
        <v>0</v>
      </c>
      <c r="N151" s="227"/>
      <c r="O151" s="227">
        <v>-0.9</v>
      </c>
      <c r="P151" s="227"/>
      <c r="Q151" s="227">
        <v>-0.014223180202384333</v>
      </c>
      <c r="R151" s="227"/>
      <c r="S151" s="227">
        <v>941.3556379999999</v>
      </c>
      <c r="T151" s="227"/>
      <c r="U151" s="220"/>
      <c r="V151" s="220"/>
      <c r="W151" s="220"/>
      <c r="X151" s="220"/>
      <c r="Y151" s="220"/>
      <c r="Z151" s="220"/>
    </row>
    <row r="152" spans="5:26" s="221" customFormat="1" ht="12">
      <c r="E152" s="221" t="s">
        <v>644</v>
      </c>
      <c r="F152" s="221" t="s">
        <v>633</v>
      </c>
      <c r="I152" s="227">
        <v>0.3</v>
      </c>
      <c r="J152" s="227"/>
      <c r="K152" s="227">
        <v>0.7</v>
      </c>
      <c r="L152" s="227"/>
      <c r="M152" s="227">
        <v>0</v>
      </c>
      <c r="N152" s="227"/>
      <c r="O152" s="227">
        <v>0</v>
      </c>
      <c r="P152" s="227"/>
      <c r="Q152" s="227">
        <v>0</v>
      </c>
      <c r="R152" s="227"/>
      <c r="S152" s="227">
        <v>1</v>
      </c>
      <c r="T152" s="227"/>
      <c r="U152" s="220"/>
      <c r="V152" s="220"/>
      <c r="W152" s="220"/>
      <c r="X152" s="220"/>
      <c r="Y152" s="220"/>
      <c r="Z152" s="220"/>
    </row>
    <row r="153" spans="4:26" s="221" customFormat="1" ht="12">
      <c r="D153" s="221" t="s">
        <v>645</v>
      </c>
      <c r="E153" s="221" t="s">
        <v>186</v>
      </c>
      <c r="I153" s="227">
        <f>I154+I155</f>
        <v>10788.823367134322</v>
      </c>
      <c r="J153" s="227"/>
      <c r="K153" s="227">
        <f>K154+K155</f>
        <v>1303.6911281165176</v>
      </c>
      <c r="L153" s="227"/>
      <c r="M153" s="227">
        <f>M154+M155</f>
        <v>0</v>
      </c>
      <c r="N153" s="227"/>
      <c r="O153" s="227">
        <f>O154+O155</f>
        <v>-166.5</v>
      </c>
      <c r="P153" s="227"/>
      <c r="Q153" s="227">
        <f>Q154+Q155</f>
        <v>0.001018799157805006</v>
      </c>
      <c r="R153" s="227"/>
      <c r="S153" s="227">
        <f>S154+S155</f>
        <v>11926.01551405</v>
      </c>
      <c r="T153" s="227"/>
      <c r="U153" s="220"/>
      <c r="V153" s="220"/>
      <c r="W153" s="220"/>
      <c r="X153" s="220"/>
      <c r="Y153" s="220"/>
      <c r="Z153" s="220"/>
    </row>
    <row r="154" spans="5:26" s="221" customFormat="1" ht="12">
      <c r="E154" s="221" t="s">
        <v>646</v>
      </c>
      <c r="F154" s="221" t="s">
        <v>631</v>
      </c>
      <c r="I154" s="227">
        <v>9644.181736104323</v>
      </c>
      <c r="J154" s="227"/>
      <c r="K154" s="227">
        <v>753.7146900965178</v>
      </c>
      <c r="L154" s="227"/>
      <c r="M154" s="227">
        <v>0</v>
      </c>
      <c r="N154" s="227"/>
      <c r="O154" s="227">
        <v>-166.5</v>
      </c>
      <c r="P154" s="227"/>
      <c r="Q154" s="227">
        <v>0.001018799157805006</v>
      </c>
      <c r="R154" s="227"/>
      <c r="S154" s="227">
        <v>10231.397444999999</v>
      </c>
      <c r="T154" s="227"/>
      <c r="U154" s="220"/>
      <c r="V154" s="220"/>
      <c r="W154" s="220"/>
      <c r="X154" s="220"/>
      <c r="Y154" s="220"/>
      <c r="Z154" s="220"/>
    </row>
    <row r="155" spans="5:26" s="221" customFormat="1" ht="12">
      <c r="E155" s="221" t="s">
        <v>647</v>
      </c>
      <c r="F155" s="221" t="s">
        <v>633</v>
      </c>
      <c r="I155" s="227">
        <v>1144.64163103</v>
      </c>
      <c r="J155" s="227"/>
      <c r="K155" s="227">
        <v>549.9764380199999</v>
      </c>
      <c r="L155" s="227"/>
      <c r="M155" s="227">
        <v>0</v>
      </c>
      <c r="N155" s="227"/>
      <c r="O155" s="227">
        <v>0</v>
      </c>
      <c r="P155" s="227"/>
      <c r="Q155" s="227">
        <v>0</v>
      </c>
      <c r="R155" s="227"/>
      <c r="S155" s="227">
        <v>1694.61806905</v>
      </c>
      <c r="T155" s="227"/>
      <c r="U155" s="220"/>
      <c r="V155" s="220"/>
      <c r="W155" s="220"/>
      <c r="X155" s="220"/>
      <c r="Y155" s="220"/>
      <c r="Z155" s="220"/>
    </row>
    <row r="156" spans="4:26" s="221" customFormat="1" ht="12">
      <c r="D156" s="221" t="s">
        <v>648</v>
      </c>
      <c r="E156" s="221" t="s">
        <v>187</v>
      </c>
      <c r="I156" s="227">
        <f>I157+I160</f>
        <v>22659.4960776162</v>
      </c>
      <c r="J156" s="227"/>
      <c r="K156" s="227">
        <f>K157+K160</f>
        <v>785.2252104665106</v>
      </c>
      <c r="L156" s="227"/>
      <c r="M156" s="227">
        <f>M157+M160</f>
        <v>0</v>
      </c>
      <c r="N156" s="227"/>
      <c r="O156" s="227">
        <f>O157+O160</f>
        <v>-168.56865499457166</v>
      </c>
      <c r="P156" s="227"/>
      <c r="Q156" s="227">
        <f>Q157+Q160</f>
        <v>-0.07489200000024798</v>
      </c>
      <c r="R156" s="227"/>
      <c r="S156" s="227">
        <f>S157+S160</f>
        <v>23276.085416082813</v>
      </c>
      <c r="T156" s="227"/>
      <c r="U156" s="220"/>
      <c r="V156" s="220"/>
      <c r="W156" s="220"/>
      <c r="X156" s="220"/>
      <c r="Y156" s="220"/>
      <c r="Z156" s="220"/>
    </row>
    <row r="157" spans="5:26" s="221" customFormat="1" ht="12">
      <c r="E157" s="221" t="s">
        <v>649</v>
      </c>
      <c r="F157" s="221" t="s">
        <v>631</v>
      </c>
      <c r="I157" s="227">
        <f>I158+I159</f>
        <v>21112.583708460756</v>
      </c>
      <c r="J157" s="227"/>
      <c r="K157" s="227">
        <f>K158+K159</f>
        <v>581.6979725677612</v>
      </c>
      <c r="L157" s="227"/>
      <c r="M157" s="227">
        <f>M158+M159</f>
        <v>0</v>
      </c>
      <c r="N157" s="227"/>
      <c r="O157" s="227">
        <f>O158+O159</f>
        <v>-168.56865499457166</v>
      </c>
      <c r="P157" s="227"/>
      <c r="Q157" s="227">
        <f>Q158+Q159</f>
        <v>0.009342999999858215</v>
      </c>
      <c r="R157" s="227"/>
      <c r="S157" s="227">
        <f>S158+S159</f>
        <v>21525.73004402862</v>
      </c>
      <c r="T157" s="227"/>
      <c r="U157" s="220"/>
      <c r="V157" s="220"/>
      <c r="W157" s="220"/>
      <c r="X157" s="220"/>
      <c r="Y157" s="220"/>
      <c r="Z157" s="220"/>
    </row>
    <row r="158" spans="6:26" s="221" customFormat="1" ht="12">
      <c r="F158" s="221" t="s">
        <v>692</v>
      </c>
      <c r="G158" s="221" t="s">
        <v>80</v>
      </c>
      <c r="I158" s="227">
        <v>1973.188134</v>
      </c>
      <c r="J158" s="227"/>
      <c r="K158" s="227">
        <v>3.8565250000000058</v>
      </c>
      <c r="L158" s="227"/>
      <c r="M158" s="227">
        <v>0</v>
      </c>
      <c r="N158" s="227"/>
      <c r="O158" s="227">
        <v>0.5</v>
      </c>
      <c r="P158" s="227"/>
      <c r="Q158" s="227">
        <v>0.009342999999858215</v>
      </c>
      <c r="R158" s="227"/>
      <c r="S158" s="227">
        <v>1977.5540019999999</v>
      </c>
      <c r="T158" s="227"/>
      <c r="U158" s="220"/>
      <c r="V158" s="220"/>
      <c r="W158" s="220"/>
      <c r="X158" s="220"/>
      <c r="Y158" s="220"/>
      <c r="Z158" s="220"/>
    </row>
    <row r="159" spans="6:26" s="221" customFormat="1" ht="12">
      <c r="F159" s="221" t="s">
        <v>693</v>
      </c>
      <c r="G159" s="221" t="s">
        <v>81</v>
      </c>
      <c r="I159" s="227">
        <v>19139.395574460756</v>
      </c>
      <c r="J159" s="227"/>
      <c r="K159" s="227">
        <v>577.8414475677612</v>
      </c>
      <c r="L159" s="227"/>
      <c r="M159" s="227">
        <v>0</v>
      </c>
      <c r="N159" s="227"/>
      <c r="O159" s="227">
        <v>-169.06865499457166</v>
      </c>
      <c r="P159" s="227"/>
      <c r="Q159" s="227">
        <v>0</v>
      </c>
      <c r="R159" s="227"/>
      <c r="S159" s="227">
        <v>19548.17604202862</v>
      </c>
      <c r="T159" s="227"/>
      <c r="U159" s="220"/>
      <c r="V159" s="220"/>
      <c r="W159" s="220"/>
      <c r="X159" s="220"/>
      <c r="Y159" s="220"/>
      <c r="Z159" s="220"/>
    </row>
    <row r="160" spans="5:26" s="221" customFormat="1" ht="12">
      <c r="E160" s="221" t="s">
        <v>650</v>
      </c>
      <c r="F160" s="221" t="s">
        <v>633</v>
      </c>
      <c r="I160" s="227">
        <f>I161+I162</f>
        <v>1546.9123691554441</v>
      </c>
      <c r="J160" s="227"/>
      <c r="K160" s="227">
        <f>K161+K162</f>
        <v>203.52723789874932</v>
      </c>
      <c r="L160" s="227"/>
      <c r="M160" s="227">
        <f>M161+M162</f>
        <v>0</v>
      </c>
      <c r="N160" s="227"/>
      <c r="O160" s="227">
        <f>O161+O162</f>
        <v>0</v>
      </c>
      <c r="P160" s="227"/>
      <c r="Q160" s="227">
        <f>Q161+Q162</f>
        <v>-0.0842350000001062</v>
      </c>
      <c r="R160" s="227"/>
      <c r="S160" s="227">
        <f>S161+S162</f>
        <v>1750.3553720541934</v>
      </c>
      <c r="T160" s="227"/>
      <c r="U160" s="220"/>
      <c r="V160" s="220"/>
      <c r="W160" s="220"/>
      <c r="X160" s="220"/>
      <c r="Y160" s="220"/>
      <c r="Z160" s="220"/>
    </row>
    <row r="161" spans="6:26" s="221" customFormat="1" ht="12">
      <c r="F161" s="221" t="s">
        <v>694</v>
      </c>
      <c r="G161" s="221" t="s">
        <v>80</v>
      </c>
      <c r="I161" s="227">
        <v>38.810083</v>
      </c>
      <c r="J161" s="227"/>
      <c r="K161" s="227">
        <v>207.389917</v>
      </c>
      <c r="L161" s="227"/>
      <c r="M161" s="227">
        <v>0</v>
      </c>
      <c r="N161" s="227"/>
      <c r="O161" s="227">
        <v>0</v>
      </c>
      <c r="P161" s="227"/>
      <c r="Q161" s="227">
        <v>-0.04355499999999779</v>
      </c>
      <c r="R161" s="227"/>
      <c r="S161" s="227">
        <v>246.156445</v>
      </c>
      <c r="T161" s="227"/>
      <c r="U161" s="220"/>
      <c r="V161" s="220"/>
      <c r="W161" s="220"/>
      <c r="X161" s="220"/>
      <c r="Y161" s="220"/>
      <c r="Z161" s="220"/>
    </row>
    <row r="162" spans="6:26" s="221" customFormat="1" ht="12">
      <c r="F162" s="221" t="s">
        <v>695</v>
      </c>
      <c r="G162" s="221" t="s">
        <v>81</v>
      </c>
      <c r="I162" s="227">
        <v>1508.102286155444</v>
      </c>
      <c r="J162" s="227"/>
      <c r="K162" s="227">
        <v>-3.862679101250663</v>
      </c>
      <c r="L162" s="227"/>
      <c r="M162" s="227">
        <v>0</v>
      </c>
      <c r="N162" s="227"/>
      <c r="O162" s="227">
        <v>0</v>
      </c>
      <c r="P162" s="227"/>
      <c r="Q162" s="227">
        <v>-0.04068000000010841</v>
      </c>
      <c r="R162" s="227"/>
      <c r="S162" s="227">
        <v>1504.1989270541933</v>
      </c>
      <c r="T162" s="227"/>
      <c r="U162" s="220"/>
      <c r="V162" s="220"/>
      <c r="W162" s="220"/>
      <c r="X162" s="220"/>
      <c r="Y162" s="220"/>
      <c r="Z162" s="220"/>
    </row>
    <row r="163" spans="3:26" s="221" customFormat="1" ht="12">
      <c r="C163" s="221" t="s">
        <v>313</v>
      </c>
      <c r="D163" s="221" t="s">
        <v>23</v>
      </c>
      <c r="I163" s="227">
        <f>I164+I165</f>
        <v>443.59999999999997</v>
      </c>
      <c r="J163" s="227"/>
      <c r="K163" s="227">
        <f>K164+K165</f>
        <v>-35.571807103859605</v>
      </c>
      <c r="L163" s="227"/>
      <c r="M163" s="227">
        <f>M164+M165</f>
        <v>0</v>
      </c>
      <c r="N163" s="227"/>
      <c r="O163" s="227">
        <f>O164+O165</f>
        <v>-7</v>
      </c>
      <c r="P163" s="227"/>
      <c r="Q163" s="227">
        <f>Q164+Q165</f>
        <v>-0.0778085305860898</v>
      </c>
      <c r="R163" s="227"/>
      <c r="S163" s="227">
        <f>S164+S165</f>
        <v>401</v>
      </c>
      <c r="T163" s="227"/>
      <c r="U163" s="220"/>
      <c r="V163" s="220"/>
      <c r="W163" s="220"/>
      <c r="X163" s="220"/>
      <c r="Y163" s="220"/>
      <c r="Z163" s="220"/>
    </row>
    <row r="164" spans="4:26" s="221" customFormat="1" ht="12">
      <c r="D164" s="221" t="s">
        <v>651</v>
      </c>
      <c r="E164" s="221" t="s">
        <v>103</v>
      </c>
      <c r="I164" s="227">
        <v>160.2</v>
      </c>
      <c r="J164" s="227"/>
      <c r="K164" s="227">
        <v>-2.071807103859634</v>
      </c>
      <c r="L164" s="227"/>
      <c r="M164" s="227">
        <v>0</v>
      </c>
      <c r="N164" s="227"/>
      <c r="O164" s="227">
        <v>-7</v>
      </c>
      <c r="P164" s="227"/>
      <c r="Q164" s="227">
        <v>-0.0778085305860898</v>
      </c>
      <c r="R164" s="227"/>
      <c r="S164" s="227">
        <v>151.1</v>
      </c>
      <c r="T164" s="227"/>
      <c r="U164" s="220"/>
      <c r="V164" s="220"/>
      <c r="W164" s="220"/>
      <c r="X164" s="220"/>
      <c r="Y164" s="220"/>
      <c r="Z164" s="220"/>
    </row>
    <row r="165" spans="4:26" s="221" customFormat="1" ht="12">
      <c r="D165" s="221" t="s">
        <v>652</v>
      </c>
      <c r="E165" s="221" t="s">
        <v>186</v>
      </c>
      <c r="I165" s="227">
        <v>283.4</v>
      </c>
      <c r="J165" s="227"/>
      <c r="K165" s="227">
        <v>-33.49999999999997</v>
      </c>
      <c r="L165" s="227"/>
      <c r="M165" s="227">
        <v>0</v>
      </c>
      <c r="N165" s="227"/>
      <c r="O165" s="227">
        <v>0</v>
      </c>
      <c r="P165" s="227"/>
      <c r="Q165" s="227">
        <v>0</v>
      </c>
      <c r="R165" s="227"/>
      <c r="S165" s="227">
        <v>249.9</v>
      </c>
      <c r="T165" s="227"/>
      <c r="U165" s="220"/>
      <c r="V165" s="220"/>
      <c r="W165" s="220"/>
      <c r="X165" s="220"/>
      <c r="Y165" s="220"/>
      <c r="Z165" s="220"/>
    </row>
    <row r="166" spans="3:26" s="221" customFormat="1" ht="12">
      <c r="C166" s="221" t="s">
        <v>696</v>
      </c>
      <c r="D166" s="221" t="s">
        <v>25</v>
      </c>
      <c r="I166" s="227">
        <f>I167+I170+I173+I176</f>
        <v>8.5</v>
      </c>
      <c r="J166" s="227"/>
      <c r="K166" s="227">
        <f>K167+K170+K173+K176</f>
        <v>-2.2</v>
      </c>
      <c r="L166" s="227"/>
      <c r="M166" s="227">
        <f>M167+M170+M173+M176</f>
        <v>0</v>
      </c>
      <c r="N166" s="227"/>
      <c r="O166" s="227">
        <f>O167+O170+O173+O176</f>
        <v>0</v>
      </c>
      <c r="P166" s="227"/>
      <c r="Q166" s="227">
        <f>Q167+Q170+Q173+Q176</f>
        <v>0</v>
      </c>
      <c r="R166" s="227"/>
      <c r="S166" s="227">
        <f>S167+S170+S173+S176</f>
        <v>6.3</v>
      </c>
      <c r="T166" s="227"/>
      <c r="U166" s="220"/>
      <c r="V166" s="220"/>
      <c r="W166" s="220"/>
      <c r="X166" s="220"/>
      <c r="Y166" s="220"/>
      <c r="Z166" s="220"/>
    </row>
    <row r="167" spans="4:26" s="221" customFormat="1" ht="12">
      <c r="D167" s="221" t="s">
        <v>315</v>
      </c>
      <c r="E167" s="221" t="s">
        <v>103</v>
      </c>
      <c r="I167" s="227">
        <f>I168+I169</f>
        <v>8.5</v>
      </c>
      <c r="J167" s="227"/>
      <c r="K167" s="227">
        <f>K168+K169</f>
        <v>-2.2</v>
      </c>
      <c r="L167" s="227"/>
      <c r="M167" s="227">
        <f>M168+M169</f>
        <v>0</v>
      </c>
      <c r="N167" s="227"/>
      <c r="O167" s="227">
        <f>O168+O169</f>
        <v>0</v>
      </c>
      <c r="P167" s="227"/>
      <c r="Q167" s="227">
        <f>Q168+Q169</f>
        <v>0</v>
      </c>
      <c r="R167" s="227"/>
      <c r="S167" s="227">
        <f>S168+S169</f>
        <v>6.3</v>
      </c>
      <c r="T167" s="227"/>
      <c r="U167" s="220"/>
      <c r="V167" s="220"/>
      <c r="W167" s="220"/>
      <c r="X167" s="220"/>
      <c r="Y167" s="220"/>
      <c r="Z167" s="220"/>
    </row>
    <row r="168" spans="5:26" s="221" customFormat="1" ht="12">
      <c r="E168" s="221" t="s">
        <v>657</v>
      </c>
      <c r="F168" s="221" t="s">
        <v>631</v>
      </c>
      <c r="I168" s="227">
        <v>0</v>
      </c>
      <c r="J168" s="227"/>
      <c r="K168" s="227">
        <v>0</v>
      </c>
      <c r="L168" s="227"/>
      <c r="M168" s="227">
        <v>0</v>
      </c>
      <c r="N168" s="227"/>
      <c r="O168" s="227">
        <v>0</v>
      </c>
      <c r="P168" s="227"/>
      <c r="Q168" s="227">
        <v>0</v>
      </c>
      <c r="R168" s="227"/>
      <c r="S168" s="227">
        <v>0</v>
      </c>
      <c r="T168" s="227"/>
      <c r="U168" s="220"/>
      <c r="V168" s="220"/>
      <c r="W168" s="220"/>
      <c r="X168" s="220"/>
      <c r="Y168" s="220"/>
      <c r="Z168" s="220"/>
    </row>
    <row r="169" spans="5:26" s="221" customFormat="1" ht="12">
      <c r="E169" s="221" t="s">
        <v>658</v>
      </c>
      <c r="F169" s="221" t="s">
        <v>633</v>
      </c>
      <c r="I169" s="227">
        <v>8.5</v>
      </c>
      <c r="J169" s="227"/>
      <c r="K169" s="227">
        <v>-2.2</v>
      </c>
      <c r="L169" s="227"/>
      <c r="M169" s="227">
        <v>0</v>
      </c>
      <c r="N169" s="227"/>
      <c r="O169" s="227">
        <v>0</v>
      </c>
      <c r="P169" s="227"/>
      <c r="Q169" s="227">
        <v>0</v>
      </c>
      <c r="R169" s="227"/>
      <c r="S169" s="227">
        <v>6.3</v>
      </c>
      <c r="T169" s="227"/>
      <c r="U169" s="220"/>
      <c r="V169" s="220"/>
      <c r="W169" s="220"/>
      <c r="X169" s="220"/>
      <c r="Y169" s="220"/>
      <c r="Z169" s="220"/>
    </row>
    <row r="170" spans="4:26" s="221" customFormat="1" ht="12">
      <c r="D170" s="221" t="s">
        <v>316</v>
      </c>
      <c r="E170" s="221" t="s">
        <v>610</v>
      </c>
      <c r="I170" s="227">
        <f>I171+I172</f>
        <v>0</v>
      </c>
      <c r="J170" s="227"/>
      <c r="K170" s="227">
        <f>K171+K172</f>
        <v>0</v>
      </c>
      <c r="L170" s="227"/>
      <c r="M170" s="227">
        <f>M171+M172</f>
        <v>0</v>
      </c>
      <c r="N170" s="227"/>
      <c r="O170" s="227">
        <f>O171+O172</f>
        <v>0</v>
      </c>
      <c r="P170" s="227"/>
      <c r="Q170" s="227">
        <f>Q171+Q172</f>
        <v>0</v>
      </c>
      <c r="R170" s="227"/>
      <c r="S170" s="227">
        <f>S171+S172</f>
        <v>0</v>
      </c>
      <c r="T170" s="227"/>
      <c r="U170" s="220"/>
      <c r="V170" s="220"/>
      <c r="W170" s="220"/>
      <c r="X170" s="220"/>
      <c r="Y170" s="220"/>
      <c r="Z170" s="220"/>
    </row>
    <row r="171" spans="5:26" s="221" customFormat="1" ht="12">
      <c r="E171" s="221" t="s">
        <v>659</v>
      </c>
      <c r="F171" s="221" t="s">
        <v>631</v>
      </c>
      <c r="I171" s="227">
        <v>0</v>
      </c>
      <c r="J171" s="227"/>
      <c r="K171" s="227">
        <v>0</v>
      </c>
      <c r="L171" s="227"/>
      <c r="M171" s="227">
        <v>0</v>
      </c>
      <c r="N171" s="227"/>
      <c r="O171" s="227">
        <v>0</v>
      </c>
      <c r="P171" s="227"/>
      <c r="Q171" s="227">
        <v>0</v>
      </c>
      <c r="R171" s="227"/>
      <c r="S171" s="227">
        <v>0</v>
      </c>
      <c r="T171" s="227"/>
      <c r="U171" s="220"/>
      <c r="V171" s="220"/>
      <c r="W171" s="220"/>
      <c r="X171" s="220"/>
      <c r="Y171" s="220"/>
      <c r="Z171" s="220"/>
    </row>
    <row r="172" spans="5:26" s="221" customFormat="1" ht="12">
      <c r="E172" s="221" t="s">
        <v>660</v>
      </c>
      <c r="F172" s="221" t="s">
        <v>633</v>
      </c>
      <c r="I172" s="227">
        <v>0</v>
      </c>
      <c r="J172" s="227"/>
      <c r="K172" s="227">
        <v>0</v>
      </c>
      <c r="L172" s="227"/>
      <c r="M172" s="227">
        <v>0</v>
      </c>
      <c r="N172" s="227"/>
      <c r="O172" s="227">
        <v>0</v>
      </c>
      <c r="P172" s="227"/>
      <c r="Q172" s="227">
        <v>0</v>
      </c>
      <c r="R172" s="227"/>
      <c r="S172" s="227">
        <v>0</v>
      </c>
      <c r="T172" s="227"/>
      <c r="U172" s="220"/>
      <c r="V172" s="220"/>
      <c r="W172" s="220"/>
      <c r="X172" s="220"/>
      <c r="Y172" s="220"/>
      <c r="Z172" s="220"/>
    </row>
    <row r="173" spans="4:26" s="221" customFormat="1" ht="12">
      <c r="D173" s="221" t="s">
        <v>661</v>
      </c>
      <c r="E173" s="221" t="s">
        <v>186</v>
      </c>
      <c r="I173" s="227">
        <f>I174+I175</f>
        <v>0</v>
      </c>
      <c r="J173" s="227"/>
      <c r="K173" s="227">
        <f>K174+K175</f>
        <v>0</v>
      </c>
      <c r="L173" s="227"/>
      <c r="M173" s="227">
        <f>M174+M175</f>
        <v>0</v>
      </c>
      <c r="N173" s="227"/>
      <c r="O173" s="227">
        <f>O174+O175</f>
        <v>0</v>
      </c>
      <c r="P173" s="227"/>
      <c r="Q173" s="227">
        <f>Q174+Q175</f>
        <v>0</v>
      </c>
      <c r="R173" s="227"/>
      <c r="S173" s="227">
        <f>S174+S175</f>
        <v>0</v>
      </c>
      <c r="T173" s="227"/>
      <c r="U173" s="220"/>
      <c r="V173" s="220"/>
      <c r="W173" s="220"/>
      <c r="X173" s="220"/>
      <c r="Y173" s="220"/>
      <c r="Z173" s="220"/>
    </row>
    <row r="174" spans="5:26" s="221" customFormat="1" ht="12">
      <c r="E174" s="221" t="s">
        <v>662</v>
      </c>
      <c r="F174" s="221" t="s">
        <v>631</v>
      </c>
      <c r="I174" s="227">
        <v>0</v>
      </c>
      <c r="J174" s="227"/>
      <c r="K174" s="227">
        <v>0</v>
      </c>
      <c r="L174" s="227"/>
      <c r="M174" s="227">
        <v>0</v>
      </c>
      <c r="N174" s="227"/>
      <c r="O174" s="227">
        <v>0</v>
      </c>
      <c r="P174" s="227"/>
      <c r="Q174" s="227">
        <v>0</v>
      </c>
      <c r="R174" s="227"/>
      <c r="S174" s="227">
        <v>0</v>
      </c>
      <c r="T174" s="227"/>
      <c r="U174" s="220"/>
      <c r="V174" s="220"/>
      <c r="W174" s="220"/>
      <c r="X174" s="220"/>
      <c r="Y174" s="220"/>
      <c r="Z174" s="220"/>
    </row>
    <row r="175" spans="5:26" s="221" customFormat="1" ht="12">
      <c r="E175" s="221" t="s">
        <v>663</v>
      </c>
      <c r="F175" s="221" t="s">
        <v>633</v>
      </c>
      <c r="I175" s="227">
        <v>0</v>
      </c>
      <c r="J175" s="227"/>
      <c r="K175" s="227">
        <v>0</v>
      </c>
      <c r="L175" s="227"/>
      <c r="M175" s="227">
        <v>0</v>
      </c>
      <c r="N175" s="227"/>
      <c r="O175" s="227">
        <v>0</v>
      </c>
      <c r="P175" s="227"/>
      <c r="Q175" s="227">
        <v>0</v>
      </c>
      <c r="R175" s="227"/>
      <c r="S175" s="227">
        <v>0</v>
      </c>
      <c r="T175" s="227"/>
      <c r="U175" s="220"/>
      <c r="V175" s="220"/>
      <c r="W175" s="220"/>
      <c r="X175" s="220"/>
      <c r="Y175" s="220"/>
      <c r="Z175" s="220"/>
    </row>
    <row r="176" spans="4:26" s="221" customFormat="1" ht="12">
      <c r="D176" s="221" t="s">
        <v>664</v>
      </c>
      <c r="E176" s="221" t="s">
        <v>187</v>
      </c>
      <c r="I176" s="227">
        <f>I177+I178</f>
        <v>0</v>
      </c>
      <c r="J176" s="227"/>
      <c r="K176" s="227">
        <f>K177+K178</f>
        <v>0</v>
      </c>
      <c r="L176" s="227"/>
      <c r="M176" s="227">
        <f>M177+M178</f>
        <v>0</v>
      </c>
      <c r="N176" s="227"/>
      <c r="O176" s="227">
        <f>O177+O178</f>
        <v>0</v>
      </c>
      <c r="P176" s="227"/>
      <c r="Q176" s="227">
        <f>Q177+Q178</f>
        <v>0</v>
      </c>
      <c r="R176" s="227"/>
      <c r="S176" s="227">
        <f>S177+S178</f>
        <v>0</v>
      </c>
      <c r="T176" s="227"/>
      <c r="U176" s="220"/>
      <c r="V176" s="220"/>
      <c r="W176" s="220"/>
      <c r="X176" s="220"/>
      <c r="Y176" s="220"/>
      <c r="Z176" s="220"/>
    </row>
    <row r="177" spans="5:26" s="221" customFormat="1" ht="12">
      <c r="E177" s="221" t="s">
        <v>665</v>
      </c>
      <c r="F177" s="221" t="s">
        <v>631</v>
      </c>
      <c r="I177" s="227">
        <v>0</v>
      </c>
      <c r="J177" s="227"/>
      <c r="K177" s="227">
        <v>0</v>
      </c>
      <c r="L177" s="227"/>
      <c r="M177" s="227">
        <v>0</v>
      </c>
      <c r="N177" s="227"/>
      <c r="O177" s="227">
        <v>0</v>
      </c>
      <c r="P177" s="227"/>
      <c r="Q177" s="227">
        <v>0</v>
      </c>
      <c r="R177" s="227"/>
      <c r="S177" s="227">
        <v>0</v>
      </c>
      <c r="T177" s="227"/>
      <c r="U177" s="220"/>
      <c r="V177" s="220"/>
      <c r="W177" s="220"/>
      <c r="X177" s="220"/>
      <c r="Y177" s="220"/>
      <c r="Z177" s="220"/>
    </row>
    <row r="178" spans="5:26" s="221" customFormat="1" ht="12">
      <c r="E178" s="221" t="s">
        <v>666</v>
      </c>
      <c r="F178" s="221" t="s">
        <v>633</v>
      </c>
      <c r="I178" s="227">
        <v>0</v>
      </c>
      <c r="J178" s="227"/>
      <c r="K178" s="227">
        <v>0</v>
      </c>
      <c r="L178" s="227"/>
      <c r="M178" s="227">
        <v>0</v>
      </c>
      <c r="N178" s="227"/>
      <c r="O178" s="227">
        <v>0</v>
      </c>
      <c r="P178" s="227"/>
      <c r="Q178" s="227">
        <v>0</v>
      </c>
      <c r="R178" s="227"/>
      <c r="S178" s="227">
        <v>0</v>
      </c>
      <c r="T178" s="227"/>
      <c r="U178" s="220"/>
      <c r="V178" s="220"/>
      <c r="W178" s="220"/>
      <c r="X178" s="220"/>
      <c r="Y178" s="220"/>
      <c r="Z178" s="220"/>
    </row>
    <row r="179" spans="3:26" s="221" customFormat="1" ht="12">
      <c r="C179" s="221" t="s">
        <v>317</v>
      </c>
      <c r="D179" s="221" t="s">
        <v>742</v>
      </c>
      <c r="I179" s="227">
        <v>201</v>
      </c>
      <c r="J179" s="227"/>
      <c r="K179" s="227">
        <v>0</v>
      </c>
      <c r="L179" s="227"/>
      <c r="M179" s="227">
        <v>0</v>
      </c>
      <c r="N179" s="227"/>
      <c r="O179" s="227">
        <v>-2</v>
      </c>
      <c r="P179" s="227"/>
      <c r="Q179" s="227">
        <v>-0.022774559999987787</v>
      </c>
      <c r="R179" s="227"/>
      <c r="S179" s="227">
        <v>198.97722544</v>
      </c>
      <c r="T179" s="227"/>
      <c r="U179" s="220"/>
      <c r="V179" s="220"/>
      <c r="W179" s="220"/>
      <c r="X179" s="220"/>
      <c r="Y179" s="220"/>
      <c r="Z179" s="220"/>
    </row>
    <row r="180" spans="9:26" s="208" customFormat="1" ht="12">
      <c r="I180" s="227"/>
      <c r="J180" s="227"/>
      <c r="K180" s="227"/>
      <c r="L180" s="227"/>
      <c r="M180" s="227"/>
      <c r="N180" s="227"/>
      <c r="O180" s="227"/>
      <c r="P180" s="227"/>
      <c r="Q180" s="227"/>
      <c r="R180" s="227"/>
      <c r="S180" s="227"/>
      <c r="T180" s="227"/>
      <c r="U180" s="227"/>
      <c r="V180" s="227"/>
      <c r="W180" s="227"/>
      <c r="X180" s="227"/>
      <c r="Y180" s="227"/>
      <c r="Z180" s="227"/>
    </row>
    <row r="181" spans="1:26" s="208" customFormat="1" ht="12">
      <c r="A181" s="207"/>
      <c r="B181" s="207"/>
      <c r="C181" s="207"/>
      <c r="D181" s="207"/>
      <c r="E181" s="207"/>
      <c r="F181" s="207"/>
      <c r="G181" s="207"/>
      <c r="H181" s="207"/>
      <c r="I181" s="367"/>
      <c r="J181" s="367"/>
      <c r="K181" s="367"/>
      <c r="L181" s="367"/>
      <c r="M181" s="367"/>
      <c r="N181" s="367"/>
      <c r="O181" s="367"/>
      <c r="P181" s="367"/>
      <c r="Q181" s="367"/>
      <c r="R181" s="367"/>
      <c r="S181" s="367"/>
      <c r="T181" s="227"/>
      <c r="U181" s="227"/>
      <c r="V181" s="227"/>
      <c r="W181" s="227"/>
      <c r="X181" s="227"/>
      <c r="Y181" s="227"/>
      <c r="Z181" s="227"/>
    </row>
    <row r="182" spans="9:26" s="208" customFormat="1" ht="12">
      <c r="I182" s="227"/>
      <c r="J182" s="227"/>
      <c r="K182" s="227"/>
      <c r="L182" s="227"/>
      <c r="M182" s="227"/>
      <c r="N182" s="227"/>
      <c r="O182" s="227"/>
      <c r="P182" s="227"/>
      <c r="Q182" s="227"/>
      <c r="R182" s="227"/>
      <c r="S182" s="227"/>
      <c r="T182" s="227"/>
      <c r="U182" s="227"/>
      <c r="V182" s="227"/>
      <c r="W182" s="227"/>
      <c r="X182" s="227"/>
      <c r="Y182" s="227"/>
      <c r="Z182" s="227"/>
    </row>
    <row r="183" spans="1:26" s="206" customFormat="1" ht="12">
      <c r="A183" s="206" t="s">
        <v>587</v>
      </c>
      <c r="B183" s="337" t="s">
        <v>676</v>
      </c>
      <c r="C183" s="337"/>
      <c r="D183" s="337"/>
      <c r="E183" s="337"/>
      <c r="F183" s="337"/>
      <c r="G183" s="337"/>
      <c r="H183" s="337"/>
      <c r="I183" s="227"/>
      <c r="J183" s="227"/>
      <c r="K183" s="345"/>
      <c r="L183" s="345"/>
      <c r="M183" s="345"/>
      <c r="N183" s="345"/>
      <c r="O183" s="345"/>
      <c r="P183" s="345"/>
      <c r="Q183" s="227"/>
      <c r="R183" s="227"/>
      <c r="S183" s="227"/>
      <c r="T183" s="227"/>
      <c r="U183" s="220"/>
      <c r="V183" s="220"/>
      <c r="W183" s="220"/>
      <c r="X183" s="220"/>
      <c r="Y183" s="220"/>
      <c r="Z183" s="220"/>
    </row>
    <row r="184" spans="2:26" s="206" customFormat="1" ht="12">
      <c r="B184" s="368" t="s">
        <v>677</v>
      </c>
      <c r="C184" s="337"/>
      <c r="D184" s="337"/>
      <c r="E184" s="337"/>
      <c r="F184" s="337"/>
      <c r="G184" s="368"/>
      <c r="H184" s="368"/>
      <c r="I184" s="227"/>
      <c r="J184" s="227"/>
      <c r="K184" s="369"/>
      <c r="L184" s="369"/>
      <c r="M184" s="369"/>
      <c r="N184" s="369"/>
      <c r="O184" s="345"/>
      <c r="P184" s="345"/>
      <c r="Q184" s="227"/>
      <c r="R184" s="227"/>
      <c r="S184" s="227"/>
      <c r="T184" s="227"/>
      <c r="U184" s="220"/>
      <c r="V184" s="220"/>
      <c r="W184" s="220"/>
      <c r="X184" s="220"/>
      <c r="Y184" s="220"/>
      <c r="Z184" s="220"/>
    </row>
    <row r="185" spans="1:26" s="206" customFormat="1" ht="12">
      <c r="A185" s="337"/>
      <c r="G185" s="337"/>
      <c r="H185" s="337"/>
      <c r="I185" s="227"/>
      <c r="J185" s="227"/>
      <c r="K185" s="345"/>
      <c r="L185" s="345"/>
      <c r="M185" s="345"/>
      <c r="N185" s="345"/>
      <c r="O185" s="345"/>
      <c r="P185" s="345"/>
      <c r="Q185" s="227"/>
      <c r="R185" s="227"/>
      <c r="S185" s="227"/>
      <c r="T185" s="227"/>
      <c r="U185" s="220"/>
      <c r="V185" s="220"/>
      <c r="W185" s="220"/>
      <c r="X185" s="220"/>
      <c r="Y185" s="220"/>
      <c r="Z185" s="220"/>
    </row>
    <row r="186" spans="9:26" s="206" customFormat="1" ht="12">
      <c r="I186" s="227"/>
      <c r="J186" s="227"/>
      <c r="K186" s="227"/>
      <c r="L186" s="227"/>
      <c r="M186" s="227"/>
      <c r="N186" s="227"/>
      <c r="O186" s="227"/>
      <c r="P186" s="227"/>
      <c r="Q186" s="227"/>
      <c r="R186" s="227"/>
      <c r="S186" s="227"/>
      <c r="T186" s="227"/>
      <c r="U186" s="220"/>
      <c r="V186" s="220"/>
      <c r="W186" s="220"/>
      <c r="X186" s="220"/>
      <c r="Y186" s="220"/>
      <c r="Z186" s="220"/>
    </row>
    <row r="187" spans="9:26" s="206" customFormat="1" ht="8.25" customHeight="1">
      <c r="I187" s="227"/>
      <c r="J187" s="227"/>
      <c r="K187" s="227"/>
      <c r="L187" s="227"/>
      <c r="M187" s="227"/>
      <c r="N187" s="227"/>
      <c r="O187" s="227"/>
      <c r="P187" s="227"/>
      <c r="Q187" s="227"/>
      <c r="R187" s="227"/>
      <c r="S187" s="227"/>
      <c r="T187" s="227"/>
      <c r="U187" s="220"/>
      <c r="V187" s="220"/>
      <c r="W187" s="220"/>
      <c r="X187" s="220"/>
      <c r="Y187" s="220"/>
      <c r="Z187" s="220"/>
    </row>
    <row r="188" spans="9:26" s="206" customFormat="1" ht="8.25" customHeight="1">
      <c r="I188" s="227"/>
      <c r="J188" s="227"/>
      <c r="K188" s="227"/>
      <c r="L188" s="227"/>
      <c r="M188" s="227"/>
      <c r="N188" s="227"/>
      <c r="O188" s="227"/>
      <c r="P188" s="227"/>
      <c r="Q188" s="227"/>
      <c r="R188" s="227"/>
      <c r="S188" s="227"/>
      <c r="T188" s="227"/>
      <c r="U188" s="220"/>
      <c r="V188" s="220"/>
      <c r="W188" s="220"/>
      <c r="X188" s="220"/>
      <c r="Y188" s="220"/>
      <c r="Z188" s="220"/>
    </row>
    <row r="189" spans="9:26" s="206" customFormat="1" ht="8.25" customHeight="1">
      <c r="I189" s="227"/>
      <c r="J189" s="227"/>
      <c r="K189" s="227"/>
      <c r="L189" s="227"/>
      <c r="M189" s="227"/>
      <c r="N189" s="227"/>
      <c r="O189" s="227"/>
      <c r="P189" s="227"/>
      <c r="Q189" s="227"/>
      <c r="R189" s="227"/>
      <c r="S189" s="227"/>
      <c r="T189" s="227"/>
      <c r="U189" s="220"/>
      <c r="V189" s="220"/>
      <c r="W189" s="220"/>
      <c r="X189" s="220"/>
      <c r="Y189" s="220"/>
      <c r="Z189" s="220"/>
    </row>
    <row r="190" spans="9:26" s="206" customFormat="1" ht="8.25" customHeight="1">
      <c r="I190" s="227"/>
      <c r="J190" s="227"/>
      <c r="K190" s="227"/>
      <c r="L190" s="227"/>
      <c r="M190" s="227"/>
      <c r="N190" s="227"/>
      <c r="O190" s="227"/>
      <c r="P190" s="227"/>
      <c r="Q190" s="227"/>
      <c r="R190" s="227"/>
      <c r="S190" s="227"/>
      <c r="T190" s="227"/>
      <c r="U190" s="220"/>
      <c r="V190" s="220"/>
      <c r="W190" s="220"/>
      <c r="X190" s="220"/>
      <c r="Y190" s="220"/>
      <c r="Z190" s="220"/>
    </row>
    <row r="191" spans="9:26" s="206" customFormat="1" ht="8.25" customHeight="1">
      <c r="I191" s="227"/>
      <c r="J191" s="227"/>
      <c r="K191" s="227"/>
      <c r="L191" s="227"/>
      <c r="M191" s="227"/>
      <c r="N191" s="227"/>
      <c r="O191" s="227"/>
      <c r="P191" s="227"/>
      <c r="Q191" s="227"/>
      <c r="R191" s="227"/>
      <c r="S191" s="227"/>
      <c r="T191" s="227"/>
      <c r="U191" s="220"/>
      <c r="V191" s="220"/>
      <c r="W191" s="220"/>
      <c r="X191" s="220"/>
      <c r="Y191" s="220"/>
      <c r="Z191" s="220"/>
    </row>
    <row r="192" spans="9:20" s="206" customFormat="1" ht="8.25" customHeight="1">
      <c r="I192" s="228"/>
      <c r="J192" s="228"/>
      <c r="K192" s="208"/>
      <c r="L192" s="208"/>
      <c r="M192" s="208"/>
      <c r="N192" s="208"/>
      <c r="O192" s="208"/>
      <c r="P192" s="208"/>
      <c r="Q192" s="208"/>
      <c r="R192" s="208"/>
      <c r="S192" s="228"/>
      <c r="T192" s="208"/>
    </row>
    <row r="193" spans="9:20" s="206" customFormat="1" ht="8.25" customHeight="1">
      <c r="I193" s="228"/>
      <c r="J193" s="228"/>
      <c r="K193" s="208"/>
      <c r="L193" s="208"/>
      <c r="M193" s="208"/>
      <c r="N193" s="208"/>
      <c r="O193" s="208"/>
      <c r="P193" s="208"/>
      <c r="Q193" s="208"/>
      <c r="R193" s="208"/>
      <c r="S193" s="228"/>
      <c r="T193" s="208"/>
    </row>
    <row r="194" spans="9:20" s="206" customFormat="1" ht="8.25" customHeight="1">
      <c r="I194" s="228"/>
      <c r="J194" s="228"/>
      <c r="K194" s="208"/>
      <c r="L194" s="208"/>
      <c r="M194" s="208"/>
      <c r="N194" s="208"/>
      <c r="O194" s="208"/>
      <c r="P194" s="208"/>
      <c r="Q194" s="208"/>
      <c r="R194" s="208"/>
      <c r="S194" s="228"/>
      <c r="T194" s="208"/>
    </row>
    <row r="195" spans="9:20" s="206" customFormat="1" ht="8.25" customHeight="1">
      <c r="I195" s="228"/>
      <c r="J195" s="228"/>
      <c r="K195" s="208"/>
      <c r="L195" s="208"/>
      <c r="M195" s="208"/>
      <c r="N195" s="208"/>
      <c r="O195" s="208"/>
      <c r="P195" s="208"/>
      <c r="Q195" s="208"/>
      <c r="R195" s="208"/>
      <c r="S195" s="228"/>
      <c r="T195" s="208"/>
    </row>
    <row r="196" spans="9:20" s="206" customFormat="1" ht="8.25" customHeight="1">
      <c r="I196" s="228"/>
      <c r="J196" s="228"/>
      <c r="K196" s="208"/>
      <c r="L196" s="208"/>
      <c r="M196" s="208"/>
      <c r="N196" s="208"/>
      <c r="O196" s="208"/>
      <c r="P196" s="208"/>
      <c r="Q196" s="208"/>
      <c r="R196" s="208"/>
      <c r="S196" s="228"/>
      <c r="T196" s="208"/>
    </row>
    <row r="197" spans="9:20" s="206" customFormat="1" ht="8.25" customHeight="1">
      <c r="I197" s="228"/>
      <c r="J197" s="228"/>
      <c r="K197" s="208"/>
      <c r="L197" s="208"/>
      <c r="M197" s="208"/>
      <c r="N197" s="208"/>
      <c r="O197" s="208"/>
      <c r="P197" s="208"/>
      <c r="Q197" s="208"/>
      <c r="R197" s="208"/>
      <c r="S197" s="228"/>
      <c r="T197" s="208"/>
    </row>
    <row r="198" spans="9:20" s="206" customFormat="1" ht="8.25" customHeight="1">
      <c r="I198" s="228"/>
      <c r="J198" s="228"/>
      <c r="K198" s="208"/>
      <c r="L198" s="208"/>
      <c r="M198" s="208"/>
      <c r="N198" s="208"/>
      <c r="O198" s="208"/>
      <c r="P198" s="208"/>
      <c r="Q198" s="208"/>
      <c r="R198" s="208"/>
      <c r="S198" s="228"/>
      <c r="T198" s="208"/>
    </row>
    <row r="199" spans="9:20" s="206" customFormat="1" ht="8.25" customHeight="1">
      <c r="I199" s="228"/>
      <c r="J199" s="228"/>
      <c r="K199" s="208"/>
      <c r="L199" s="208"/>
      <c r="M199" s="208"/>
      <c r="N199" s="208"/>
      <c r="O199" s="208"/>
      <c r="P199" s="208"/>
      <c r="Q199" s="208"/>
      <c r="R199" s="208"/>
      <c r="S199" s="228"/>
      <c r="T199" s="208"/>
    </row>
    <row r="200" spans="9:20" s="206" customFormat="1" ht="8.25" customHeight="1">
      <c r="I200" s="228"/>
      <c r="J200" s="228"/>
      <c r="K200" s="208"/>
      <c r="L200" s="208"/>
      <c r="M200" s="208"/>
      <c r="N200" s="208"/>
      <c r="O200" s="208"/>
      <c r="P200" s="208"/>
      <c r="Q200" s="208"/>
      <c r="R200" s="208"/>
      <c r="S200" s="228"/>
      <c r="T200" s="208"/>
    </row>
    <row r="201" spans="9:20" s="206" customFormat="1" ht="8.25" customHeight="1">
      <c r="I201" s="228"/>
      <c r="J201" s="228"/>
      <c r="K201" s="208"/>
      <c r="L201" s="208"/>
      <c r="M201" s="208"/>
      <c r="N201" s="208"/>
      <c r="O201" s="208"/>
      <c r="P201" s="208"/>
      <c r="Q201" s="208"/>
      <c r="R201" s="208"/>
      <c r="S201" s="228"/>
      <c r="T201" s="208"/>
    </row>
    <row r="202" spans="9:20" s="206" customFormat="1" ht="8.25" customHeight="1">
      <c r="I202" s="228"/>
      <c r="J202" s="228"/>
      <c r="K202" s="208"/>
      <c r="L202" s="208"/>
      <c r="M202" s="208"/>
      <c r="N202" s="208"/>
      <c r="O202" s="208"/>
      <c r="P202" s="208"/>
      <c r="Q202" s="208"/>
      <c r="R202" s="208"/>
      <c r="S202" s="228"/>
      <c r="T202" s="208"/>
    </row>
    <row r="203" spans="9:20" s="206" customFormat="1" ht="8.25" customHeight="1">
      <c r="I203" s="228"/>
      <c r="J203" s="228"/>
      <c r="K203" s="208"/>
      <c r="L203" s="208"/>
      <c r="M203" s="208"/>
      <c r="N203" s="208"/>
      <c r="O203" s="208"/>
      <c r="P203" s="208"/>
      <c r="Q203" s="208"/>
      <c r="R203" s="208"/>
      <c r="S203" s="228"/>
      <c r="T203" s="208"/>
    </row>
    <row r="204" spans="9:20" s="206" customFormat="1" ht="8.25" customHeight="1">
      <c r="I204" s="228"/>
      <c r="J204" s="228"/>
      <c r="K204" s="208"/>
      <c r="L204" s="208"/>
      <c r="M204" s="208"/>
      <c r="N204" s="208"/>
      <c r="O204" s="208"/>
      <c r="P204" s="208"/>
      <c r="Q204" s="208"/>
      <c r="R204" s="208"/>
      <c r="S204" s="228"/>
      <c r="T204" s="208"/>
    </row>
    <row r="205" spans="9:20" s="206" customFormat="1" ht="8.25" customHeight="1">
      <c r="I205" s="228"/>
      <c r="J205" s="228"/>
      <c r="K205" s="208"/>
      <c r="L205" s="208"/>
      <c r="M205" s="208"/>
      <c r="N205" s="208"/>
      <c r="O205" s="208"/>
      <c r="P205" s="208"/>
      <c r="Q205" s="208"/>
      <c r="R205" s="208"/>
      <c r="S205" s="228"/>
      <c r="T205" s="208"/>
    </row>
    <row r="206" spans="9:20" s="206" customFormat="1" ht="8.25" customHeight="1">
      <c r="I206" s="228"/>
      <c r="J206" s="228"/>
      <c r="K206" s="208"/>
      <c r="L206" s="208"/>
      <c r="M206" s="208"/>
      <c r="N206" s="208"/>
      <c r="O206" s="208"/>
      <c r="P206" s="208"/>
      <c r="Q206" s="208"/>
      <c r="R206" s="208"/>
      <c r="S206" s="228"/>
      <c r="T206" s="208"/>
    </row>
    <row r="207" spans="9:20" s="206" customFormat="1" ht="8.25" customHeight="1">
      <c r="I207" s="228"/>
      <c r="J207" s="228"/>
      <c r="K207" s="208"/>
      <c r="L207" s="208"/>
      <c r="M207" s="208"/>
      <c r="N207" s="208"/>
      <c r="O207" s="208"/>
      <c r="P207" s="208"/>
      <c r="Q207" s="208"/>
      <c r="R207" s="208"/>
      <c r="S207" s="228"/>
      <c r="T207" s="208"/>
    </row>
    <row r="208" spans="9:20" s="206" customFormat="1" ht="8.25" customHeight="1">
      <c r="I208" s="228"/>
      <c r="J208" s="228"/>
      <c r="K208" s="208"/>
      <c r="L208" s="208"/>
      <c r="M208" s="208"/>
      <c r="N208" s="208"/>
      <c r="O208" s="208"/>
      <c r="P208" s="208"/>
      <c r="Q208" s="208"/>
      <c r="R208" s="208"/>
      <c r="S208" s="228"/>
      <c r="T208" s="208"/>
    </row>
    <row r="209" spans="9:20" s="206" customFormat="1" ht="8.25" customHeight="1">
      <c r="I209" s="228"/>
      <c r="J209" s="228"/>
      <c r="K209" s="208"/>
      <c r="L209" s="208"/>
      <c r="M209" s="208"/>
      <c r="N209" s="208"/>
      <c r="O209" s="208"/>
      <c r="P209" s="208"/>
      <c r="Q209" s="208"/>
      <c r="R209" s="208"/>
      <c r="S209" s="228"/>
      <c r="T209" s="208"/>
    </row>
    <row r="210" spans="9:20" s="206" customFormat="1" ht="8.25" customHeight="1">
      <c r="I210" s="228"/>
      <c r="J210" s="228"/>
      <c r="K210" s="208"/>
      <c r="L210" s="208"/>
      <c r="M210" s="208"/>
      <c r="N210" s="208"/>
      <c r="O210" s="208"/>
      <c r="P210" s="208"/>
      <c r="Q210" s="208"/>
      <c r="R210" s="208"/>
      <c r="S210" s="228"/>
      <c r="T210" s="208"/>
    </row>
    <row r="211" spans="9:20" s="206" customFormat="1" ht="8.25" customHeight="1">
      <c r="I211" s="228"/>
      <c r="J211" s="228"/>
      <c r="K211" s="208"/>
      <c r="L211" s="208"/>
      <c r="M211" s="208"/>
      <c r="N211" s="208"/>
      <c r="O211" s="208"/>
      <c r="P211" s="208"/>
      <c r="Q211" s="208"/>
      <c r="R211" s="208"/>
      <c r="S211" s="228"/>
      <c r="T211" s="208"/>
    </row>
    <row r="212" spans="9:20" s="206" customFormat="1" ht="8.25" customHeight="1">
      <c r="I212" s="228"/>
      <c r="J212" s="228"/>
      <c r="K212" s="208"/>
      <c r="L212" s="208"/>
      <c r="M212" s="208"/>
      <c r="N212" s="208"/>
      <c r="O212" s="208"/>
      <c r="P212" s="208"/>
      <c r="Q212" s="208"/>
      <c r="R212" s="208"/>
      <c r="S212" s="228"/>
      <c r="T212" s="208"/>
    </row>
    <row r="213" spans="9:20" s="206" customFormat="1" ht="8.25" customHeight="1">
      <c r="I213" s="228"/>
      <c r="J213" s="228"/>
      <c r="K213" s="208"/>
      <c r="L213" s="208"/>
      <c r="M213" s="208"/>
      <c r="N213" s="208"/>
      <c r="O213" s="208"/>
      <c r="P213" s="208"/>
      <c r="Q213" s="208"/>
      <c r="R213" s="208"/>
      <c r="S213" s="228"/>
      <c r="T213" s="208"/>
    </row>
    <row r="214" spans="9:20" s="206" customFormat="1" ht="8.25" customHeight="1">
      <c r="I214" s="228"/>
      <c r="J214" s="228"/>
      <c r="K214" s="208"/>
      <c r="L214" s="208"/>
      <c r="M214" s="208"/>
      <c r="N214" s="208"/>
      <c r="O214" s="208"/>
      <c r="P214" s="208"/>
      <c r="Q214" s="208"/>
      <c r="R214" s="208"/>
      <c r="S214" s="228"/>
      <c r="T214" s="208"/>
    </row>
    <row r="215" spans="9:20" s="206" customFormat="1" ht="8.25" customHeight="1">
      <c r="I215" s="228"/>
      <c r="J215" s="228"/>
      <c r="K215" s="208"/>
      <c r="L215" s="208"/>
      <c r="M215" s="208"/>
      <c r="N215" s="208"/>
      <c r="O215" s="208"/>
      <c r="P215" s="208"/>
      <c r="Q215" s="208"/>
      <c r="R215" s="208"/>
      <c r="S215" s="228"/>
      <c r="T215" s="208"/>
    </row>
    <row r="216" spans="9:20" s="206" customFormat="1" ht="8.25" customHeight="1">
      <c r="I216" s="228"/>
      <c r="J216" s="228"/>
      <c r="K216" s="208"/>
      <c r="L216" s="208"/>
      <c r="M216" s="208"/>
      <c r="N216" s="208"/>
      <c r="O216" s="208"/>
      <c r="P216" s="208"/>
      <c r="Q216" s="208"/>
      <c r="R216" s="208"/>
      <c r="S216" s="228"/>
      <c r="T216" s="208"/>
    </row>
    <row r="217" spans="9:20" s="206" customFormat="1" ht="8.25" customHeight="1">
      <c r="I217" s="228"/>
      <c r="J217" s="228"/>
      <c r="K217" s="208"/>
      <c r="L217" s="208"/>
      <c r="M217" s="208"/>
      <c r="N217" s="208"/>
      <c r="O217" s="208"/>
      <c r="P217" s="208"/>
      <c r="Q217" s="208"/>
      <c r="R217" s="208"/>
      <c r="S217" s="228"/>
      <c r="T217" s="208"/>
    </row>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sheetProtection/>
  <printOptions/>
  <pageMargins left="0.75" right="0.75" top="1" bottom="1" header="0" footer="0"/>
  <pageSetup horizontalDpi="600" verticalDpi="600" orientation="portrait" scale="75" r:id="rId1"/>
  <rowBreaks count="1" manualBreakCount="1">
    <brk id="100" max="20" man="1"/>
  </rowBreaks>
</worksheet>
</file>

<file path=xl/worksheets/sheet16.xml><?xml version="1.0" encoding="utf-8"?>
<worksheet xmlns="http://schemas.openxmlformats.org/spreadsheetml/2006/main" xmlns:r="http://schemas.openxmlformats.org/officeDocument/2006/relationships">
  <sheetPr>
    <tabColor indexed="30"/>
  </sheetPr>
  <dimension ref="A2:Z217"/>
  <sheetViews>
    <sheetView zoomScale="120" zoomScaleNormal="120" zoomScalePageLayoutView="0" workbookViewId="0" topLeftCell="A1">
      <selection activeCell="A1" sqref="A1:IV16384"/>
    </sheetView>
  </sheetViews>
  <sheetFormatPr defaultColWidth="10.7109375" defaultRowHeight="12.75"/>
  <cols>
    <col min="1" max="1" width="2.28125" style="203" customWidth="1"/>
    <col min="2" max="2" width="2.421875" style="203" customWidth="1"/>
    <col min="3" max="3" width="2.140625" style="203" customWidth="1"/>
    <col min="4" max="4" width="3.28125" style="203" customWidth="1"/>
    <col min="5" max="5" width="4.7109375" style="203" customWidth="1"/>
    <col min="6" max="6" width="19.00390625" style="203" bestFit="1" customWidth="1"/>
    <col min="7" max="7" width="6.8515625" style="203" bestFit="1" customWidth="1"/>
    <col min="8" max="8" width="4.7109375" style="203" customWidth="1"/>
    <col min="9" max="9" width="7.421875" style="192" bestFit="1" customWidth="1"/>
    <col min="10" max="10" width="1.28515625" style="192" customWidth="1"/>
    <col min="11" max="11" width="12.7109375" style="253" bestFit="1" customWidth="1"/>
    <col min="12" max="12" width="1.28515625" style="253" customWidth="1"/>
    <col min="13" max="13" width="8.7109375" style="253" customWidth="1"/>
    <col min="14" max="14" width="1.28515625" style="253" customWidth="1"/>
    <col min="15" max="15" width="8.7109375" style="253" bestFit="1" customWidth="1"/>
    <col min="16" max="16" width="1.28515625" style="253" customWidth="1"/>
    <col min="17" max="17" width="6.28125" style="253" customWidth="1"/>
    <col min="18" max="18" width="1.28515625" style="253" customWidth="1"/>
    <col min="19" max="19" width="8.140625" style="192" customWidth="1"/>
    <col min="20" max="20" width="6.140625" style="253" customWidth="1"/>
    <col min="21" max="25" width="6.140625" style="203" customWidth="1"/>
    <col min="26" max="16384" width="10.7109375" style="203" customWidth="1"/>
  </cols>
  <sheetData>
    <row r="2" spans="1:20" s="304" customFormat="1" ht="12.75" customHeight="1">
      <c r="A2" s="353" t="s">
        <v>763</v>
      </c>
      <c r="B2" s="307"/>
      <c r="C2" s="307"/>
      <c r="D2" s="307"/>
      <c r="E2" s="307"/>
      <c r="F2" s="307"/>
      <c r="G2" s="307"/>
      <c r="H2" s="307"/>
      <c r="I2" s="354"/>
      <c r="J2" s="354"/>
      <c r="K2" s="355"/>
      <c r="L2" s="355"/>
      <c r="M2" s="308"/>
      <c r="N2" s="308"/>
      <c r="O2" s="308"/>
      <c r="P2" s="308"/>
      <c r="Q2" s="308"/>
      <c r="R2" s="308"/>
      <c r="S2" s="309"/>
      <c r="T2" s="305"/>
    </row>
    <row r="3" spans="1:19" ht="12" customHeight="1">
      <c r="A3" s="304" t="s">
        <v>0</v>
      </c>
      <c r="B3" s="353"/>
      <c r="C3" s="307"/>
      <c r="D3" s="307"/>
      <c r="E3" s="307"/>
      <c r="F3" s="307"/>
      <c r="G3" s="307"/>
      <c r="H3" s="307"/>
      <c r="I3" s="309"/>
      <c r="J3" s="309"/>
      <c r="S3" s="309"/>
    </row>
    <row r="4" spans="1:19" s="304" customFormat="1" ht="12.75" customHeight="1">
      <c r="A4" s="303"/>
      <c r="I4" s="306"/>
      <c r="J4" s="306"/>
      <c r="K4" s="306"/>
      <c r="L4" s="306"/>
      <c r="M4" s="306"/>
      <c r="N4" s="306"/>
      <c r="O4" s="306"/>
      <c r="P4" s="306"/>
      <c r="Q4" s="306"/>
      <c r="R4" s="306"/>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6.75" customHeight="1">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39600</v>
      </c>
      <c r="J8" s="328"/>
      <c r="K8" s="327" t="s">
        <v>698</v>
      </c>
      <c r="L8" s="328"/>
      <c r="M8" s="329" t="s">
        <v>699</v>
      </c>
      <c r="N8" s="330"/>
      <c r="O8" s="331" t="s">
        <v>700</v>
      </c>
      <c r="P8" s="330"/>
      <c r="Q8" s="331" t="s">
        <v>598</v>
      </c>
      <c r="R8" s="329"/>
      <c r="S8" s="351">
        <v>39692</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5:26" s="317" customFormat="1" ht="7.5" customHeight="1">
      <c r="E10" s="338"/>
      <c r="F10" s="338"/>
      <c r="G10" s="338"/>
      <c r="H10" s="356"/>
      <c r="I10" s="357"/>
      <c r="J10" s="357"/>
      <c r="K10" s="357"/>
      <c r="L10" s="357"/>
      <c r="M10" s="358"/>
      <c r="N10" s="358"/>
      <c r="O10" s="358"/>
      <c r="P10" s="358"/>
      <c r="Q10" s="358"/>
      <c r="R10" s="357"/>
      <c r="S10" s="357"/>
      <c r="T10" s="339"/>
      <c r="U10" s="359"/>
      <c r="V10" s="359"/>
      <c r="W10" s="359"/>
      <c r="X10" s="359"/>
      <c r="Y10" s="359"/>
      <c r="Z10" s="359"/>
    </row>
    <row r="11" spans="5:26" s="206" customFormat="1" ht="7.5" customHeight="1">
      <c r="E11" s="221"/>
      <c r="F11" s="221"/>
      <c r="G11" s="221"/>
      <c r="H11" s="221"/>
      <c r="I11" s="227"/>
      <c r="J11" s="227"/>
      <c r="K11" s="227"/>
      <c r="L11" s="227"/>
      <c r="M11" s="227"/>
      <c r="N11" s="227"/>
      <c r="O11" s="227"/>
      <c r="P11" s="227"/>
      <c r="Q11" s="227"/>
      <c r="R11" s="227"/>
      <c r="S11" s="227"/>
      <c r="T11" s="227"/>
      <c r="U11" s="220"/>
      <c r="V11" s="220"/>
      <c r="W11" s="220"/>
      <c r="X11" s="220"/>
      <c r="Y11" s="220"/>
      <c r="Z11" s="220"/>
    </row>
    <row r="12" spans="1:26" s="206" customFormat="1" ht="12">
      <c r="A12" s="317" t="s">
        <v>234</v>
      </c>
      <c r="B12" s="360"/>
      <c r="C12" s="317"/>
      <c r="D12" s="317"/>
      <c r="E12" s="338"/>
      <c r="F12" s="338"/>
      <c r="G12" s="338"/>
      <c r="H12" s="338"/>
      <c r="I12" s="339">
        <f>I14-I101</f>
        <v>-7614.099413774384</v>
      </c>
      <c r="J12" s="339"/>
      <c r="K12" s="339">
        <f>K14-K101</f>
        <v>-2962.5716876891693</v>
      </c>
      <c r="L12" s="339"/>
      <c r="M12" s="339">
        <f>M14-M101</f>
        <v>-17418.692473605795</v>
      </c>
      <c r="N12" s="339"/>
      <c r="O12" s="339">
        <f>O14-O101</f>
        <v>1017.9136032222168</v>
      </c>
      <c r="P12" s="339"/>
      <c r="Q12" s="339">
        <f>Q14-Q101</f>
        <v>56.588438312886694</v>
      </c>
      <c r="R12" s="339"/>
      <c r="S12" s="339">
        <f>S14-S101</f>
        <v>-26920.861533534247</v>
      </c>
      <c r="T12" s="340"/>
      <c r="U12" s="340"/>
      <c r="V12" s="340"/>
      <c r="W12" s="340"/>
      <c r="X12" s="340"/>
      <c r="Y12" s="340"/>
      <c r="Z12" s="220"/>
    </row>
    <row r="13" spans="1:26" s="206" customFormat="1" ht="12">
      <c r="A13" s="317"/>
      <c r="B13" s="317"/>
      <c r="C13" s="317"/>
      <c r="D13" s="317"/>
      <c r="E13" s="338"/>
      <c r="F13" s="338"/>
      <c r="G13" s="338"/>
      <c r="H13" s="338"/>
      <c r="I13" s="339"/>
      <c r="J13" s="220"/>
      <c r="K13" s="339"/>
      <c r="L13" s="220"/>
      <c r="M13" s="339"/>
      <c r="N13" s="220"/>
      <c r="O13" s="339"/>
      <c r="P13" s="220"/>
      <c r="Q13" s="339"/>
      <c r="R13" s="220"/>
      <c r="S13" s="339"/>
      <c r="T13" s="340"/>
      <c r="U13" s="340"/>
      <c r="V13" s="340"/>
      <c r="W13" s="340"/>
      <c r="X13" s="340"/>
      <c r="Y13" s="340"/>
      <c r="Z13" s="220"/>
    </row>
    <row r="14" spans="1:26" s="221" customFormat="1" ht="12">
      <c r="A14" s="338" t="s">
        <v>466</v>
      </c>
      <c r="B14" s="338" t="s">
        <v>538</v>
      </c>
      <c r="C14" s="338"/>
      <c r="D14" s="361"/>
      <c r="E14" s="338"/>
      <c r="F14" s="338"/>
      <c r="G14" s="338"/>
      <c r="H14" s="338"/>
      <c r="I14" s="339">
        <f>I16+I24+I41+I46+I91</f>
        <v>173063.14970957424</v>
      </c>
      <c r="J14" s="339"/>
      <c r="K14" s="339">
        <f>K16+K24+K41+K46+K91</f>
        <v>4207.112346348278</v>
      </c>
      <c r="L14" s="339"/>
      <c r="M14" s="339">
        <f>M16+M24+M41+M46+M91</f>
        <v>-15730.79125610088</v>
      </c>
      <c r="N14" s="339"/>
      <c r="O14" s="339">
        <f>O16+O24+O41+O46+O91</f>
        <v>-1677.385283906252</v>
      </c>
      <c r="P14" s="339"/>
      <c r="Q14" s="339">
        <f>Q16+Q24+Q41+Q46+Q91</f>
        <v>66.10089762984617</v>
      </c>
      <c r="R14" s="339"/>
      <c r="S14" s="339">
        <f>S16+S24+S41+S46+S91</f>
        <v>159928.18641354525</v>
      </c>
      <c r="T14" s="227"/>
      <c r="U14" s="220"/>
      <c r="V14" s="220"/>
      <c r="W14" s="220"/>
      <c r="X14" s="220"/>
      <c r="Y14" s="220"/>
      <c r="Z14" s="220"/>
    </row>
    <row r="15" spans="1:26" s="221" customFormat="1" ht="12">
      <c r="A15" s="338"/>
      <c r="B15" s="338"/>
      <c r="C15" s="338"/>
      <c r="D15" s="338"/>
      <c r="E15" s="338"/>
      <c r="F15" s="338"/>
      <c r="G15" s="338"/>
      <c r="H15" s="338"/>
      <c r="I15" s="339"/>
      <c r="J15" s="220"/>
      <c r="K15" s="339"/>
      <c r="L15" s="220"/>
      <c r="M15" s="339"/>
      <c r="N15" s="220"/>
      <c r="O15" s="339"/>
      <c r="P15" s="220"/>
      <c r="Q15" s="339"/>
      <c r="R15" s="220"/>
      <c r="S15" s="339"/>
      <c r="T15" s="227"/>
      <c r="U15" s="220"/>
      <c r="V15" s="220"/>
      <c r="W15" s="220"/>
      <c r="X15" s="220"/>
      <c r="Y15" s="220"/>
      <c r="Z15" s="220"/>
    </row>
    <row r="16" spans="1:26" s="221" customFormat="1" ht="12">
      <c r="A16" s="338"/>
      <c r="B16" s="338" t="s">
        <v>468</v>
      </c>
      <c r="C16" s="338" t="s">
        <v>228</v>
      </c>
      <c r="D16" s="338"/>
      <c r="E16" s="338"/>
      <c r="F16" s="338"/>
      <c r="G16" s="338"/>
      <c r="H16" s="338"/>
      <c r="I16" s="339">
        <f>I17+I21</f>
        <v>33409.91333531298</v>
      </c>
      <c r="J16" s="339"/>
      <c r="K16" s="339">
        <f>K17+K21</f>
        <v>3265.4926305900003</v>
      </c>
      <c r="L16" s="339"/>
      <c r="M16" s="339">
        <f>M17+M21</f>
        <v>-1773.8944517421942</v>
      </c>
      <c r="N16" s="339"/>
      <c r="O16" s="339">
        <f>O17+O21</f>
        <v>-964.9828350629324</v>
      </c>
      <c r="P16" s="339"/>
      <c r="Q16" s="339">
        <f>Q17+Q21</f>
        <v>0.02582200000000512</v>
      </c>
      <c r="R16" s="339"/>
      <c r="S16" s="339">
        <f>S17+S21</f>
        <v>33936.55450109785</v>
      </c>
      <c r="T16" s="227"/>
      <c r="U16" s="220"/>
      <c r="V16" s="220"/>
      <c r="W16" s="220"/>
      <c r="X16" s="220"/>
      <c r="Y16" s="220"/>
      <c r="Z16" s="220"/>
    </row>
    <row r="17" spans="1:26" s="221" customFormat="1" ht="12">
      <c r="A17" s="338"/>
      <c r="B17" s="338"/>
      <c r="C17" s="338" t="s">
        <v>238</v>
      </c>
      <c r="D17" s="338" t="s">
        <v>599</v>
      </c>
      <c r="E17" s="338"/>
      <c r="F17" s="338"/>
      <c r="G17" s="338"/>
      <c r="H17" s="338"/>
      <c r="I17" s="339">
        <f>I19+I20</f>
        <v>29877.254545692977</v>
      </c>
      <c r="J17" s="339"/>
      <c r="K17" s="339">
        <f>K19+K20</f>
        <v>3178.44774399</v>
      </c>
      <c r="L17" s="339"/>
      <c r="M17" s="339">
        <f>M19+M20</f>
        <v>-1773.8944517421942</v>
      </c>
      <c r="N17" s="339"/>
      <c r="O17" s="339">
        <f>O19+O20</f>
        <v>-964.9828350629324</v>
      </c>
      <c r="P17" s="339"/>
      <c r="Q17" s="339">
        <f>Q19+Q20</f>
        <v>0.02582200000000512</v>
      </c>
      <c r="R17" s="339"/>
      <c r="S17" s="339">
        <f>S19+S20</f>
        <v>30316.85082487785</v>
      </c>
      <c r="T17" s="227"/>
      <c r="U17" s="220"/>
      <c r="V17" s="220"/>
      <c r="W17" s="220"/>
      <c r="X17" s="220"/>
      <c r="Y17" s="220"/>
      <c r="Z17" s="220"/>
    </row>
    <row r="18" spans="1:26" s="221" customFormat="1" ht="12">
      <c r="A18" s="338"/>
      <c r="B18" s="338"/>
      <c r="C18" s="338"/>
      <c r="D18" s="338" t="s">
        <v>239</v>
      </c>
      <c r="E18" s="338"/>
      <c r="F18" s="338"/>
      <c r="G18" s="338"/>
      <c r="H18" s="338"/>
      <c r="I18" s="339"/>
      <c r="J18" s="220"/>
      <c r="K18" s="339"/>
      <c r="L18" s="220"/>
      <c r="M18" s="339"/>
      <c r="N18" s="220"/>
      <c r="O18" s="339"/>
      <c r="P18" s="220"/>
      <c r="Q18" s="339"/>
      <c r="R18" s="220"/>
      <c r="S18" s="339"/>
      <c r="T18" s="227"/>
      <c r="U18" s="220"/>
      <c r="V18" s="220"/>
      <c r="W18" s="220"/>
      <c r="X18" s="220"/>
      <c r="Y18" s="220"/>
      <c r="Z18" s="220"/>
    </row>
    <row r="19" spans="1:26" s="221" customFormat="1" ht="12">
      <c r="A19" s="338"/>
      <c r="B19" s="338"/>
      <c r="C19" s="338"/>
      <c r="D19" s="338" t="s">
        <v>600</v>
      </c>
      <c r="E19" s="338" t="s">
        <v>601</v>
      </c>
      <c r="F19" s="338"/>
      <c r="G19" s="338"/>
      <c r="H19" s="338"/>
      <c r="I19" s="339">
        <v>29877.254545692977</v>
      </c>
      <c r="J19" s="220"/>
      <c r="K19" s="339">
        <v>3178.44774399</v>
      </c>
      <c r="L19" s="220"/>
      <c r="M19" s="339">
        <v>-1773.8944517421942</v>
      </c>
      <c r="N19" s="220"/>
      <c r="O19" s="339">
        <v>-964.9828350629324</v>
      </c>
      <c r="P19" s="220"/>
      <c r="Q19" s="339">
        <v>0.02582200000000512</v>
      </c>
      <c r="R19" s="220"/>
      <c r="S19" s="339">
        <v>30316.85082487785</v>
      </c>
      <c r="T19" s="227"/>
      <c r="U19" s="220"/>
      <c r="V19" s="220"/>
      <c r="W19" s="220"/>
      <c r="X19" s="220"/>
      <c r="Y19" s="220"/>
      <c r="Z19" s="220"/>
    </row>
    <row r="20" spans="1:26" s="221" customFormat="1" ht="12">
      <c r="A20" s="338"/>
      <c r="B20" s="338"/>
      <c r="C20" s="338"/>
      <c r="D20" s="338" t="s">
        <v>602</v>
      </c>
      <c r="E20" s="338" t="s">
        <v>603</v>
      </c>
      <c r="F20" s="338"/>
      <c r="G20" s="338"/>
      <c r="H20" s="338"/>
      <c r="I20" s="339">
        <v>0</v>
      </c>
      <c r="J20" s="220"/>
      <c r="K20" s="339">
        <v>0</v>
      </c>
      <c r="L20" s="220"/>
      <c r="M20" s="339">
        <v>0</v>
      </c>
      <c r="N20" s="220"/>
      <c r="O20" s="339">
        <v>0</v>
      </c>
      <c r="P20" s="220"/>
      <c r="Q20" s="339">
        <v>0</v>
      </c>
      <c r="R20" s="220"/>
      <c r="S20" s="339">
        <v>0</v>
      </c>
      <c r="T20" s="227"/>
      <c r="U20" s="220"/>
      <c r="V20" s="220"/>
      <c r="W20" s="220"/>
      <c r="X20" s="220"/>
      <c r="Y20" s="220"/>
      <c r="Z20" s="220"/>
    </row>
    <row r="21" spans="1:26" s="221" customFormat="1" ht="12">
      <c r="A21" s="338"/>
      <c r="B21" s="338"/>
      <c r="C21" s="338" t="s">
        <v>242</v>
      </c>
      <c r="D21" s="338" t="s">
        <v>17</v>
      </c>
      <c r="E21" s="338"/>
      <c r="F21" s="338"/>
      <c r="G21" s="338"/>
      <c r="H21" s="338"/>
      <c r="I21" s="339">
        <f>I22+I23</f>
        <v>3532.6587896200003</v>
      </c>
      <c r="J21" s="339"/>
      <c r="K21" s="339">
        <f>K22+K23</f>
        <v>87.04488660000003</v>
      </c>
      <c r="L21" s="339"/>
      <c r="M21" s="339">
        <f>M22+M23</f>
        <v>0</v>
      </c>
      <c r="N21" s="339"/>
      <c r="O21" s="339">
        <f>O22+O23</f>
        <v>0</v>
      </c>
      <c r="P21" s="339"/>
      <c r="Q21" s="339">
        <f>Q22+Q23</f>
        <v>0</v>
      </c>
      <c r="R21" s="339"/>
      <c r="S21" s="339">
        <f>S22+S23</f>
        <v>3619.7036762200005</v>
      </c>
      <c r="T21" s="227"/>
      <c r="U21" s="220"/>
      <c r="V21" s="220"/>
      <c r="W21" s="220"/>
      <c r="X21" s="220"/>
      <c r="Y21" s="220"/>
      <c r="Z21" s="220"/>
    </row>
    <row r="22" spans="1:26" s="221" customFormat="1" ht="12">
      <c r="A22" s="338"/>
      <c r="B22" s="338"/>
      <c r="C22" s="338"/>
      <c r="D22" s="338" t="s">
        <v>604</v>
      </c>
      <c r="E22" s="338" t="s">
        <v>601</v>
      </c>
      <c r="F22" s="338"/>
      <c r="G22" s="338"/>
      <c r="H22" s="338"/>
      <c r="I22" s="339">
        <v>3532.6587896200003</v>
      </c>
      <c r="J22" s="220"/>
      <c r="K22" s="339">
        <v>87.04488660000003</v>
      </c>
      <c r="L22" s="220"/>
      <c r="M22" s="339">
        <v>0</v>
      </c>
      <c r="N22" s="220"/>
      <c r="O22" s="339">
        <v>0</v>
      </c>
      <c r="P22" s="220"/>
      <c r="Q22" s="339">
        <v>0</v>
      </c>
      <c r="R22" s="220"/>
      <c r="S22" s="339">
        <v>3619.7036762200005</v>
      </c>
      <c r="T22" s="227"/>
      <c r="U22" s="220"/>
      <c r="V22" s="220"/>
      <c r="W22" s="220"/>
      <c r="X22" s="220"/>
      <c r="Y22" s="220"/>
      <c r="Z22" s="220"/>
    </row>
    <row r="23" spans="1:26" s="221" customFormat="1" ht="12">
      <c r="A23" s="338"/>
      <c r="B23" s="338"/>
      <c r="C23" s="338"/>
      <c r="D23" s="338" t="s">
        <v>605</v>
      </c>
      <c r="E23" s="338" t="s">
        <v>603</v>
      </c>
      <c r="F23" s="338"/>
      <c r="G23" s="338"/>
      <c r="H23" s="338"/>
      <c r="I23" s="339">
        <v>0</v>
      </c>
      <c r="J23" s="220"/>
      <c r="K23" s="339">
        <v>0</v>
      </c>
      <c r="L23" s="220"/>
      <c r="M23" s="339">
        <v>0</v>
      </c>
      <c r="N23" s="220"/>
      <c r="O23" s="339">
        <v>0</v>
      </c>
      <c r="P23" s="220"/>
      <c r="Q23" s="339">
        <v>0</v>
      </c>
      <c r="R23" s="220"/>
      <c r="S23" s="339">
        <v>0</v>
      </c>
      <c r="T23" s="227"/>
      <c r="U23" s="220"/>
      <c r="V23" s="220"/>
      <c r="W23" s="220"/>
      <c r="X23" s="220"/>
      <c r="Y23" s="220"/>
      <c r="Z23" s="220"/>
    </row>
    <row r="24" spans="1:26" s="221" customFormat="1" ht="12">
      <c r="A24" s="338"/>
      <c r="B24" s="338" t="s">
        <v>472</v>
      </c>
      <c r="C24" s="338" t="s">
        <v>97</v>
      </c>
      <c r="D24" s="338"/>
      <c r="E24" s="338"/>
      <c r="F24" s="338"/>
      <c r="G24" s="338"/>
      <c r="H24" s="338"/>
      <c r="I24" s="339">
        <f>I25+I30</f>
        <v>81603.53605889312</v>
      </c>
      <c r="J24" s="339"/>
      <c r="K24" s="339">
        <f>K25+K30</f>
        <v>576.6874087712612</v>
      </c>
      <c r="L24" s="339"/>
      <c r="M24" s="339">
        <f>M25+M30</f>
        <v>-14723.424451377476</v>
      </c>
      <c r="N24" s="339"/>
      <c r="O24" s="339">
        <f>O25+O30</f>
        <v>-1607.8700219914433</v>
      </c>
      <c r="P24" s="339"/>
      <c r="Q24" s="339">
        <f>Q25+Q30</f>
        <v>0.046260250000045744</v>
      </c>
      <c r="R24" s="339"/>
      <c r="S24" s="339">
        <f>S25+S30</f>
        <v>65848.97525454547</v>
      </c>
      <c r="T24" s="227"/>
      <c r="U24" s="220"/>
      <c r="V24" s="220"/>
      <c r="W24" s="220"/>
      <c r="X24" s="220"/>
      <c r="Y24" s="220"/>
      <c r="Z24" s="220"/>
    </row>
    <row r="25" spans="1:26" s="221" customFormat="1" ht="12">
      <c r="A25" s="338"/>
      <c r="B25" s="338"/>
      <c r="C25" s="338" t="s">
        <v>606</v>
      </c>
      <c r="D25" s="338" t="s">
        <v>607</v>
      </c>
      <c r="E25" s="338"/>
      <c r="F25" s="338"/>
      <c r="G25" s="338"/>
      <c r="H25" s="338"/>
      <c r="I25" s="339">
        <f>I26+I27+I28+I29</f>
        <v>59407.19246142645</v>
      </c>
      <c r="J25" s="339"/>
      <c r="K25" s="339">
        <f>K26+K27+K28+K29</f>
        <v>-456.6945481967938</v>
      </c>
      <c r="L25" s="339"/>
      <c r="M25" s="339">
        <f>M26+M27+M28+M29</f>
        <v>-14212.952772451377</v>
      </c>
      <c r="N25" s="339"/>
      <c r="O25" s="339">
        <f>O26+O27+O28+O29</f>
        <v>-1183.4709488766482</v>
      </c>
      <c r="P25" s="339"/>
      <c r="Q25" s="339">
        <f>Q26+Q27+Q28+Q29</f>
        <v>0</v>
      </c>
      <c r="R25" s="339"/>
      <c r="S25" s="339">
        <f>S26+S27+S28+S29</f>
        <v>43554.074191901644</v>
      </c>
      <c r="T25" s="227"/>
      <c r="U25" s="220"/>
      <c r="V25" s="220"/>
      <c r="W25" s="220"/>
      <c r="X25" s="220"/>
      <c r="Y25" s="220"/>
      <c r="Z25" s="220"/>
    </row>
    <row r="26" spans="1:26" s="221" customFormat="1" ht="12">
      <c r="A26" s="338"/>
      <c r="B26" s="338"/>
      <c r="C26" s="338"/>
      <c r="D26" s="338" t="s">
        <v>608</v>
      </c>
      <c r="E26" s="338" t="s">
        <v>103</v>
      </c>
      <c r="F26" s="338"/>
      <c r="G26" s="338"/>
      <c r="H26" s="338"/>
      <c r="I26" s="339">
        <v>0</v>
      </c>
      <c r="J26" s="220"/>
      <c r="K26" s="339">
        <v>0</v>
      </c>
      <c r="L26" s="220"/>
      <c r="M26" s="339">
        <v>0</v>
      </c>
      <c r="N26" s="220"/>
      <c r="O26" s="339">
        <v>0</v>
      </c>
      <c r="P26" s="220"/>
      <c r="Q26" s="339">
        <v>0</v>
      </c>
      <c r="R26" s="220"/>
      <c r="S26" s="339">
        <v>0</v>
      </c>
      <c r="T26" s="227"/>
      <c r="U26" s="220"/>
      <c r="V26" s="220"/>
      <c r="W26" s="220"/>
      <c r="X26" s="220"/>
      <c r="Y26" s="220"/>
      <c r="Z26" s="220"/>
    </row>
    <row r="27" spans="1:26" s="221" customFormat="1" ht="12">
      <c r="A27" s="338"/>
      <c r="B27" s="338"/>
      <c r="C27" s="338"/>
      <c r="D27" s="338" t="s">
        <v>609</v>
      </c>
      <c r="E27" s="338" t="s">
        <v>610</v>
      </c>
      <c r="F27" s="338"/>
      <c r="G27" s="338"/>
      <c r="H27" s="338"/>
      <c r="I27" s="339">
        <v>0</v>
      </c>
      <c r="J27" s="220"/>
      <c r="K27" s="339">
        <v>0.09314981</v>
      </c>
      <c r="L27" s="220"/>
      <c r="M27" s="339">
        <v>0.2</v>
      </c>
      <c r="N27" s="220"/>
      <c r="O27" s="339">
        <v>0.14374234000000002</v>
      </c>
      <c r="P27" s="220"/>
      <c r="Q27" s="339">
        <v>0</v>
      </c>
      <c r="R27" s="220"/>
      <c r="S27" s="339">
        <v>0.43689215000000003</v>
      </c>
      <c r="T27" s="227"/>
      <c r="U27" s="220"/>
      <c r="V27" s="220"/>
      <c r="W27" s="220"/>
      <c r="X27" s="220"/>
      <c r="Y27" s="220"/>
      <c r="Z27" s="220"/>
    </row>
    <row r="28" spans="1:26" s="221" customFormat="1" ht="12">
      <c r="A28" s="338"/>
      <c r="B28" s="338"/>
      <c r="C28" s="338"/>
      <c r="D28" s="338" t="s">
        <v>611</v>
      </c>
      <c r="E28" s="338" t="s">
        <v>186</v>
      </c>
      <c r="F28" s="338"/>
      <c r="G28" s="338"/>
      <c r="H28" s="338"/>
      <c r="I28" s="339">
        <v>65.70456992348214</v>
      </c>
      <c r="J28" s="220"/>
      <c r="K28" s="339">
        <v>35.02629872096915</v>
      </c>
      <c r="L28" s="220"/>
      <c r="M28" s="339">
        <v>0</v>
      </c>
      <c r="N28" s="220"/>
      <c r="O28" s="339">
        <v>0</v>
      </c>
      <c r="P28" s="220"/>
      <c r="Q28" s="339">
        <v>0</v>
      </c>
      <c r="R28" s="220"/>
      <c r="S28" s="339">
        <v>100.73086864445129</v>
      </c>
      <c r="T28" s="227"/>
      <c r="U28" s="220"/>
      <c r="V28" s="220"/>
      <c r="W28" s="220"/>
      <c r="X28" s="220"/>
      <c r="Y28" s="220"/>
      <c r="Z28" s="220"/>
    </row>
    <row r="29" spans="1:26" s="221" customFormat="1" ht="12">
      <c r="A29" s="338"/>
      <c r="B29" s="338"/>
      <c r="C29" s="338"/>
      <c r="D29" s="338" t="s">
        <v>612</v>
      </c>
      <c r="E29" s="338" t="s">
        <v>187</v>
      </c>
      <c r="F29" s="338"/>
      <c r="G29" s="338"/>
      <c r="H29" s="338"/>
      <c r="I29" s="339">
        <v>59341.48789150297</v>
      </c>
      <c r="J29" s="220"/>
      <c r="K29" s="339">
        <v>-491.81399672776297</v>
      </c>
      <c r="L29" s="220"/>
      <c r="M29" s="339">
        <v>-14213.152772451378</v>
      </c>
      <c r="N29" s="220"/>
      <c r="O29" s="339">
        <v>-1183.6146912166482</v>
      </c>
      <c r="P29" s="220"/>
      <c r="Q29" s="339">
        <v>0</v>
      </c>
      <c r="R29" s="220"/>
      <c r="S29" s="339">
        <v>43452.90643110719</v>
      </c>
      <c r="T29" s="227"/>
      <c r="U29" s="220"/>
      <c r="V29" s="220"/>
      <c r="W29" s="220"/>
      <c r="X29" s="220"/>
      <c r="Y29" s="220"/>
      <c r="Z29" s="220"/>
    </row>
    <row r="30" spans="1:26" s="221" customFormat="1" ht="12">
      <c r="A30" s="338"/>
      <c r="B30" s="338"/>
      <c r="C30" s="338" t="s">
        <v>613</v>
      </c>
      <c r="D30" s="338" t="s">
        <v>253</v>
      </c>
      <c r="E30" s="338"/>
      <c r="F30" s="338"/>
      <c r="G30" s="338"/>
      <c r="H30" s="338"/>
      <c r="I30" s="339">
        <f>I31+I36</f>
        <v>22196.343597466668</v>
      </c>
      <c r="J30" s="339"/>
      <c r="K30" s="339">
        <f>K31+K36</f>
        <v>1033.381956968055</v>
      </c>
      <c r="L30" s="339"/>
      <c r="M30" s="339">
        <f>M31+M36</f>
        <v>-510.4716789260991</v>
      </c>
      <c r="N30" s="339"/>
      <c r="O30" s="339">
        <f>O31+O36</f>
        <v>-424.39907311479504</v>
      </c>
      <c r="P30" s="339"/>
      <c r="Q30" s="339">
        <f>Q31+Q36</f>
        <v>0.046260250000045744</v>
      </c>
      <c r="R30" s="339"/>
      <c r="S30" s="339">
        <f>S31+S36</f>
        <v>22294.90106264383</v>
      </c>
      <c r="T30" s="227"/>
      <c r="U30" s="220"/>
      <c r="V30" s="220"/>
      <c r="W30" s="220"/>
      <c r="X30" s="220"/>
      <c r="Y30" s="220"/>
      <c r="Z30" s="220"/>
    </row>
    <row r="31" spans="1:26" s="221" customFormat="1" ht="12">
      <c r="A31" s="338"/>
      <c r="B31" s="338"/>
      <c r="C31" s="338"/>
      <c r="D31" s="338" t="s">
        <v>614</v>
      </c>
      <c r="E31" s="338" t="s">
        <v>615</v>
      </c>
      <c r="F31" s="338"/>
      <c r="G31" s="338"/>
      <c r="H31" s="338"/>
      <c r="I31" s="339">
        <f>I32+I33+I34+I35</f>
        <v>18793.486501907846</v>
      </c>
      <c r="J31" s="339"/>
      <c r="K31" s="339">
        <f>K32+K33+K34+K35</f>
        <v>240.7459945327322</v>
      </c>
      <c r="L31" s="339"/>
      <c r="M31" s="339">
        <f>M32+M33+M34+M35</f>
        <v>-416.4774229838589</v>
      </c>
      <c r="N31" s="339"/>
      <c r="O31" s="339">
        <f>O32+O33+O34+O35</f>
        <v>-386.3454106147411</v>
      </c>
      <c r="P31" s="339"/>
      <c r="Q31" s="339">
        <f>Q32+Q33+Q34+Q35</f>
        <v>-153.85506132121964</v>
      </c>
      <c r="R31" s="339"/>
      <c r="S31" s="339">
        <f>S32+S33+S34+S35</f>
        <v>18077.55460152076</v>
      </c>
      <c r="T31" s="227"/>
      <c r="U31" s="220"/>
      <c r="V31" s="220"/>
      <c r="W31" s="220"/>
      <c r="X31" s="220"/>
      <c r="Y31" s="220"/>
      <c r="Z31" s="220"/>
    </row>
    <row r="32" spans="1:26" s="221" customFormat="1" ht="12">
      <c r="A32" s="338"/>
      <c r="B32" s="338"/>
      <c r="C32" s="338"/>
      <c r="D32" s="338"/>
      <c r="E32" s="338" t="s">
        <v>616</v>
      </c>
      <c r="F32" s="338" t="s">
        <v>103</v>
      </c>
      <c r="G32" s="338"/>
      <c r="H32" s="338"/>
      <c r="I32" s="339">
        <v>0</v>
      </c>
      <c r="J32" s="220"/>
      <c r="K32" s="339">
        <v>0</v>
      </c>
      <c r="L32" s="220"/>
      <c r="M32" s="339">
        <v>0</v>
      </c>
      <c r="N32" s="220"/>
      <c r="O32" s="339">
        <v>0</v>
      </c>
      <c r="P32" s="220"/>
      <c r="Q32" s="339">
        <v>0</v>
      </c>
      <c r="R32" s="220"/>
      <c r="S32" s="339">
        <v>0</v>
      </c>
      <c r="T32" s="227"/>
      <c r="U32" s="220"/>
      <c r="V32" s="220"/>
      <c r="W32" s="220"/>
      <c r="X32" s="220"/>
      <c r="Y32" s="220"/>
      <c r="Z32" s="220"/>
    </row>
    <row r="33" spans="1:26" s="221" customFormat="1" ht="12">
      <c r="A33" s="338"/>
      <c r="B33" s="338"/>
      <c r="C33" s="338"/>
      <c r="D33" s="338"/>
      <c r="E33" s="338" t="s">
        <v>617</v>
      </c>
      <c r="F33" s="338" t="s">
        <v>610</v>
      </c>
      <c r="G33" s="338"/>
      <c r="H33" s="338"/>
      <c r="I33" s="339">
        <v>14890.33163098</v>
      </c>
      <c r="J33" s="220"/>
      <c r="K33" s="339">
        <v>429.5962580427322</v>
      </c>
      <c r="L33" s="220"/>
      <c r="M33" s="339">
        <v>-192.5</v>
      </c>
      <c r="N33" s="220"/>
      <c r="O33" s="339">
        <v>-347.74698872273257</v>
      </c>
      <c r="P33" s="220"/>
      <c r="Q33" s="339">
        <v>0</v>
      </c>
      <c r="R33" s="220"/>
      <c r="S33" s="339">
        <v>14779.6809003</v>
      </c>
      <c r="T33" s="227"/>
      <c r="U33" s="220"/>
      <c r="V33" s="220"/>
      <c r="W33" s="220"/>
      <c r="X33" s="220"/>
      <c r="Y33" s="220"/>
      <c r="Z33" s="220"/>
    </row>
    <row r="34" spans="1:26" s="221" customFormat="1" ht="12">
      <c r="A34" s="338"/>
      <c r="B34" s="338"/>
      <c r="C34" s="338"/>
      <c r="D34" s="338"/>
      <c r="E34" s="338" t="s">
        <v>618</v>
      </c>
      <c r="F34" s="338" t="s">
        <v>186</v>
      </c>
      <c r="G34" s="338"/>
      <c r="H34" s="338"/>
      <c r="I34" s="339">
        <v>239.443</v>
      </c>
      <c r="J34" s="220"/>
      <c r="K34" s="339">
        <v>-39.09100000000001</v>
      </c>
      <c r="L34" s="220"/>
      <c r="M34" s="339">
        <v>0</v>
      </c>
      <c r="N34" s="220"/>
      <c r="O34" s="339">
        <v>0</v>
      </c>
      <c r="P34" s="220"/>
      <c r="Q34" s="339">
        <v>0</v>
      </c>
      <c r="R34" s="220"/>
      <c r="S34" s="339">
        <v>200.352</v>
      </c>
      <c r="T34" s="227"/>
      <c r="U34" s="220"/>
      <c r="V34" s="220"/>
      <c r="W34" s="220"/>
      <c r="X34" s="220"/>
      <c r="Y34" s="220"/>
      <c r="Z34" s="220"/>
    </row>
    <row r="35" spans="1:26" s="221" customFormat="1" ht="12">
      <c r="A35" s="338"/>
      <c r="B35" s="338"/>
      <c r="C35" s="338"/>
      <c r="D35" s="338"/>
      <c r="E35" s="338" t="s">
        <v>619</v>
      </c>
      <c r="F35" s="338" t="s">
        <v>187</v>
      </c>
      <c r="G35" s="338"/>
      <c r="H35" s="338"/>
      <c r="I35" s="339">
        <v>3663.7118709278466</v>
      </c>
      <c r="J35" s="220"/>
      <c r="K35" s="339">
        <v>-149.75926350999998</v>
      </c>
      <c r="L35" s="220"/>
      <c r="M35" s="339">
        <v>-223.97742298385893</v>
      </c>
      <c r="N35" s="220"/>
      <c r="O35" s="339">
        <v>-38.59842189200854</v>
      </c>
      <c r="P35" s="220"/>
      <c r="Q35" s="339">
        <v>-153.85506132121964</v>
      </c>
      <c r="R35" s="220"/>
      <c r="S35" s="339">
        <v>3097.5217012207595</v>
      </c>
      <c r="T35" s="227"/>
      <c r="U35" s="220"/>
      <c r="V35" s="220"/>
      <c r="W35" s="220"/>
      <c r="X35" s="220"/>
      <c r="Y35" s="220"/>
      <c r="Z35" s="220"/>
    </row>
    <row r="36" spans="1:26" s="221" customFormat="1" ht="12">
      <c r="A36" s="338"/>
      <c r="B36" s="338"/>
      <c r="C36" s="338"/>
      <c r="D36" s="338" t="s">
        <v>259</v>
      </c>
      <c r="E36" s="338"/>
      <c r="F36" s="338"/>
      <c r="G36" s="338"/>
      <c r="H36" s="338"/>
      <c r="I36" s="339">
        <f>I37+I38+I39+I40</f>
        <v>3402.857095558822</v>
      </c>
      <c r="J36" s="339"/>
      <c r="K36" s="339">
        <f>K37+K38+K39+K40</f>
        <v>792.6359624353229</v>
      </c>
      <c r="L36" s="339"/>
      <c r="M36" s="339">
        <f>M37+M38+M39+M40</f>
        <v>-93.99425594224022</v>
      </c>
      <c r="N36" s="339"/>
      <c r="O36" s="339">
        <f>O37+O38+O39+O40</f>
        <v>-38.0536625000539</v>
      </c>
      <c r="P36" s="339"/>
      <c r="Q36" s="339">
        <f>Q37+Q38+Q39+Q40</f>
        <v>153.90132157121968</v>
      </c>
      <c r="R36" s="339"/>
      <c r="S36" s="339">
        <f>S37+S38+S39+S40</f>
        <v>4217.34646112307</v>
      </c>
      <c r="T36" s="227"/>
      <c r="U36" s="220"/>
      <c r="V36" s="220"/>
      <c r="W36" s="220"/>
      <c r="X36" s="220"/>
      <c r="Y36" s="220"/>
      <c r="Z36" s="220"/>
    </row>
    <row r="37" spans="1:26" s="221" customFormat="1" ht="12">
      <c r="A37" s="338"/>
      <c r="B37" s="338"/>
      <c r="C37" s="338"/>
      <c r="D37" s="338"/>
      <c r="E37" s="338" t="s">
        <v>620</v>
      </c>
      <c r="F37" s="338" t="s">
        <v>103</v>
      </c>
      <c r="G37" s="338"/>
      <c r="H37" s="338"/>
      <c r="I37" s="339">
        <v>0</v>
      </c>
      <c r="J37" s="220"/>
      <c r="K37" s="339">
        <v>0</v>
      </c>
      <c r="L37" s="220"/>
      <c r="M37" s="339">
        <v>0</v>
      </c>
      <c r="N37" s="220"/>
      <c r="O37" s="339">
        <v>0</v>
      </c>
      <c r="P37" s="220"/>
      <c r="Q37" s="339">
        <v>0</v>
      </c>
      <c r="R37" s="220"/>
      <c r="S37" s="339">
        <v>0</v>
      </c>
      <c r="T37" s="227"/>
      <c r="U37" s="220"/>
      <c r="V37" s="220"/>
      <c r="W37" s="220"/>
      <c r="X37" s="220"/>
      <c r="Y37" s="220"/>
      <c r="Z37" s="220"/>
    </row>
    <row r="38" spans="1:26" s="221" customFormat="1" ht="12">
      <c r="A38" s="338"/>
      <c r="B38" s="338"/>
      <c r="C38" s="338"/>
      <c r="D38" s="338"/>
      <c r="E38" s="338" t="s">
        <v>621</v>
      </c>
      <c r="F38" s="338" t="s">
        <v>610</v>
      </c>
      <c r="G38" s="338"/>
      <c r="H38" s="338"/>
      <c r="I38" s="339">
        <v>1517.72616984</v>
      </c>
      <c r="J38" s="220"/>
      <c r="K38" s="339">
        <v>540.6324991553229</v>
      </c>
      <c r="L38" s="220"/>
      <c r="M38" s="339">
        <v>-2.4013630946626563</v>
      </c>
      <c r="N38" s="220"/>
      <c r="O38" s="339">
        <v>-27.2732009106598</v>
      </c>
      <c r="P38" s="220"/>
      <c r="Q38" s="339">
        <v>0</v>
      </c>
      <c r="R38" s="220"/>
      <c r="S38" s="339">
        <v>2028.6841049900002</v>
      </c>
      <c r="T38" s="227"/>
      <c r="U38" s="220"/>
      <c r="V38" s="220"/>
      <c r="W38" s="220"/>
      <c r="X38" s="220"/>
      <c r="Y38" s="220"/>
      <c r="Z38" s="220"/>
    </row>
    <row r="39" spans="1:26" s="221" customFormat="1" ht="12">
      <c r="A39" s="338"/>
      <c r="B39" s="338"/>
      <c r="C39" s="338"/>
      <c r="D39" s="338"/>
      <c r="E39" s="338" t="s">
        <v>622</v>
      </c>
      <c r="F39" s="338" t="s">
        <v>186</v>
      </c>
      <c r="G39" s="338"/>
      <c r="H39" s="338"/>
      <c r="I39" s="339">
        <v>6.953</v>
      </c>
      <c r="J39" s="220"/>
      <c r="K39" s="339">
        <v>-6.953</v>
      </c>
      <c r="L39" s="220"/>
      <c r="M39" s="339">
        <v>0</v>
      </c>
      <c r="N39" s="220"/>
      <c r="O39" s="339">
        <v>0</v>
      </c>
      <c r="P39" s="220"/>
      <c r="Q39" s="339">
        <v>0</v>
      </c>
      <c r="R39" s="220"/>
      <c r="S39" s="339">
        <v>0</v>
      </c>
      <c r="T39" s="227"/>
      <c r="U39" s="220"/>
      <c r="V39" s="220"/>
      <c r="W39" s="220"/>
      <c r="X39" s="220"/>
      <c r="Y39" s="220"/>
      <c r="Z39" s="220"/>
    </row>
    <row r="40" spans="1:26" s="221" customFormat="1" ht="12">
      <c r="A40" s="338"/>
      <c r="B40" s="338"/>
      <c r="C40" s="338"/>
      <c r="D40" s="338"/>
      <c r="E40" s="338" t="s">
        <v>623</v>
      </c>
      <c r="F40" s="338" t="s">
        <v>187</v>
      </c>
      <c r="G40" s="338"/>
      <c r="H40" s="338"/>
      <c r="I40" s="339">
        <v>1878.1779257188218</v>
      </c>
      <c r="J40" s="220"/>
      <c r="K40" s="339">
        <v>258.95646328</v>
      </c>
      <c r="L40" s="220"/>
      <c r="M40" s="339">
        <v>-91.59289284757756</v>
      </c>
      <c r="N40" s="220"/>
      <c r="O40" s="339">
        <v>-10.780461589394108</v>
      </c>
      <c r="P40" s="220"/>
      <c r="Q40" s="339">
        <v>153.90132157121968</v>
      </c>
      <c r="R40" s="220"/>
      <c r="S40" s="339">
        <v>2188.66235613307</v>
      </c>
      <c r="T40" s="227"/>
      <c r="U40" s="220"/>
      <c r="V40" s="220"/>
      <c r="W40" s="220"/>
      <c r="X40" s="220"/>
      <c r="Y40" s="220"/>
      <c r="Z40" s="220"/>
    </row>
    <row r="41" spans="1:26" s="221" customFormat="1" ht="12">
      <c r="A41" s="338"/>
      <c r="B41" s="338" t="s">
        <v>537</v>
      </c>
      <c r="C41" s="338" t="s">
        <v>483</v>
      </c>
      <c r="D41" s="338"/>
      <c r="E41" s="338"/>
      <c r="F41" s="338"/>
      <c r="G41" s="338"/>
      <c r="H41" s="338"/>
      <c r="I41" s="339">
        <f>I42+I43+I44+I45</f>
        <v>2144.7413748299937</v>
      </c>
      <c r="J41" s="339"/>
      <c r="K41" s="339">
        <f>K42+K43+K44+K45</f>
        <v>-1813.4473247755527</v>
      </c>
      <c r="L41" s="339"/>
      <c r="M41" s="339">
        <f>M42+M43+M44+M45</f>
        <v>701.5630873009537</v>
      </c>
      <c r="N41" s="339"/>
      <c r="O41" s="339">
        <f>O42+O43+O44+O45</f>
        <v>1731.8073303446058</v>
      </c>
      <c r="P41" s="339"/>
      <c r="Q41" s="339">
        <f>Q42+Q43+Q44+Q45</f>
        <v>0</v>
      </c>
      <c r="R41" s="339"/>
      <c r="S41" s="339">
        <f>S42+S43+S44+S45</f>
        <v>2764.6644677000004</v>
      </c>
      <c r="T41" s="227"/>
      <c r="U41" s="220"/>
      <c r="V41" s="220"/>
      <c r="W41" s="220"/>
      <c r="X41" s="220"/>
      <c r="Y41" s="220"/>
      <c r="Z41" s="220"/>
    </row>
    <row r="42" spans="1:26" s="221" customFormat="1" ht="12">
      <c r="A42" s="338"/>
      <c r="B42" s="338"/>
      <c r="C42" s="338" t="s">
        <v>624</v>
      </c>
      <c r="D42" s="338" t="s">
        <v>103</v>
      </c>
      <c r="E42" s="338"/>
      <c r="F42" s="338"/>
      <c r="G42" s="338"/>
      <c r="H42" s="338"/>
      <c r="I42" s="339">
        <v>0</v>
      </c>
      <c r="J42" s="220"/>
      <c r="K42" s="339">
        <v>0</v>
      </c>
      <c r="L42" s="220"/>
      <c r="M42" s="339">
        <v>0</v>
      </c>
      <c r="N42" s="220"/>
      <c r="O42" s="339">
        <v>0</v>
      </c>
      <c r="P42" s="220"/>
      <c r="Q42" s="339">
        <v>0</v>
      </c>
      <c r="R42" s="220"/>
      <c r="S42" s="339">
        <v>0</v>
      </c>
      <c r="T42" s="227"/>
      <c r="U42" s="220"/>
      <c r="V42" s="220"/>
      <c r="W42" s="220"/>
      <c r="X42" s="220"/>
      <c r="Y42" s="220"/>
      <c r="Z42" s="220"/>
    </row>
    <row r="43" spans="1:26" s="221" customFormat="1" ht="12">
      <c r="A43" s="338"/>
      <c r="B43" s="338"/>
      <c r="C43" s="338" t="s">
        <v>625</v>
      </c>
      <c r="D43" s="338" t="s">
        <v>610</v>
      </c>
      <c r="E43" s="338"/>
      <c r="F43" s="338"/>
      <c r="G43" s="338"/>
      <c r="H43" s="338"/>
      <c r="I43" s="339">
        <v>0</v>
      </c>
      <c r="J43" s="220"/>
      <c r="K43" s="339">
        <v>0</v>
      </c>
      <c r="L43" s="220"/>
      <c r="M43" s="339">
        <v>0</v>
      </c>
      <c r="N43" s="220"/>
      <c r="O43" s="339">
        <v>0</v>
      </c>
      <c r="P43" s="220"/>
      <c r="Q43" s="339">
        <v>0</v>
      </c>
      <c r="R43" s="220"/>
      <c r="S43" s="339">
        <v>0</v>
      </c>
      <c r="T43" s="227"/>
      <c r="U43" s="220"/>
      <c r="V43" s="220"/>
      <c r="W43" s="220"/>
      <c r="X43" s="220"/>
      <c r="Y43" s="220"/>
      <c r="Z43" s="220"/>
    </row>
    <row r="44" spans="1:26" s="221" customFormat="1" ht="12">
      <c r="A44" s="338"/>
      <c r="B44" s="338"/>
      <c r="C44" s="338" t="s">
        <v>626</v>
      </c>
      <c r="D44" s="338" t="s">
        <v>186</v>
      </c>
      <c r="E44" s="338"/>
      <c r="F44" s="338"/>
      <c r="G44" s="338"/>
      <c r="H44" s="338"/>
      <c r="I44" s="339">
        <v>1903.8278276499937</v>
      </c>
      <c r="J44" s="220"/>
      <c r="K44" s="339">
        <v>-1143.4887408981526</v>
      </c>
      <c r="L44" s="220"/>
      <c r="M44" s="339">
        <v>195.65966739595368</v>
      </c>
      <c r="N44" s="220"/>
      <c r="O44" s="339">
        <v>996.8942888222057</v>
      </c>
      <c r="P44" s="220"/>
      <c r="Q44" s="339">
        <v>0</v>
      </c>
      <c r="R44" s="220"/>
      <c r="S44" s="339">
        <v>1952.8930429700004</v>
      </c>
      <c r="T44" s="227"/>
      <c r="U44" s="220"/>
      <c r="V44" s="220"/>
      <c r="W44" s="220"/>
      <c r="X44" s="220"/>
      <c r="Y44" s="220"/>
      <c r="Z44" s="220"/>
    </row>
    <row r="45" spans="1:26" s="221" customFormat="1" ht="12">
      <c r="A45" s="338"/>
      <c r="B45" s="338"/>
      <c r="C45" s="338" t="s">
        <v>627</v>
      </c>
      <c r="D45" s="338" t="s">
        <v>187</v>
      </c>
      <c r="E45" s="338"/>
      <c r="F45" s="338"/>
      <c r="G45" s="338"/>
      <c r="H45" s="338"/>
      <c r="I45" s="339">
        <v>240.91354717999997</v>
      </c>
      <c r="J45" s="220"/>
      <c r="K45" s="339">
        <v>-669.9585838774001</v>
      </c>
      <c r="L45" s="220"/>
      <c r="M45" s="339">
        <v>505.903419905</v>
      </c>
      <c r="N45" s="220"/>
      <c r="O45" s="339">
        <v>734.9130415224</v>
      </c>
      <c r="P45" s="220"/>
      <c r="Q45" s="339">
        <v>0</v>
      </c>
      <c r="R45" s="220"/>
      <c r="S45" s="339">
        <v>811.7714247299999</v>
      </c>
      <c r="T45" s="227"/>
      <c r="U45" s="220"/>
      <c r="V45" s="220"/>
      <c r="W45" s="220"/>
      <c r="X45" s="220"/>
      <c r="Y45" s="220"/>
      <c r="Z45" s="220"/>
    </row>
    <row r="46" spans="1:26" s="221" customFormat="1" ht="12">
      <c r="A46" s="338"/>
      <c r="B46" s="338" t="s">
        <v>628</v>
      </c>
      <c r="C46" s="338" t="s">
        <v>101</v>
      </c>
      <c r="D46" s="338"/>
      <c r="E46" s="338"/>
      <c r="F46" s="338"/>
      <c r="G46" s="338"/>
      <c r="H46" s="338"/>
      <c r="I46" s="339">
        <f>I47+I56+I69+I76</f>
        <v>35654.50200722815</v>
      </c>
      <c r="J46" s="339"/>
      <c r="K46" s="339">
        <f>K47+K56+K69+K76</f>
        <v>-2436.780871336079</v>
      </c>
      <c r="L46" s="339"/>
      <c r="M46" s="339">
        <f>M47+M56+M69+M76</f>
        <v>0</v>
      </c>
      <c r="N46" s="339"/>
      <c r="O46" s="339">
        <f>O47+O56+O69+O76</f>
        <v>-110.11200000000001</v>
      </c>
      <c r="P46" s="339"/>
      <c r="Q46" s="339">
        <f>Q47+Q56+Q69+Q76</f>
        <v>66.02881537984612</v>
      </c>
      <c r="R46" s="339"/>
      <c r="S46" s="339">
        <f>S47+S56+S69+S76</f>
        <v>33173.637951271914</v>
      </c>
      <c r="T46" s="227"/>
      <c r="U46" s="220"/>
      <c r="V46" s="220"/>
      <c r="W46" s="220"/>
      <c r="X46" s="220"/>
      <c r="Y46" s="220"/>
      <c r="Z46" s="220"/>
    </row>
    <row r="47" spans="1:26" s="221" customFormat="1" ht="12">
      <c r="A47" s="338"/>
      <c r="B47" s="338"/>
      <c r="C47" s="338" t="s">
        <v>311</v>
      </c>
      <c r="D47" s="338" t="s">
        <v>21</v>
      </c>
      <c r="E47" s="338"/>
      <c r="F47" s="338"/>
      <c r="G47" s="338"/>
      <c r="H47" s="338"/>
      <c r="I47" s="339">
        <f>I48+I51</f>
        <v>12539.600523199542</v>
      </c>
      <c r="J47" s="339"/>
      <c r="K47" s="339">
        <f>K48+K51</f>
        <v>-1522.3320151709443</v>
      </c>
      <c r="L47" s="339"/>
      <c r="M47" s="339">
        <f>M48+M51</f>
        <v>0</v>
      </c>
      <c r="N47" s="339"/>
      <c r="O47" s="339">
        <f>O48+O51</f>
        <v>0</v>
      </c>
      <c r="P47" s="339"/>
      <c r="Q47" s="339">
        <f>Q48+Q51</f>
        <v>0</v>
      </c>
      <c r="R47" s="339"/>
      <c r="S47" s="339">
        <f>S48+S51</f>
        <v>11017.268508028597</v>
      </c>
      <c r="T47" s="227"/>
      <c r="U47" s="220"/>
      <c r="V47" s="220"/>
      <c r="W47" s="220"/>
      <c r="X47" s="220"/>
      <c r="Y47" s="220"/>
      <c r="Z47" s="220"/>
    </row>
    <row r="48" spans="1:26" s="221" customFormat="1" ht="12">
      <c r="A48" s="338"/>
      <c r="B48" s="338"/>
      <c r="C48" s="338"/>
      <c r="D48" s="338" t="s">
        <v>629</v>
      </c>
      <c r="E48" s="338" t="s">
        <v>610</v>
      </c>
      <c r="F48" s="338"/>
      <c r="G48" s="338"/>
      <c r="H48" s="338"/>
      <c r="I48" s="339">
        <f>I49+I50</f>
        <v>0</v>
      </c>
      <c r="J48" s="339"/>
      <c r="K48" s="339">
        <f>K49+K50</f>
        <v>0</v>
      </c>
      <c r="L48" s="339"/>
      <c r="M48" s="339">
        <f>M49+M50</f>
        <v>0</v>
      </c>
      <c r="N48" s="339"/>
      <c r="O48" s="339">
        <f>O49+O50</f>
        <v>0</v>
      </c>
      <c r="P48" s="339"/>
      <c r="Q48" s="339">
        <f>Q49+Q50</f>
        <v>0</v>
      </c>
      <c r="R48" s="339"/>
      <c r="S48" s="339">
        <f>S49+S50</f>
        <v>0</v>
      </c>
      <c r="T48" s="227"/>
      <c r="U48" s="220"/>
      <c r="V48" s="220"/>
      <c r="W48" s="220"/>
      <c r="X48" s="220"/>
      <c r="Y48" s="220"/>
      <c r="Z48" s="220"/>
    </row>
    <row r="49" spans="1:26" s="221" customFormat="1" ht="12">
      <c r="A49" s="338"/>
      <c r="B49" s="338"/>
      <c r="C49" s="338"/>
      <c r="D49" s="338"/>
      <c r="E49" s="338" t="s">
        <v>630</v>
      </c>
      <c r="F49" s="338" t="s">
        <v>631</v>
      </c>
      <c r="G49" s="338"/>
      <c r="H49" s="338"/>
      <c r="I49" s="339">
        <v>0</v>
      </c>
      <c r="J49" s="220"/>
      <c r="K49" s="339">
        <v>0</v>
      </c>
      <c r="L49" s="220"/>
      <c r="M49" s="339">
        <v>0</v>
      </c>
      <c r="N49" s="220"/>
      <c r="O49" s="339">
        <v>0</v>
      </c>
      <c r="P49" s="220"/>
      <c r="Q49" s="339">
        <v>0</v>
      </c>
      <c r="R49" s="220"/>
      <c r="S49" s="339">
        <v>0</v>
      </c>
      <c r="T49" s="227"/>
      <c r="U49" s="220"/>
      <c r="V49" s="220"/>
      <c r="W49" s="220"/>
      <c r="X49" s="220"/>
      <c r="Y49" s="220"/>
      <c r="Z49" s="220"/>
    </row>
    <row r="50" spans="1:26" s="221" customFormat="1" ht="12">
      <c r="A50" s="338"/>
      <c r="B50" s="338"/>
      <c r="C50" s="338"/>
      <c r="D50" s="338"/>
      <c r="E50" s="338" t="s">
        <v>632</v>
      </c>
      <c r="F50" s="338" t="s">
        <v>633</v>
      </c>
      <c r="G50" s="338"/>
      <c r="H50" s="338"/>
      <c r="I50" s="339">
        <v>0</v>
      </c>
      <c r="J50" s="220"/>
      <c r="K50" s="339">
        <v>0</v>
      </c>
      <c r="L50" s="220"/>
      <c r="M50" s="339">
        <v>0</v>
      </c>
      <c r="N50" s="220"/>
      <c r="O50" s="339">
        <v>0</v>
      </c>
      <c r="P50" s="220"/>
      <c r="Q50" s="339">
        <v>0</v>
      </c>
      <c r="R50" s="220"/>
      <c r="S50" s="339">
        <v>0</v>
      </c>
      <c r="T50" s="227"/>
      <c r="U50" s="220"/>
      <c r="V50" s="220"/>
      <c r="W50" s="220"/>
      <c r="X50" s="220"/>
      <c r="Y50" s="220"/>
      <c r="Z50" s="220"/>
    </row>
    <row r="51" spans="1:26" s="221" customFormat="1" ht="12">
      <c r="A51" s="338"/>
      <c r="B51" s="338"/>
      <c r="C51" s="338"/>
      <c r="D51" s="338" t="s">
        <v>634</v>
      </c>
      <c r="E51" s="338" t="s">
        <v>187</v>
      </c>
      <c r="F51" s="338"/>
      <c r="G51" s="338"/>
      <c r="H51" s="338"/>
      <c r="I51" s="339">
        <f>I52+I53</f>
        <v>12539.600523199542</v>
      </c>
      <c r="J51" s="220"/>
      <c r="K51" s="339">
        <f>K52+K53</f>
        <v>-1522.3320151709443</v>
      </c>
      <c r="L51" s="220"/>
      <c r="M51" s="339">
        <f>M52+M53</f>
        <v>0</v>
      </c>
      <c r="N51" s="220"/>
      <c r="O51" s="339">
        <f>O52+O53</f>
        <v>0</v>
      </c>
      <c r="P51" s="220"/>
      <c r="Q51" s="339">
        <f>Q52+Q53</f>
        <v>0</v>
      </c>
      <c r="R51" s="220"/>
      <c r="S51" s="339">
        <f>S52+S53</f>
        <v>11017.268508028597</v>
      </c>
      <c r="T51" s="227"/>
      <c r="U51" s="220"/>
      <c r="V51" s="220"/>
      <c r="W51" s="220"/>
      <c r="X51" s="220"/>
      <c r="Y51" s="220"/>
      <c r="Z51" s="220"/>
    </row>
    <row r="52" spans="1:26" s="221" customFormat="1" ht="12">
      <c r="A52" s="338"/>
      <c r="B52" s="338"/>
      <c r="C52" s="338"/>
      <c r="D52" s="338"/>
      <c r="E52" s="338" t="s">
        <v>635</v>
      </c>
      <c r="F52" s="338" t="s">
        <v>631</v>
      </c>
      <c r="G52" s="338"/>
      <c r="H52" s="338"/>
      <c r="I52" s="339">
        <v>0</v>
      </c>
      <c r="J52" s="220"/>
      <c r="K52" s="339">
        <v>0</v>
      </c>
      <c r="L52" s="220"/>
      <c r="M52" s="339">
        <v>0</v>
      </c>
      <c r="N52" s="220"/>
      <c r="O52" s="339">
        <v>0</v>
      </c>
      <c r="P52" s="220"/>
      <c r="Q52" s="339">
        <v>0</v>
      </c>
      <c r="R52" s="220"/>
      <c r="S52" s="339">
        <v>0</v>
      </c>
      <c r="T52" s="227"/>
      <c r="U52" s="220"/>
      <c r="V52" s="220"/>
      <c r="W52" s="220"/>
      <c r="X52" s="220"/>
      <c r="Y52" s="220"/>
      <c r="Z52" s="220"/>
    </row>
    <row r="53" spans="1:26" s="221" customFormat="1" ht="12">
      <c r="A53" s="338"/>
      <c r="B53" s="338"/>
      <c r="C53" s="338"/>
      <c r="D53" s="338"/>
      <c r="E53" s="338" t="s">
        <v>636</v>
      </c>
      <c r="F53" s="338" t="s">
        <v>633</v>
      </c>
      <c r="G53" s="338"/>
      <c r="H53" s="338"/>
      <c r="I53" s="339">
        <f>I54+I55</f>
        <v>12539.600523199542</v>
      </c>
      <c r="J53" s="220"/>
      <c r="K53" s="339">
        <f>K54+K55</f>
        <v>-1522.3320151709443</v>
      </c>
      <c r="L53" s="220"/>
      <c r="M53" s="339">
        <f>M54+M55</f>
        <v>0</v>
      </c>
      <c r="N53" s="220"/>
      <c r="O53" s="339">
        <f>O54+O55</f>
        <v>0</v>
      </c>
      <c r="P53" s="220"/>
      <c r="Q53" s="339">
        <f>Q54+Q55</f>
        <v>0</v>
      </c>
      <c r="R53" s="220"/>
      <c r="S53" s="339">
        <f>S54+S55</f>
        <v>11017.268508028597</v>
      </c>
      <c r="T53" s="227"/>
      <c r="U53" s="220"/>
      <c r="V53" s="220"/>
      <c r="W53" s="220"/>
      <c r="X53" s="220"/>
      <c r="Y53" s="220"/>
      <c r="Z53" s="220"/>
    </row>
    <row r="54" spans="1:26" s="221" customFormat="1" ht="12">
      <c r="A54" s="338"/>
      <c r="B54" s="338"/>
      <c r="C54" s="338"/>
      <c r="D54" s="338"/>
      <c r="E54" s="338"/>
      <c r="F54" s="338" t="s">
        <v>637</v>
      </c>
      <c r="G54" s="338" t="s">
        <v>80</v>
      </c>
      <c r="H54" s="338"/>
      <c r="I54" s="339">
        <v>1225.993748962784</v>
      </c>
      <c r="J54" s="220"/>
      <c r="K54" s="339">
        <v>-809.2634351606459</v>
      </c>
      <c r="L54" s="220"/>
      <c r="M54" s="339">
        <v>0</v>
      </c>
      <c r="N54" s="220"/>
      <c r="O54" s="339">
        <v>0</v>
      </c>
      <c r="P54" s="220"/>
      <c r="Q54" s="339">
        <v>0</v>
      </c>
      <c r="R54" s="220"/>
      <c r="S54" s="339">
        <v>416.730313802138</v>
      </c>
      <c r="T54" s="227"/>
      <c r="U54" s="220"/>
      <c r="V54" s="220"/>
      <c r="W54" s="220"/>
      <c r="X54" s="220"/>
      <c r="Y54" s="220"/>
      <c r="Z54" s="220"/>
    </row>
    <row r="55" spans="1:26" s="221" customFormat="1" ht="12">
      <c r="A55" s="338"/>
      <c r="B55" s="338"/>
      <c r="C55" s="338"/>
      <c r="D55" s="338"/>
      <c r="E55" s="338"/>
      <c r="F55" s="338" t="s">
        <v>638</v>
      </c>
      <c r="G55" s="338" t="s">
        <v>81</v>
      </c>
      <c r="H55" s="338"/>
      <c r="I55" s="339">
        <v>11313.606774236758</v>
      </c>
      <c r="J55" s="220"/>
      <c r="K55" s="339">
        <v>-713.0685800102983</v>
      </c>
      <c r="L55" s="220"/>
      <c r="M55" s="339">
        <v>0</v>
      </c>
      <c r="N55" s="220"/>
      <c r="O55" s="339">
        <v>0</v>
      </c>
      <c r="P55" s="220"/>
      <c r="Q55" s="339">
        <v>0</v>
      </c>
      <c r="R55" s="220"/>
      <c r="S55" s="339">
        <v>10600.53819422646</v>
      </c>
      <c r="T55" s="227"/>
      <c r="U55" s="220"/>
      <c r="V55" s="220"/>
      <c r="W55" s="220"/>
      <c r="X55" s="220"/>
      <c r="Y55" s="220"/>
      <c r="Z55" s="220"/>
    </row>
    <row r="56" spans="1:26" s="221" customFormat="1" ht="12">
      <c r="A56" s="338"/>
      <c r="B56" s="338"/>
      <c r="C56" s="338" t="s">
        <v>312</v>
      </c>
      <c r="D56" s="338" t="s">
        <v>22</v>
      </c>
      <c r="E56" s="338"/>
      <c r="F56" s="338"/>
      <c r="G56" s="338"/>
      <c r="H56" s="338"/>
      <c r="I56" s="339">
        <f>I57+I60+I63+I66</f>
        <v>3075.6241659</v>
      </c>
      <c r="J56" s="220"/>
      <c r="K56" s="339">
        <f>K57+K60+K63+K66</f>
        <v>-175.65960690000023</v>
      </c>
      <c r="L56" s="220"/>
      <c r="M56" s="339">
        <f>M57+M60+M63+M66</f>
        <v>0</v>
      </c>
      <c r="N56" s="220"/>
      <c r="O56" s="339">
        <f>O57+O60+O63+O66</f>
        <v>0</v>
      </c>
      <c r="P56" s="220"/>
      <c r="Q56" s="339">
        <f>Q57+Q60+Q63+Q66</f>
        <v>0</v>
      </c>
      <c r="R56" s="220"/>
      <c r="S56" s="339">
        <f>S57+S60+S63+S66</f>
        <v>2899.964559</v>
      </c>
      <c r="T56" s="227"/>
      <c r="U56" s="220"/>
      <c r="V56" s="220"/>
      <c r="W56" s="220"/>
      <c r="X56" s="220"/>
      <c r="Y56" s="220"/>
      <c r="Z56" s="220"/>
    </row>
    <row r="57" spans="1:26" s="221" customFormat="1" ht="12">
      <c r="A57" s="338"/>
      <c r="B57" s="338"/>
      <c r="C57" s="338"/>
      <c r="D57" s="338" t="s">
        <v>639</v>
      </c>
      <c r="E57" s="338" t="s">
        <v>103</v>
      </c>
      <c r="F57" s="338"/>
      <c r="G57" s="338"/>
      <c r="H57" s="338"/>
      <c r="I57" s="339">
        <f>I58+I59</f>
        <v>0</v>
      </c>
      <c r="J57" s="220"/>
      <c r="K57" s="339">
        <f>K58+K59</f>
        <v>0</v>
      </c>
      <c r="L57" s="220"/>
      <c r="M57" s="339">
        <f>M58+M59</f>
        <v>0</v>
      </c>
      <c r="N57" s="220"/>
      <c r="O57" s="339">
        <f>O58+O59</f>
        <v>0</v>
      </c>
      <c r="P57" s="220"/>
      <c r="Q57" s="339">
        <f>Q58+Q59</f>
        <v>0</v>
      </c>
      <c r="R57" s="220"/>
      <c r="S57" s="339">
        <f>S58+S59</f>
        <v>0</v>
      </c>
      <c r="T57" s="227"/>
      <c r="U57" s="220"/>
      <c r="V57" s="220"/>
      <c r="W57" s="220"/>
      <c r="X57" s="220"/>
      <c r="Y57" s="220"/>
      <c r="Z57" s="220"/>
    </row>
    <row r="58" spans="1:26" s="221" customFormat="1" ht="12">
      <c r="A58" s="338"/>
      <c r="B58" s="338"/>
      <c r="C58" s="338"/>
      <c r="D58" s="338"/>
      <c r="E58" s="338" t="s">
        <v>640</v>
      </c>
      <c r="F58" s="338" t="s">
        <v>631</v>
      </c>
      <c r="G58" s="338"/>
      <c r="H58" s="338"/>
      <c r="I58" s="339">
        <v>0</v>
      </c>
      <c r="J58" s="220"/>
      <c r="K58" s="339">
        <v>0</v>
      </c>
      <c r="L58" s="220"/>
      <c r="M58" s="339">
        <v>0</v>
      </c>
      <c r="N58" s="220"/>
      <c r="O58" s="339">
        <v>0</v>
      </c>
      <c r="P58" s="220"/>
      <c r="Q58" s="339">
        <v>0</v>
      </c>
      <c r="R58" s="220"/>
      <c r="S58" s="339">
        <v>0</v>
      </c>
      <c r="T58" s="227"/>
      <c r="U58" s="220"/>
      <c r="V58" s="220"/>
      <c r="W58" s="220"/>
      <c r="X58" s="220"/>
      <c r="Y58" s="220"/>
      <c r="Z58" s="220"/>
    </row>
    <row r="59" spans="1:26" s="221" customFormat="1" ht="12">
      <c r="A59" s="338"/>
      <c r="B59" s="338"/>
      <c r="C59" s="338"/>
      <c r="D59" s="338"/>
      <c r="E59" s="338" t="s">
        <v>641</v>
      </c>
      <c r="F59" s="338" t="s">
        <v>633</v>
      </c>
      <c r="G59" s="338"/>
      <c r="H59" s="338"/>
      <c r="I59" s="339">
        <v>0</v>
      </c>
      <c r="J59" s="220"/>
      <c r="K59" s="339">
        <v>0</v>
      </c>
      <c r="L59" s="220"/>
      <c r="M59" s="339">
        <v>0</v>
      </c>
      <c r="N59" s="220"/>
      <c r="O59" s="339">
        <v>0</v>
      </c>
      <c r="P59" s="220"/>
      <c r="Q59" s="339">
        <v>0</v>
      </c>
      <c r="R59" s="220"/>
      <c r="S59" s="339">
        <v>0</v>
      </c>
      <c r="T59" s="227"/>
      <c r="U59" s="220"/>
      <c r="V59" s="220"/>
      <c r="W59" s="220"/>
      <c r="X59" s="220"/>
      <c r="Y59" s="220"/>
      <c r="Z59" s="220"/>
    </row>
    <row r="60" spans="1:26" s="221" customFormat="1" ht="12">
      <c r="A60" s="338"/>
      <c r="B60" s="338"/>
      <c r="C60" s="338"/>
      <c r="D60" s="338" t="s">
        <v>642</v>
      </c>
      <c r="E60" s="338" t="s">
        <v>610</v>
      </c>
      <c r="F60" s="338"/>
      <c r="G60" s="338"/>
      <c r="H60" s="338"/>
      <c r="I60" s="339">
        <f>I61+I62</f>
        <v>0</v>
      </c>
      <c r="J60" s="339"/>
      <c r="K60" s="339">
        <f>K61+K62</f>
        <v>0</v>
      </c>
      <c r="L60" s="339"/>
      <c r="M60" s="339">
        <f>M61+M62</f>
        <v>0</v>
      </c>
      <c r="N60" s="339"/>
      <c r="O60" s="339">
        <f>O61+O62</f>
        <v>0</v>
      </c>
      <c r="P60" s="339"/>
      <c r="Q60" s="339">
        <f>Q61+Q62</f>
        <v>0</v>
      </c>
      <c r="R60" s="339"/>
      <c r="S60" s="339">
        <f>S61+S62</f>
        <v>0</v>
      </c>
      <c r="T60" s="227"/>
      <c r="U60" s="220"/>
      <c r="V60" s="220"/>
      <c r="W60" s="220"/>
      <c r="X60" s="220"/>
      <c r="Y60" s="220"/>
      <c r="Z60" s="220"/>
    </row>
    <row r="61" spans="1:26" s="221" customFormat="1" ht="12">
      <c r="A61" s="338"/>
      <c r="B61" s="338"/>
      <c r="C61" s="338"/>
      <c r="D61" s="338"/>
      <c r="E61" s="338" t="s">
        <v>643</v>
      </c>
      <c r="F61" s="338" t="s">
        <v>631</v>
      </c>
      <c r="G61" s="338"/>
      <c r="H61" s="338"/>
      <c r="I61" s="339">
        <v>0</v>
      </c>
      <c r="J61" s="220"/>
      <c r="K61" s="339">
        <v>0</v>
      </c>
      <c r="L61" s="220"/>
      <c r="M61" s="339">
        <v>0</v>
      </c>
      <c r="N61" s="220"/>
      <c r="O61" s="339">
        <v>0</v>
      </c>
      <c r="P61" s="220"/>
      <c r="Q61" s="339">
        <v>0</v>
      </c>
      <c r="R61" s="220"/>
      <c r="S61" s="339">
        <v>0</v>
      </c>
      <c r="T61" s="227"/>
      <c r="U61" s="220"/>
      <c r="V61" s="220"/>
      <c r="W61" s="220"/>
      <c r="X61" s="220"/>
      <c r="Y61" s="220"/>
      <c r="Z61" s="220"/>
    </row>
    <row r="62" spans="1:26" s="221" customFormat="1" ht="12">
      <c r="A62" s="338"/>
      <c r="B62" s="338"/>
      <c r="C62" s="338"/>
      <c r="D62" s="338"/>
      <c r="E62" s="338" t="s">
        <v>644</v>
      </c>
      <c r="F62" s="338" t="s">
        <v>633</v>
      </c>
      <c r="G62" s="338"/>
      <c r="H62" s="338"/>
      <c r="I62" s="339">
        <v>0</v>
      </c>
      <c r="J62" s="220"/>
      <c r="K62" s="339">
        <v>0</v>
      </c>
      <c r="L62" s="220"/>
      <c r="M62" s="339">
        <v>0</v>
      </c>
      <c r="N62" s="220"/>
      <c r="O62" s="339">
        <v>0</v>
      </c>
      <c r="P62" s="220"/>
      <c r="Q62" s="339">
        <v>0</v>
      </c>
      <c r="R62" s="220"/>
      <c r="S62" s="339">
        <v>0</v>
      </c>
      <c r="T62" s="227"/>
      <c r="U62" s="220"/>
      <c r="V62" s="220"/>
      <c r="W62" s="220"/>
      <c r="X62" s="220"/>
      <c r="Y62" s="220"/>
      <c r="Z62" s="220"/>
    </row>
    <row r="63" spans="1:26" s="221" customFormat="1" ht="12">
      <c r="A63" s="338"/>
      <c r="B63" s="338"/>
      <c r="C63" s="338"/>
      <c r="D63" s="338" t="s">
        <v>645</v>
      </c>
      <c r="E63" s="338" t="s">
        <v>186</v>
      </c>
      <c r="F63" s="338"/>
      <c r="G63" s="338"/>
      <c r="H63" s="338"/>
      <c r="I63" s="339">
        <f>I64+I65</f>
        <v>2941.574</v>
      </c>
      <c r="J63" s="339"/>
      <c r="K63" s="339">
        <f>K64+K65</f>
        <v>-201.41600000000022</v>
      </c>
      <c r="L63" s="339"/>
      <c r="M63" s="339">
        <f>M64+M65</f>
        <v>0</v>
      </c>
      <c r="N63" s="339"/>
      <c r="O63" s="339">
        <f>O64+O65</f>
        <v>0</v>
      </c>
      <c r="P63" s="339"/>
      <c r="Q63" s="339">
        <f>Q64+Q65</f>
        <v>0</v>
      </c>
      <c r="R63" s="339"/>
      <c r="S63" s="339">
        <f>S64+S65</f>
        <v>2740.158</v>
      </c>
      <c r="T63" s="227"/>
      <c r="U63" s="220"/>
      <c r="V63" s="220"/>
      <c r="W63" s="220"/>
      <c r="X63" s="220"/>
      <c r="Y63" s="220"/>
      <c r="Z63" s="220"/>
    </row>
    <row r="64" spans="1:26" s="221" customFormat="1" ht="12">
      <c r="A64" s="338"/>
      <c r="B64" s="338"/>
      <c r="C64" s="338"/>
      <c r="D64" s="338"/>
      <c r="E64" s="338" t="s">
        <v>646</v>
      </c>
      <c r="F64" s="338" t="s">
        <v>631</v>
      </c>
      <c r="G64" s="338"/>
      <c r="H64" s="338"/>
      <c r="I64" s="339">
        <v>736.082</v>
      </c>
      <c r="J64" s="220"/>
      <c r="K64" s="339">
        <v>373.45811736557306</v>
      </c>
      <c r="L64" s="220"/>
      <c r="M64" s="339">
        <v>0</v>
      </c>
      <c r="N64" s="220"/>
      <c r="O64" s="339">
        <v>0</v>
      </c>
      <c r="P64" s="220"/>
      <c r="Q64" s="339">
        <v>-152.72111736557304</v>
      </c>
      <c r="R64" s="220"/>
      <c r="S64" s="339">
        <v>956.819</v>
      </c>
      <c r="T64" s="227"/>
      <c r="U64" s="220"/>
      <c r="V64" s="220"/>
      <c r="W64" s="220"/>
      <c r="X64" s="220"/>
      <c r="Y64" s="220"/>
      <c r="Z64" s="220"/>
    </row>
    <row r="65" spans="1:26" s="221" customFormat="1" ht="12">
      <c r="A65" s="338"/>
      <c r="B65" s="338"/>
      <c r="C65" s="338"/>
      <c r="D65" s="338"/>
      <c r="E65" s="338" t="s">
        <v>647</v>
      </c>
      <c r="F65" s="338" t="s">
        <v>633</v>
      </c>
      <c r="G65" s="338"/>
      <c r="H65" s="338"/>
      <c r="I65" s="339">
        <v>2205.492</v>
      </c>
      <c r="J65" s="220"/>
      <c r="K65" s="339">
        <v>-574.8741173655733</v>
      </c>
      <c r="L65" s="220"/>
      <c r="M65" s="339">
        <v>0</v>
      </c>
      <c r="N65" s="220"/>
      <c r="O65" s="339">
        <v>0</v>
      </c>
      <c r="P65" s="220"/>
      <c r="Q65" s="339">
        <v>152.72111736557304</v>
      </c>
      <c r="R65" s="220"/>
      <c r="S65" s="339">
        <v>1783.339</v>
      </c>
      <c r="T65" s="227"/>
      <c r="U65" s="220"/>
      <c r="V65" s="220"/>
      <c r="W65" s="220"/>
      <c r="X65" s="220"/>
      <c r="Y65" s="220"/>
      <c r="Z65" s="220"/>
    </row>
    <row r="66" spans="1:26" s="221" customFormat="1" ht="12">
      <c r="A66" s="338"/>
      <c r="B66" s="338"/>
      <c r="C66" s="338"/>
      <c r="D66" s="338" t="s">
        <v>648</v>
      </c>
      <c r="E66" s="338" t="s">
        <v>187</v>
      </c>
      <c r="F66" s="338"/>
      <c r="G66" s="338"/>
      <c r="H66" s="338"/>
      <c r="I66" s="339">
        <f>I67+I68</f>
        <v>134.0501659</v>
      </c>
      <c r="J66" s="339"/>
      <c r="K66" s="339">
        <f>K67+K68</f>
        <v>25.7563931</v>
      </c>
      <c r="L66" s="339"/>
      <c r="M66" s="339">
        <f>M67+M68</f>
        <v>0</v>
      </c>
      <c r="N66" s="339"/>
      <c r="O66" s="339">
        <f>O67+O68</f>
        <v>0</v>
      </c>
      <c r="P66" s="339"/>
      <c r="Q66" s="339">
        <f>Q67+Q68</f>
        <v>0</v>
      </c>
      <c r="R66" s="339"/>
      <c r="S66" s="339">
        <f>S67+S68</f>
        <v>159.806559</v>
      </c>
      <c r="T66" s="227"/>
      <c r="U66" s="220"/>
      <c r="V66" s="220"/>
      <c r="W66" s="220"/>
      <c r="X66" s="220"/>
      <c r="Y66" s="220"/>
      <c r="Z66" s="220"/>
    </row>
    <row r="67" spans="1:26" s="221" customFormat="1" ht="12">
      <c r="A67" s="338"/>
      <c r="B67" s="338"/>
      <c r="C67" s="338"/>
      <c r="D67" s="338"/>
      <c r="E67" s="338" t="s">
        <v>649</v>
      </c>
      <c r="F67" s="338" t="s">
        <v>631</v>
      </c>
      <c r="G67" s="338"/>
      <c r="H67" s="338"/>
      <c r="I67" s="339">
        <v>0</v>
      </c>
      <c r="J67" s="220"/>
      <c r="K67" s="339">
        <v>0</v>
      </c>
      <c r="L67" s="220"/>
      <c r="M67" s="339">
        <v>0</v>
      </c>
      <c r="N67" s="220"/>
      <c r="O67" s="339">
        <v>0</v>
      </c>
      <c r="P67" s="220"/>
      <c r="Q67" s="339">
        <v>0</v>
      </c>
      <c r="R67" s="220"/>
      <c r="S67" s="339">
        <v>0</v>
      </c>
      <c r="T67" s="227"/>
      <c r="U67" s="220"/>
      <c r="V67" s="220"/>
      <c r="W67" s="220"/>
      <c r="X67" s="220"/>
      <c r="Y67" s="220"/>
      <c r="Z67" s="220"/>
    </row>
    <row r="68" spans="1:26" s="221" customFormat="1" ht="12">
      <c r="A68" s="338"/>
      <c r="B68" s="338"/>
      <c r="C68" s="338"/>
      <c r="D68" s="338"/>
      <c r="E68" s="338" t="s">
        <v>650</v>
      </c>
      <c r="F68" s="338" t="s">
        <v>633</v>
      </c>
      <c r="G68" s="338"/>
      <c r="H68" s="338"/>
      <c r="I68" s="339">
        <v>134.0501659</v>
      </c>
      <c r="J68" s="220"/>
      <c r="K68" s="339">
        <v>25.7563931</v>
      </c>
      <c r="L68" s="220"/>
      <c r="M68" s="339">
        <v>0</v>
      </c>
      <c r="N68" s="220"/>
      <c r="O68" s="339">
        <v>0</v>
      </c>
      <c r="P68" s="220"/>
      <c r="Q68" s="339">
        <v>0</v>
      </c>
      <c r="R68" s="220"/>
      <c r="S68" s="339">
        <v>159.806559</v>
      </c>
      <c r="T68" s="227"/>
      <c r="U68" s="220"/>
      <c r="V68" s="220"/>
      <c r="W68" s="220"/>
      <c r="X68" s="220"/>
      <c r="Y68" s="220"/>
      <c r="Z68" s="220"/>
    </row>
    <row r="69" spans="1:26" s="221" customFormat="1" ht="12">
      <c r="A69" s="338"/>
      <c r="B69" s="338"/>
      <c r="C69" s="338" t="s">
        <v>313</v>
      </c>
      <c r="D69" s="338" t="s">
        <v>23</v>
      </c>
      <c r="E69" s="338"/>
      <c r="F69" s="338"/>
      <c r="G69" s="338"/>
      <c r="H69" s="338"/>
      <c r="I69" s="339">
        <f>I70+I71+I72+I73</f>
        <v>19678.675318128604</v>
      </c>
      <c r="J69" s="339"/>
      <c r="K69" s="339">
        <f>K70+K71+K72+K73</f>
        <v>-738.7892492651349</v>
      </c>
      <c r="L69" s="339"/>
      <c r="M69" s="339">
        <f>M70+M71+M72+M73</f>
        <v>0</v>
      </c>
      <c r="N69" s="339"/>
      <c r="O69" s="339">
        <f>O70+O71+O72+O73</f>
        <v>-106.9</v>
      </c>
      <c r="P69" s="339"/>
      <c r="Q69" s="339">
        <f>Q70+Q71+Q72+Q73</f>
        <v>66.02881537984612</v>
      </c>
      <c r="R69" s="339"/>
      <c r="S69" s="339">
        <f>S70+S71+S72+S73</f>
        <v>18899.014884243315</v>
      </c>
      <c r="T69" s="227"/>
      <c r="U69" s="220"/>
      <c r="V69" s="220"/>
      <c r="W69" s="220"/>
      <c r="X69" s="220"/>
      <c r="Y69" s="220"/>
      <c r="Z69" s="220"/>
    </row>
    <row r="70" spans="1:26" s="221" customFormat="1" ht="12">
      <c r="A70" s="338"/>
      <c r="B70" s="338"/>
      <c r="C70" s="338"/>
      <c r="D70" s="338" t="s">
        <v>651</v>
      </c>
      <c r="E70" s="338" t="s">
        <v>103</v>
      </c>
      <c r="F70" s="338"/>
      <c r="G70" s="338"/>
      <c r="H70" s="338"/>
      <c r="I70" s="339">
        <v>0</v>
      </c>
      <c r="J70" s="220"/>
      <c r="K70" s="339">
        <v>0</v>
      </c>
      <c r="L70" s="220"/>
      <c r="M70" s="339">
        <v>0</v>
      </c>
      <c r="N70" s="220"/>
      <c r="O70" s="339">
        <v>0</v>
      </c>
      <c r="P70" s="220"/>
      <c r="Q70" s="339">
        <v>0</v>
      </c>
      <c r="R70" s="220"/>
      <c r="S70" s="339">
        <v>0</v>
      </c>
      <c r="T70" s="227"/>
      <c r="U70" s="220"/>
      <c r="V70" s="220"/>
      <c r="W70" s="220"/>
      <c r="X70" s="220"/>
      <c r="Y70" s="220"/>
      <c r="Z70" s="220"/>
    </row>
    <row r="71" spans="1:26" s="221" customFormat="1" ht="12">
      <c r="A71" s="338"/>
      <c r="B71" s="338"/>
      <c r="C71" s="338"/>
      <c r="D71" s="338" t="s">
        <v>652</v>
      </c>
      <c r="E71" s="338" t="s">
        <v>610</v>
      </c>
      <c r="F71" s="338"/>
      <c r="G71" s="338"/>
      <c r="H71" s="338"/>
      <c r="I71" s="339">
        <v>8886.11540807096</v>
      </c>
      <c r="J71" s="220"/>
      <c r="K71" s="339">
        <v>-257.4421378322854</v>
      </c>
      <c r="L71" s="220"/>
      <c r="M71" s="339">
        <v>0</v>
      </c>
      <c r="N71" s="220"/>
      <c r="O71" s="339">
        <v>-1.9</v>
      </c>
      <c r="P71" s="220"/>
      <c r="Q71" s="339">
        <v>-0.02311739015385683</v>
      </c>
      <c r="R71" s="220"/>
      <c r="S71" s="339">
        <v>8626.75015284852</v>
      </c>
      <c r="T71" s="227"/>
      <c r="U71" s="220"/>
      <c r="V71" s="220"/>
      <c r="W71" s="220"/>
      <c r="X71" s="220"/>
      <c r="Y71" s="220"/>
      <c r="Z71" s="220"/>
    </row>
    <row r="72" spans="1:26" s="221" customFormat="1" ht="12">
      <c r="A72" s="338"/>
      <c r="B72" s="338"/>
      <c r="C72" s="338"/>
      <c r="D72" s="338" t="s">
        <v>653</v>
      </c>
      <c r="E72" s="338" t="s">
        <v>186</v>
      </c>
      <c r="F72" s="338"/>
      <c r="G72" s="338"/>
      <c r="H72" s="338"/>
      <c r="I72" s="339">
        <v>2928.519</v>
      </c>
      <c r="J72" s="220"/>
      <c r="K72" s="339">
        <v>-454.7569999999996</v>
      </c>
      <c r="L72" s="220"/>
      <c r="M72" s="339">
        <v>0</v>
      </c>
      <c r="N72" s="220"/>
      <c r="O72" s="339">
        <v>0</v>
      </c>
      <c r="P72" s="220"/>
      <c r="Q72" s="339">
        <v>0</v>
      </c>
      <c r="R72" s="220"/>
      <c r="S72" s="339">
        <v>2473.762</v>
      </c>
      <c r="T72" s="227"/>
      <c r="U72" s="220"/>
      <c r="V72" s="220"/>
      <c r="W72" s="220"/>
      <c r="X72" s="220"/>
      <c r="Y72" s="220"/>
      <c r="Z72" s="220"/>
    </row>
    <row r="73" spans="1:26" s="221" customFormat="1" ht="12">
      <c r="A73" s="338"/>
      <c r="B73" s="338"/>
      <c r="C73" s="338"/>
      <c r="D73" s="338" t="s">
        <v>654</v>
      </c>
      <c r="E73" s="338" t="s">
        <v>187</v>
      </c>
      <c r="F73" s="338"/>
      <c r="G73" s="338"/>
      <c r="H73" s="338"/>
      <c r="I73" s="339">
        <f>I74+I75</f>
        <v>7864.040910057643</v>
      </c>
      <c r="J73" s="339"/>
      <c r="K73" s="339">
        <f>K74+K75</f>
        <v>-26.590111432849938</v>
      </c>
      <c r="L73" s="339"/>
      <c r="M73" s="339">
        <f>M74+M75</f>
        <v>0</v>
      </c>
      <c r="N73" s="339"/>
      <c r="O73" s="339">
        <f>O74+O75</f>
        <v>-105</v>
      </c>
      <c r="P73" s="339"/>
      <c r="Q73" s="339">
        <f>Q74+Q75</f>
        <v>66.05193276999998</v>
      </c>
      <c r="R73" s="339"/>
      <c r="S73" s="339">
        <f>S74+S75</f>
        <v>7798.502731394793</v>
      </c>
      <c r="T73" s="227"/>
      <c r="U73" s="220"/>
      <c r="V73" s="220"/>
      <c r="W73" s="220"/>
      <c r="X73" s="220"/>
      <c r="Y73" s="220"/>
      <c r="Z73" s="220"/>
    </row>
    <row r="74" spans="1:26" s="221" customFormat="1" ht="12">
      <c r="A74" s="338"/>
      <c r="B74" s="338"/>
      <c r="C74" s="338"/>
      <c r="D74" s="338"/>
      <c r="E74" s="338" t="s">
        <v>655</v>
      </c>
      <c r="F74" s="338" t="s">
        <v>80</v>
      </c>
      <c r="G74" s="338"/>
      <c r="H74" s="338"/>
      <c r="I74" s="339">
        <v>104.81018500000005</v>
      </c>
      <c r="J74" s="220"/>
      <c r="K74" s="339">
        <v>319.073754</v>
      </c>
      <c r="L74" s="220"/>
      <c r="M74" s="339">
        <v>0</v>
      </c>
      <c r="N74" s="220"/>
      <c r="O74" s="339">
        <v>0</v>
      </c>
      <c r="P74" s="220"/>
      <c r="Q74" s="339">
        <v>0</v>
      </c>
      <c r="R74" s="220"/>
      <c r="S74" s="339">
        <v>423.883939</v>
      </c>
      <c r="T74" s="227"/>
      <c r="U74" s="220"/>
      <c r="V74" s="220"/>
      <c r="W74" s="220"/>
      <c r="X74" s="220"/>
      <c r="Y74" s="220"/>
      <c r="Z74" s="220"/>
    </row>
    <row r="75" spans="1:26" s="221" customFormat="1" ht="12">
      <c r="A75" s="338"/>
      <c r="B75" s="338"/>
      <c r="C75" s="338"/>
      <c r="D75" s="338"/>
      <c r="E75" s="338" t="s">
        <v>656</v>
      </c>
      <c r="F75" s="338" t="s">
        <v>81</v>
      </c>
      <c r="G75" s="338"/>
      <c r="H75" s="338"/>
      <c r="I75" s="339">
        <v>7759.230725057642</v>
      </c>
      <c r="J75" s="220"/>
      <c r="K75" s="339">
        <v>-345.66386543284995</v>
      </c>
      <c r="L75" s="220"/>
      <c r="M75" s="339">
        <v>0</v>
      </c>
      <c r="N75" s="220"/>
      <c r="O75" s="339">
        <v>-105</v>
      </c>
      <c r="P75" s="220"/>
      <c r="Q75" s="339">
        <v>66.05193276999998</v>
      </c>
      <c r="R75" s="220"/>
      <c r="S75" s="339">
        <v>7374.618792394793</v>
      </c>
      <c r="T75" s="227"/>
      <c r="U75" s="220"/>
      <c r="V75" s="220"/>
      <c r="W75" s="220"/>
      <c r="X75" s="220"/>
      <c r="Y75" s="220"/>
      <c r="Z75" s="220"/>
    </row>
    <row r="76" spans="1:26" s="221" customFormat="1" ht="12">
      <c r="A76" s="338"/>
      <c r="B76" s="338"/>
      <c r="C76" s="338" t="s">
        <v>314</v>
      </c>
      <c r="D76" s="338" t="s">
        <v>24</v>
      </c>
      <c r="E76" s="338"/>
      <c r="F76" s="338"/>
      <c r="G76" s="338"/>
      <c r="H76" s="338"/>
      <c r="I76" s="339">
        <f>I77+I80+I83+I86</f>
        <v>360.60200000000003</v>
      </c>
      <c r="J76" s="339"/>
      <c r="K76" s="339">
        <f>K77+K80+K83+K86</f>
        <v>0</v>
      </c>
      <c r="L76" s="339"/>
      <c r="M76" s="339">
        <f>M77+M80+M83+M86</f>
        <v>0</v>
      </c>
      <c r="N76" s="339"/>
      <c r="O76" s="339">
        <f>O77+O80+O83+O86</f>
        <v>-3.2120000000000033</v>
      </c>
      <c r="P76" s="339"/>
      <c r="Q76" s="339">
        <f>Q77+Q80+Q83+Q86</f>
        <v>0</v>
      </c>
      <c r="R76" s="339"/>
      <c r="S76" s="339">
        <f>S77+S80+S83+S86</f>
        <v>357.39</v>
      </c>
      <c r="T76" s="227"/>
      <c r="U76" s="220"/>
      <c r="V76" s="220"/>
      <c r="W76" s="220"/>
      <c r="X76" s="220"/>
      <c r="Y76" s="220"/>
      <c r="Z76" s="220"/>
    </row>
    <row r="77" spans="1:26" s="221" customFormat="1" ht="12">
      <c r="A77" s="338"/>
      <c r="B77" s="338"/>
      <c r="C77" s="338"/>
      <c r="D77" s="338" t="s">
        <v>315</v>
      </c>
      <c r="E77" s="338" t="s">
        <v>103</v>
      </c>
      <c r="F77" s="338"/>
      <c r="G77" s="338"/>
      <c r="H77" s="338"/>
      <c r="I77" s="339">
        <f>I78+I79</f>
        <v>252.80200000000002</v>
      </c>
      <c r="J77" s="339"/>
      <c r="K77" s="339">
        <f>K78+K79</f>
        <v>0</v>
      </c>
      <c r="L77" s="339"/>
      <c r="M77" s="339">
        <f>M78+M79</f>
        <v>0</v>
      </c>
      <c r="N77" s="339"/>
      <c r="O77" s="339">
        <f>O78+O79</f>
        <v>-3.2120000000000033</v>
      </c>
      <c r="P77" s="339"/>
      <c r="Q77" s="339">
        <f>Q78+Q79</f>
        <v>0</v>
      </c>
      <c r="R77" s="339"/>
      <c r="S77" s="339">
        <f>S78+S79</f>
        <v>249.59</v>
      </c>
      <c r="T77" s="227"/>
      <c r="U77" s="220"/>
      <c r="V77" s="220"/>
      <c r="W77" s="220"/>
      <c r="X77" s="220"/>
      <c r="Y77" s="220"/>
      <c r="Z77" s="220"/>
    </row>
    <row r="78" spans="1:26" s="221" customFormat="1" ht="12">
      <c r="A78" s="338"/>
      <c r="B78" s="338"/>
      <c r="C78" s="338"/>
      <c r="D78" s="338"/>
      <c r="E78" s="338" t="s">
        <v>657</v>
      </c>
      <c r="F78" s="338" t="s">
        <v>631</v>
      </c>
      <c r="G78" s="338"/>
      <c r="H78" s="338"/>
      <c r="I78" s="339">
        <v>252.80200000000002</v>
      </c>
      <c r="J78" s="220"/>
      <c r="K78" s="339">
        <v>0</v>
      </c>
      <c r="L78" s="220"/>
      <c r="M78" s="339">
        <v>0</v>
      </c>
      <c r="N78" s="220"/>
      <c r="O78" s="339">
        <v>-3.2120000000000033</v>
      </c>
      <c r="P78" s="220"/>
      <c r="Q78" s="339">
        <v>0</v>
      </c>
      <c r="R78" s="220"/>
      <c r="S78" s="339">
        <v>249.59</v>
      </c>
      <c r="T78" s="227"/>
      <c r="U78" s="220"/>
      <c r="V78" s="220"/>
      <c r="W78" s="220"/>
      <c r="X78" s="220"/>
      <c r="Y78" s="220"/>
      <c r="Z78" s="220"/>
    </row>
    <row r="79" spans="1:26" s="221" customFormat="1" ht="12">
      <c r="A79" s="338"/>
      <c r="B79" s="338"/>
      <c r="C79" s="338"/>
      <c r="D79" s="338"/>
      <c r="E79" s="338" t="s">
        <v>658</v>
      </c>
      <c r="F79" s="338" t="s">
        <v>633</v>
      </c>
      <c r="G79" s="338"/>
      <c r="H79" s="338"/>
      <c r="I79" s="339">
        <v>0</v>
      </c>
      <c r="J79" s="220"/>
      <c r="K79" s="339">
        <v>0</v>
      </c>
      <c r="L79" s="220"/>
      <c r="M79" s="339">
        <v>0</v>
      </c>
      <c r="N79" s="220"/>
      <c r="O79" s="339">
        <v>0</v>
      </c>
      <c r="P79" s="220"/>
      <c r="Q79" s="339">
        <v>0</v>
      </c>
      <c r="R79" s="220"/>
      <c r="S79" s="339">
        <v>0</v>
      </c>
      <c r="T79" s="227"/>
      <c r="U79" s="220"/>
      <c r="V79" s="220"/>
      <c r="W79" s="220"/>
      <c r="X79" s="220"/>
      <c r="Y79" s="220"/>
      <c r="Z79" s="220"/>
    </row>
    <row r="80" spans="1:26" s="221" customFormat="1" ht="12">
      <c r="A80" s="338"/>
      <c r="B80" s="338"/>
      <c r="C80" s="338"/>
      <c r="D80" s="338" t="s">
        <v>316</v>
      </c>
      <c r="E80" s="338" t="s">
        <v>185</v>
      </c>
      <c r="F80" s="338"/>
      <c r="G80" s="338"/>
      <c r="H80" s="338"/>
      <c r="I80" s="339">
        <f>I81+I82</f>
        <v>107.8</v>
      </c>
      <c r="J80" s="339"/>
      <c r="K80" s="339">
        <f>K81+K82</f>
        <v>0</v>
      </c>
      <c r="L80" s="339"/>
      <c r="M80" s="339">
        <f>M81+M82</f>
        <v>0</v>
      </c>
      <c r="N80" s="339"/>
      <c r="O80" s="339">
        <f>O81+O82</f>
        <v>0</v>
      </c>
      <c r="P80" s="339"/>
      <c r="Q80" s="339">
        <f>Q81+Q82</f>
        <v>0</v>
      </c>
      <c r="R80" s="339"/>
      <c r="S80" s="339">
        <f>S81+S82</f>
        <v>107.8</v>
      </c>
      <c r="T80" s="227"/>
      <c r="U80" s="220"/>
      <c r="V80" s="220"/>
      <c r="W80" s="220"/>
      <c r="X80" s="220"/>
      <c r="Y80" s="220"/>
      <c r="Z80" s="220"/>
    </row>
    <row r="81" spans="1:26" s="221" customFormat="1" ht="12">
      <c r="A81" s="338"/>
      <c r="B81" s="338"/>
      <c r="C81" s="338"/>
      <c r="D81" s="338"/>
      <c r="E81" s="338" t="s">
        <v>659</v>
      </c>
      <c r="F81" s="338" t="s">
        <v>631</v>
      </c>
      <c r="G81" s="338"/>
      <c r="H81" s="338"/>
      <c r="I81" s="339">
        <v>107.8</v>
      </c>
      <c r="J81" s="220"/>
      <c r="K81" s="339">
        <v>0</v>
      </c>
      <c r="L81" s="220"/>
      <c r="M81" s="339">
        <v>0</v>
      </c>
      <c r="N81" s="220"/>
      <c r="O81" s="339">
        <v>0</v>
      </c>
      <c r="P81" s="220"/>
      <c r="Q81" s="339">
        <v>0</v>
      </c>
      <c r="R81" s="220"/>
      <c r="S81" s="339">
        <v>107.8</v>
      </c>
      <c r="T81" s="227"/>
      <c r="U81" s="220"/>
      <c r="V81" s="220"/>
      <c r="W81" s="220"/>
      <c r="X81" s="220"/>
      <c r="Y81" s="220"/>
      <c r="Z81" s="220"/>
    </row>
    <row r="82" spans="1:26" s="221" customFormat="1" ht="12">
      <c r="A82" s="338"/>
      <c r="B82" s="338"/>
      <c r="C82" s="338"/>
      <c r="D82" s="338"/>
      <c r="E82" s="338" t="s">
        <v>660</v>
      </c>
      <c r="F82" s="338" t="s">
        <v>633</v>
      </c>
      <c r="G82" s="338"/>
      <c r="H82" s="338"/>
      <c r="I82" s="339">
        <v>0</v>
      </c>
      <c r="J82" s="220"/>
      <c r="K82" s="339">
        <v>0</v>
      </c>
      <c r="L82" s="220"/>
      <c r="M82" s="339">
        <v>0</v>
      </c>
      <c r="N82" s="220"/>
      <c r="O82" s="339">
        <v>0</v>
      </c>
      <c r="P82" s="220"/>
      <c r="Q82" s="339">
        <v>0</v>
      </c>
      <c r="R82" s="220"/>
      <c r="S82" s="339">
        <v>0</v>
      </c>
      <c r="T82" s="227"/>
      <c r="U82" s="220"/>
      <c r="V82" s="220"/>
      <c r="W82" s="220"/>
      <c r="X82" s="220"/>
      <c r="Y82" s="220"/>
      <c r="Z82" s="220"/>
    </row>
    <row r="83" spans="1:26" s="221" customFormat="1" ht="12">
      <c r="A83" s="338"/>
      <c r="B83" s="338"/>
      <c r="C83" s="338"/>
      <c r="D83" s="338" t="s">
        <v>661</v>
      </c>
      <c r="E83" s="338" t="s">
        <v>186</v>
      </c>
      <c r="F83" s="338"/>
      <c r="G83" s="338"/>
      <c r="H83" s="338"/>
      <c r="I83" s="339">
        <f>I84+I85</f>
        <v>0</v>
      </c>
      <c r="J83" s="339"/>
      <c r="K83" s="339">
        <f>K84+K85</f>
        <v>0</v>
      </c>
      <c r="L83" s="339"/>
      <c r="M83" s="339">
        <f>M84+M85</f>
        <v>0</v>
      </c>
      <c r="N83" s="339"/>
      <c r="O83" s="339">
        <f>O84+O85</f>
        <v>0</v>
      </c>
      <c r="P83" s="339"/>
      <c r="Q83" s="339">
        <f>Q84+Q85</f>
        <v>0</v>
      </c>
      <c r="R83" s="339"/>
      <c r="S83" s="339">
        <f>S84+S85</f>
        <v>0</v>
      </c>
      <c r="T83" s="227"/>
      <c r="U83" s="220"/>
      <c r="V83" s="220"/>
      <c r="W83" s="220"/>
      <c r="X83" s="220"/>
      <c r="Y83" s="220"/>
      <c r="Z83" s="220"/>
    </row>
    <row r="84" spans="1:26" s="221" customFormat="1" ht="12">
      <c r="A84" s="338"/>
      <c r="B84" s="338"/>
      <c r="C84" s="338"/>
      <c r="D84" s="338"/>
      <c r="E84" s="338" t="s">
        <v>662</v>
      </c>
      <c r="F84" s="338" t="s">
        <v>631</v>
      </c>
      <c r="G84" s="338"/>
      <c r="H84" s="338"/>
      <c r="I84" s="339">
        <v>0</v>
      </c>
      <c r="J84" s="220"/>
      <c r="K84" s="339">
        <v>0</v>
      </c>
      <c r="L84" s="220"/>
      <c r="M84" s="339">
        <v>0</v>
      </c>
      <c r="N84" s="220"/>
      <c r="O84" s="339">
        <v>0</v>
      </c>
      <c r="P84" s="220"/>
      <c r="Q84" s="339">
        <v>0</v>
      </c>
      <c r="R84" s="220"/>
      <c r="S84" s="339">
        <v>0</v>
      </c>
      <c r="T84" s="227"/>
      <c r="U84" s="220"/>
      <c r="V84" s="220"/>
      <c r="W84" s="220"/>
      <c r="X84" s="220"/>
      <c r="Y84" s="220"/>
      <c r="Z84" s="220"/>
    </row>
    <row r="85" spans="1:26" s="221" customFormat="1" ht="12">
      <c r="A85" s="338"/>
      <c r="B85" s="338"/>
      <c r="C85" s="338"/>
      <c r="D85" s="338"/>
      <c r="E85" s="338" t="s">
        <v>663</v>
      </c>
      <c r="F85" s="338" t="s">
        <v>633</v>
      </c>
      <c r="G85" s="338"/>
      <c r="H85" s="338"/>
      <c r="I85" s="339">
        <v>0</v>
      </c>
      <c r="J85" s="220"/>
      <c r="K85" s="339">
        <v>0</v>
      </c>
      <c r="L85" s="220"/>
      <c r="M85" s="339">
        <v>0</v>
      </c>
      <c r="N85" s="220"/>
      <c r="O85" s="339">
        <v>0</v>
      </c>
      <c r="P85" s="220"/>
      <c r="Q85" s="339">
        <v>0</v>
      </c>
      <c r="R85" s="220"/>
      <c r="S85" s="339">
        <v>0</v>
      </c>
      <c r="T85" s="227"/>
      <c r="U85" s="220"/>
      <c r="V85" s="220"/>
      <c r="W85" s="220"/>
      <c r="X85" s="220"/>
      <c r="Y85" s="220"/>
      <c r="Z85" s="220"/>
    </row>
    <row r="86" spans="1:26" s="221" customFormat="1" ht="12">
      <c r="A86" s="338"/>
      <c r="B86" s="338"/>
      <c r="C86" s="338"/>
      <c r="D86" s="338" t="s">
        <v>664</v>
      </c>
      <c r="E86" s="338" t="s">
        <v>187</v>
      </c>
      <c r="F86" s="338"/>
      <c r="G86" s="338"/>
      <c r="H86" s="338"/>
      <c r="I86" s="339">
        <f>I87+I88</f>
        <v>0</v>
      </c>
      <c r="J86" s="339"/>
      <c r="K86" s="339">
        <f>K87+K88</f>
        <v>0</v>
      </c>
      <c r="L86" s="339"/>
      <c r="M86" s="339">
        <f>M87+M88</f>
        <v>0</v>
      </c>
      <c r="N86" s="339"/>
      <c r="O86" s="339">
        <f>O87+O88</f>
        <v>0</v>
      </c>
      <c r="P86" s="339"/>
      <c r="Q86" s="339">
        <f>Q87+Q88</f>
        <v>0</v>
      </c>
      <c r="R86" s="339"/>
      <c r="S86" s="339">
        <f>S87+S88</f>
        <v>0</v>
      </c>
      <c r="T86" s="227"/>
      <c r="U86" s="220"/>
      <c r="V86" s="220"/>
      <c r="W86" s="220"/>
      <c r="X86" s="220"/>
      <c r="Y86" s="220"/>
      <c r="Z86" s="220"/>
    </row>
    <row r="87" spans="1:26" s="221" customFormat="1" ht="12">
      <c r="A87" s="338"/>
      <c r="B87" s="338"/>
      <c r="C87" s="338"/>
      <c r="D87" s="338"/>
      <c r="E87" s="338" t="s">
        <v>665</v>
      </c>
      <c r="F87" s="338" t="s">
        <v>631</v>
      </c>
      <c r="G87" s="338"/>
      <c r="H87" s="338"/>
      <c r="I87" s="339">
        <v>0</v>
      </c>
      <c r="J87" s="220"/>
      <c r="K87" s="339">
        <v>0</v>
      </c>
      <c r="L87" s="220"/>
      <c r="M87" s="339">
        <v>0</v>
      </c>
      <c r="N87" s="220"/>
      <c r="O87" s="339">
        <v>0</v>
      </c>
      <c r="P87" s="220"/>
      <c r="Q87" s="339">
        <v>0</v>
      </c>
      <c r="R87" s="220"/>
      <c r="S87" s="339">
        <v>0</v>
      </c>
      <c r="T87" s="227"/>
      <c r="U87" s="220"/>
      <c r="V87" s="220"/>
      <c r="W87" s="220"/>
      <c r="X87" s="220"/>
      <c r="Y87" s="220"/>
      <c r="Z87" s="220"/>
    </row>
    <row r="88" spans="1:26" s="221" customFormat="1" ht="12">
      <c r="A88" s="338"/>
      <c r="B88" s="338"/>
      <c r="C88" s="338"/>
      <c r="D88" s="338"/>
      <c r="E88" s="338" t="s">
        <v>666</v>
      </c>
      <c r="F88" s="338" t="s">
        <v>633</v>
      </c>
      <c r="G88" s="338"/>
      <c r="H88" s="338"/>
      <c r="I88" s="339">
        <f>I89+I90</f>
        <v>0</v>
      </c>
      <c r="J88" s="339"/>
      <c r="K88" s="339">
        <f>K89+K90</f>
        <v>0</v>
      </c>
      <c r="L88" s="339"/>
      <c r="M88" s="339">
        <f>M89+M90</f>
        <v>0</v>
      </c>
      <c r="N88" s="339"/>
      <c r="O88" s="339">
        <f>O89+O90</f>
        <v>0</v>
      </c>
      <c r="P88" s="339"/>
      <c r="Q88" s="339">
        <f>Q89+Q90</f>
        <v>0</v>
      </c>
      <c r="R88" s="339"/>
      <c r="S88" s="339">
        <f>S89+S90</f>
        <v>0</v>
      </c>
      <c r="T88" s="227"/>
      <c r="U88" s="220"/>
      <c r="V88" s="220"/>
      <c r="W88" s="220"/>
      <c r="X88" s="220"/>
      <c r="Y88" s="220"/>
      <c r="Z88" s="220"/>
    </row>
    <row r="89" spans="1:26" s="221" customFormat="1" ht="12">
      <c r="A89" s="338"/>
      <c r="B89" s="338"/>
      <c r="C89" s="338"/>
      <c r="D89" s="338"/>
      <c r="E89" s="338"/>
      <c r="F89" s="338" t="s">
        <v>667</v>
      </c>
      <c r="G89" s="338" t="s">
        <v>80</v>
      </c>
      <c r="H89" s="338"/>
      <c r="I89" s="339">
        <v>0</v>
      </c>
      <c r="J89" s="220"/>
      <c r="K89" s="339">
        <v>0</v>
      </c>
      <c r="L89" s="220"/>
      <c r="M89" s="339">
        <v>0</v>
      </c>
      <c r="N89" s="220"/>
      <c r="O89" s="339">
        <v>0</v>
      </c>
      <c r="P89" s="220"/>
      <c r="Q89" s="339">
        <v>0</v>
      </c>
      <c r="R89" s="220"/>
      <c r="S89" s="339">
        <v>0</v>
      </c>
      <c r="T89" s="227"/>
      <c r="U89" s="220"/>
      <c r="V89" s="220"/>
      <c r="W89" s="220"/>
      <c r="X89" s="220"/>
      <c r="Y89" s="220"/>
      <c r="Z89" s="220"/>
    </row>
    <row r="90" spans="1:26" s="221" customFormat="1" ht="12">
      <c r="A90" s="338"/>
      <c r="B90" s="338"/>
      <c r="C90" s="338"/>
      <c r="D90" s="338"/>
      <c r="E90" s="338"/>
      <c r="F90" s="338" t="s">
        <v>668</v>
      </c>
      <c r="G90" s="338" t="s">
        <v>81</v>
      </c>
      <c r="H90" s="338"/>
      <c r="I90" s="339">
        <v>0</v>
      </c>
      <c r="J90" s="220"/>
      <c r="K90" s="339">
        <v>0</v>
      </c>
      <c r="L90" s="220"/>
      <c r="M90" s="339">
        <v>0</v>
      </c>
      <c r="N90" s="220"/>
      <c r="O90" s="339">
        <v>0</v>
      </c>
      <c r="P90" s="220"/>
      <c r="Q90" s="339">
        <v>0</v>
      </c>
      <c r="R90" s="220"/>
      <c r="S90" s="339">
        <v>0</v>
      </c>
      <c r="T90" s="227"/>
      <c r="U90" s="220"/>
      <c r="V90" s="220"/>
      <c r="W90" s="220"/>
      <c r="X90" s="220"/>
      <c r="Y90" s="220"/>
      <c r="Z90" s="220"/>
    </row>
    <row r="91" spans="1:26" s="221" customFormat="1" ht="12">
      <c r="A91" s="338"/>
      <c r="B91" s="338" t="s">
        <v>84</v>
      </c>
      <c r="C91" s="338" t="s">
        <v>85</v>
      </c>
      <c r="D91" s="338"/>
      <c r="E91" s="338"/>
      <c r="F91" s="361"/>
      <c r="G91" s="338"/>
      <c r="H91" s="338"/>
      <c r="I91" s="339">
        <f>I92+I93+I94+I95+I98</f>
        <v>20250.45693331</v>
      </c>
      <c r="J91" s="339"/>
      <c r="K91" s="339">
        <f>K92+K93+K94+K95+K98</f>
        <v>4615.160503098648</v>
      </c>
      <c r="L91" s="339"/>
      <c r="M91" s="339">
        <f>M92+M93+M94+M95+M98</f>
        <v>64.96455971783641</v>
      </c>
      <c r="N91" s="339"/>
      <c r="O91" s="339">
        <f>O92+O93+O94+O95+O98</f>
        <v>-726.2277571964819</v>
      </c>
      <c r="P91" s="339"/>
      <c r="Q91" s="339">
        <f>Q92+Q93+Q94+Q95+Q98</f>
        <v>0</v>
      </c>
      <c r="R91" s="339"/>
      <c r="S91" s="339">
        <f>S92+S93+S94+S95+S98</f>
        <v>24204.354238930006</v>
      </c>
      <c r="T91" s="227"/>
      <c r="U91" s="220"/>
      <c r="V91" s="220"/>
      <c r="W91" s="220"/>
      <c r="X91" s="220"/>
      <c r="Y91" s="220"/>
      <c r="Z91" s="220"/>
    </row>
    <row r="92" spans="1:26" s="221" customFormat="1" ht="12">
      <c r="A92" s="338"/>
      <c r="B92" s="338"/>
      <c r="C92" s="338" t="s">
        <v>669</v>
      </c>
      <c r="D92" s="323" t="s">
        <v>86</v>
      </c>
      <c r="E92" s="317"/>
      <c r="F92" s="338"/>
      <c r="G92" s="338"/>
      <c r="H92" s="338"/>
      <c r="I92" s="339">
        <v>6.59269329</v>
      </c>
      <c r="J92" s="220"/>
      <c r="K92" s="339">
        <v>0</v>
      </c>
      <c r="L92" s="220"/>
      <c r="M92" s="339">
        <v>0</v>
      </c>
      <c r="N92" s="220"/>
      <c r="O92" s="339">
        <v>-0.22102885999999966</v>
      </c>
      <c r="P92" s="220"/>
      <c r="Q92" s="339">
        <v>0</v>
      </c>
      <c r="R92" s="220"/>
      <c r="S92" s="339">
        <v>6.37166443</v>
      </c>
      <c r="T92" s="227"/>
      <c r="U92" s="220"/>
      <c r="V92" s="220"/>
      <c r="W92" s="220"/>
      <c r="X92" s="220"/>
      <c r="Y92" s="220"/>
      <c r="Z92" s="220"/>
    </row>
    <row r="93" spans="1:26" s="221" customFormat="1" ht="12">
      <c r="A93" s="338"/>
      <c r="B93" s="338"/>
      <c r="C93" s="338" t="s">
        <v>670</v>
      </c>
      <c r="D93" s="323" t="s">
        <v>87</v>
      </c>
      <c r="E93" s="317"/>
      <c r="F93" s="338"/>
      <c r="G93" s="338"/>
      <c r="H93" s="338"/>
      <c r="I93" s="339">
        <v>61.963447720000005</v>
      </c>
      <c r="J93" s="220"/>
      <c r="K93" s="339">
        <v>-0.7593829271233972</v>
      </c>
      <c r="L93" s="220"/>
      <c r="M93" s="339">
        <v>0</v>
      </c>
      <c r="N93" s="220"/>
      <c r="O93" s="339">
        <v>-2.872634042876605</v>
      </c>
      <c r="P93" s="220"/>
      <c r="Q93" s="339">
        <v>0</v>
      </c>
      <c r="R93" s="220"/>
      <c r="S93" s="339">
        <v>58.33143075</v>
      </c>
      <c r="T93" s="227"/>
      <c r="U93" s="220"/>
      <c r="V93" s="220"/>
      <c r="W93" s="220"/>
      <c r="X93" s="220"/>
      <c r="Y93" s="220"/>
      <c r="Z93" s="220"/>
    </row>
    <row r="94" spans="1:26" s="221" customFormat="1" ht="12">
      <c r="A94" s="338"/>
      <c r="B94" s="338"/>
      <c r="C94" s="338" t="s">
        <v>671</v>
      </c>
      <c r="D94" s="323" t="s">
        <v>88</v>
      </c>
      <c r="E94" s="317"/>
      <c r="F94" s="338"/>
      <c r="G94" s="338"/>
      <c r="H94" s="338"/>
      <c r="I94" s="339">
        <v>103.26359891</v>
      </c>
      <c r="J94" s="220"/>
      <c r="K94" s="339">
        <v>-2.609919801726619</v>
      </c>
      <c r="L94" s="220"/>
      <c r="M94" s="339">
        <v>0</v>
      </c>
      <c r="N94" s="220"/>
      <c r="O94" s="339">
        <v>-4.854512778273474</v>
      </c>
      <c r="P94" s="220"/>
      <c r="Q94" s="339">
        <v>0</v>
      </c>
      <c r="R94" s="220"/>
      <c r="S94" s="339">
        <v>95.7991663299999</v>
      </c>
      <c r="T94" s="227"/>
      <c r="U94" s="220"/>
      <c r="V94" s="220"/>
      <c r="W94" s="220"/>
      <c r="X94" s="220"/>
      <c r="Y94" s="220"/>
      <c r="Z94" s="220"/>
    </row>
    <row r="95" spans="1:26" s="221" customFormat="1" ht="12">
      <c r="A95" s="338"/>
      <c r="B95" s="338"/>
      <c r="C95" s="338" t="s">
        <v>672</v>
      </c>
      <c r="D95" s="323" t="s">
        <v>89</v>
      </c>
      <c r="E95" s="317"/>
      <c r="F95" s="338"/>
      <c r="G95" s="338"/>
      <c r="H95" s="338"/>
      <c r="I95" s="339">
        <f>I96+I97</f>
        <v>19982.40771831</v>
      </c>
      <c r="J95" s="339"/>
      <c r="K95" s="339">
        <f>K96+K97</f>
        <v>4687.017518187498</v>
      </c>
      <c r="L95" s="339"/>
      <c r="M95" s="339">
        <f>M96+M97</f>
        <v>64.96455971783641</v>
      </c>
      <c r="N95" s="339"/>
      <c r="O95" s="339">
        <f>O96+O97</f>
        <v>-718.2795815153313</v>
      </c>
      <c r="P95" s="339"/>
      <c r="Q95" s="339">
        <f>Q96+Q97</f>
        <v>0</v>
      </c>
      <c r="R95" s="339"/>
      <c r="S95" s="339">
        <f>S96+S97</f>
        <v>24016.110214700006</v>
      </c>
      <c r="T95" s="227"/>
      <c r="U95" s="220"/>
      <c r="V95" s="220"/>
      <c r="W95" s="220"/>
      <c r="X95" s="220"/>
      <c r="Y95" s="220"/>
      <c r="Z95" s="220"/>
    </row>
    <row r="96" spans="1:26" s="221" customFormat="1" ht="12">
      <c r="A96" s="338"/>
      <c r="B96" s="338"/>
      <c r="C96" s="338"/>
      <c r="D96" s="317" t="s">
        <v>673</v>
      </c>
      <c r="E96" s="323" t="s">
        <v>90</v>
      </c>
      <c r="F96" s="338"/>
      <c r="G96" s="338"/>
      <c r="H96" s="338"/>
      <c r="I96" s="339">
        <v>6863.343322120001</v>
      </c>
      <c r="J96" s="220"/>
      <c r="K96" s="339">
        <v>1929.3272751909944</v>
      </c>
      <c r="L96" s="220"/>
      <c r="M96" s="339">
        <v>0</v>
      </c>
      <c r="N96" s="220"/>
      <c r="O96" s="339">
        <v>-245.08574147099716</v>
      </c>
      <c r="P96" s="220"/>
      <c r="Q96" s="339">
        <v>0</v>
      </c>
      <c r="R96" s="220"/>
      <c r="S96" s="339">
        <v>8547.584855839998</v>
      </c>
      <c r="T96" s="227"/>
      <c r="U96" s="220"/>
      <c r="V96" s="220"/>
      <c r="W96" s="220"/>
      <c r="X96" s="220"/>
      <c r="Y96" s="220"/>
      <c r="Z96" s="220"/>
    </row>
    <row r="97" spans="1:26" s="221" customFormat="1" ht="12">
      <c r="A97" s="338"/>
      <c r="B97" s="338"/>
      <c r="C97" s="338"/>
      <c r="D97" s="317" t="s">
        <v>674</v>
      </c>
      <c r="E97" s="323" t="s">
        <v>91</v>
      </c>
      <c r="F97" s="338"/>
      <c r="G97" s="338"/>
      <c r="H97" s="338"/>
      <c r="I97" s="339">
        <v>13119.064396189999</v>
      </c>
      <c r="J97" s="220"/>
      <c r="K97" s="339">
        <v>2757.6902429965035</v>
      </c>
      <c r="L97" s="220"/>
      <c r="M97" s="339">
        <v>64.96455971783641</v>
      </c>
      <c r="N97" s="220"/>
      <c r="O97" s="339">
        <v>-473.19384004433414</v>
      </c>
      <c r="P97" s="220"/>
      <c r="Q97" s="339">
        <v>0</v>
      </c>
      <c r="R97" s="220"/>
      <c r="S97" s="339">
        <v>15468.525358860006</v>
      </c>
      <c r="T97" s="227"/>
      <c r="U97" s="220"/>
      <c r="V97" s="220"/>
      <c r="W97" s="220"/>
      <c r="X97" s="220"/>
      <c r="Y97" s="220"/>
      <c r="Z97" s="220"/>
    </row>
    <row r="98" spans="1:26" s="221" customFormat="1" ht="12">
      <c r="A98" s="338"/>
      <c r="B98" s="338"/>
      <c r="C98" s="338" t="s">
        <v>675</v>
      </c>
      <c r="D98" s="323" t="s">
        <v>92</v>
      </c>
      <c r="E98" s="317"/>
      <c r="F98" s="338"/>
      <c r="G98" s="338"/>
      <c r="H98" s="338"/>
      <c r="I98" s="339">
        <v>96.22947508</v>
      </c>
      <c r="J98" s="220"/>
      <c r="K98" s="339">
        <v>-68.48771235999948</v>
      </c>
      <c r="L98" s="220"/>
      <c r="M98" s="339">
        <v>0</v>
      </c>
      <c r="N98" s="220"/>
      <c r="O98" s="339">
        <v>-4.405364961712621E-13</v>
      </c>
      <c r="P98" s="220"/>
      <c r="Q98" s="339">
        <v>0</v>
      </c>
      <c r="R98" s="220"/>
      <c r="S98" s="339">
        <v>27.741762719999993</v>
      </c>
      <c r="T98" s="227"/>
      <c r="U98" s="220"/>
      <c r="V98" s="220"/>
      <c r="W98" s="220"/>
      <c r="X98" s="220"/>
      <c r="Y98" s="220"/>
      <c r="Z98" s="220"/>
    </row>
    <row r="99" spans="9:26" s="208" customFormat="1" ht="12">
      <c r="I99" s="227"/>
      <c r="J99" s="227"/>
      <c r="K99" s="227"/>
      <c r="L99" s="227"/>
      <c r="M99" s="227"/>
      <c r="N99" s="227"/>
      <c r="O99" s="227"/>
      <c r="P99" s="227"/>
      <c r="Q99" s="227"/>
      <c r="R99" s="227"/>
      <c r="S99" s="227"/>
      <c r="T99" s="227"/>
      <c r="U99" s="227"/>
      <c r="V99" s="227"/>
      <c r="W99" s="227"/>
      <c r="X99" s="227"/>
      <c r="Y99" s="227"/>
      <c r="Z99" s="227"/>
    </row>
    <row r="100" spans="2:26" s="206" customFormat="1" ht="12">
      <c r="B100" s="337"/>
      <c r="C100" s="337"/>
      <c r="D100" s="337"/>
      <c r="E100" s="337"/>
      <c r="F100" s="337"/>
      <c r="G100" s="337"/>
      <c r="H100" s="337"/>
      <c r="I100" s="227"/>
      <c r="J100" s="227"/>
      <c r="K100" s="345"/>
      <c r="L100" s="345"/>
      <c r="M100" s="345"/>
      <c r="N100" s="345"/>
      <c r="O100" s="345"/>
      <c r="P100" s="345"/>
      <c r="Q100" s="227"/>
      <c r="R100" s="227"/>
      <c r="S100" s="227"/>
      <c r="T100" s="227"/>
      <c r="U100" s="220"/>
      <c r="V100" s="220"/>
      <c r="W100" s="220"/>
      <c r="X100" s="220"/>
      <c r="Y100" s="220"/>
      <c r="Z100" s="220"/>
    </row>
    <row r="101" spans="1:26" s="221" customFormat="1" ht="12">
      <c r="A101" s="221" t="s">
        <v>473</v>
      </c>
      <c r="B101" s="221" t="s">
        <v>8</v>
      </c>
      <c r="C101" s="362"/>
      <c r="I101" s="227">
        <f>I103+I111+I128+I133</f>
        <v>180677.24912334862</v>
      </c>
      <c r="J101" s="227"/>
      <c r="K101" s="227">
        <f>K103+K111+K128+K133</f>
        <v>7169.684034037447</v>
      </c>
      <c r="L101" s="227"/>
      <c r="M101" s="227">
        <f>M103+M111+M128+M133</f>
        <v>1687.9012175049165</v>
      </c>
      <c r="N101" s="227"/>
      <c r="O101" s="227">
        <f>O103+O111+O128+O133</f>
        <v>-2695.298887128469</v>
      </c>
      <c r="P101" s="227"/>
      <c r="Q101" s="227">
        <f>Q103+Q111+Q128+Q133</f>
        <v>9.512459316959475</v>
      </c>
      <c r="R101" s="227"/>
      <c r="S101" s="227">
        <f>S103+S111+S128+S133</f>
        <v>186849.0479470795</v>
      </c>
      <c r="T101" s="227"/>
      <c r="U101" s="220"/>
      <c r="V101" s="220"/>
      <c r="W101" s="220"/>
      <c r="X101" s="220"/>
      <c r="Y101" s="220"/>
      <c r="Z101" s="220"/>
    </row>
    <row r="102" spans="1:26" s="221" customFormat="1" ht="12">
      <c r="A102" s="216"/>
      <c r="B102" s="216"/>
      <c r="C102" s="363"/>
      <c r="I102" s="227"/>
      <c r="J102" s="227"/>
      <c r="K102" s="227"/>
      <c r="L102" s="227"/>
      <c r="M102" s="227"/>
      <c r="N102" s="227"/>
      <c r="O102" s="227"/>
      <c r="P102" s="227"/>
      <c r="Q102" s="227"/>
      <c r="R102" s="227"/>
      <c r="S102" s="227"/>
      <c r="T102" s="227"/>
      <c r="U102" s="220"/>
      <c r="V102" s="220"/>
      <c r="W102" s="220"/>
      <c r="X102" s="220"/>
      <c r="Y102" s="220"/>
      <c r="Z102" s="220"/>
    </row>
    <row r="103" spans="2:26" s="221" customFormat="1" ht="12">
      <c r="B103" s="221" t="s">
        <v>468</v>
      </c>
      <c r="C103" s="221" t="s">
        <v>320</v>
      </c>
      <c r="I103" s="227">
        <f>I104+I108</f>
        <v>106407.99479713065</v>
      </c>
      <c r="J103" s="227"/>
      <c r="K103" s="227">
        <f>K104+K108</f>
        <v>3913.8202656752087</v>
      </c>
      <c r="L103" s="227"/>
      <c r="M103" s="227">
        <f>M104+M108</f>
        <v>1225.677037767683</v>
      </c>
      <c r="N103" s="227"/>
      <c r="O103" s="227">
        <f>O104+O108</f>
        <v>-3844.279323549549</v>
      </c>
      <c r="P103" s="227"/>
      <c r="Q103" s="227">
        <f>Q104+Q108</f>
        <v>0.04377394599369211</v>
      </c>
      <c r="R103" s="227"/>
      <c r="S103" s="227">
        <f>S104+S108</f>
        <v>107703.25655096999</v>
      </c>
      <c r="T103" s="227"/>
      <c r="U103" s="220"/>
      <c r="V103" s="220"/>
      <c r="W103" s="220"/>
      <c r="X103" s="220"/>
      <c r="Y103" s="220"/>
      <c r="Z103" s="220"/>
    </row>
    <row r="104" spans="3:26" s="221" customFormat="1" ht="12">
      <c r="C104" s="221" t="s">
        <v>238</v>
      </c>
      <c r="D104" s="221" t="s">
        <v>599</v>
      </c>
      <c r="I104" s="227">
        <f>I106+I107</f>
        <v>103668.05399872991</v>
      </c>
      <c r="J104" s="227"/>
      <c r="K104" s="227">
        <f>K106+K107</f>
        <v>3912.6348367510964</v>
      </c>
      <c r="L104" s="227"/>
      <c r="M104" s="227">
        <f>M106+M107</f>
        <v>1225.677037767683</v>
      </c>
      <c r="N104" s="227"/>
      <c r="O104" s="227">
        <f>O106+O107</f>
        <v>-3773.190379603561</v>
      </c>
      <c r="P104" s="227"/>
      <c r="Q104" s="227">
        <f>Q106+Q107</f>
        <v>0</v>
      </c>
      <c r="R104" s="227"/>
      <c r="S104" s="227">
        <f>S106+S107</f>
        <v>105033.17549364513</v>
      </c>
      <c r="T104" s="227"/>
      <c r="U104" s="220"/>
      <c r="V104" s="220"/>
      <c r="W104" s="220"/>
      <c r="X104" s="220"/>
      <c r="Y104" s="220"/>
      <c r="Z104" s="220"/>
    </row>
    <row r="105" spans="4:26" s="221" customFormat="1" ht="12">
      <c r="D105" s="221" t="s">
        <v>239</v>
      </c>
      <c r="I105" s="227"/>
      <c r="J105" s="227"/>
      <c r="K105" s="227"/>
      <c r="L105" s="227"/>
      <c r="M105" s="227"/>
      <c r="N105" s="227"/>
      <c r="O105" s="227"/>
      <c r="P105" s="227"/>
      <c r="Q105" s="227"/>
      <c r="R105" s="227"/>
      <c r="S105" s="227"/>
      <c r="T105" s="227"/>
      <c r="U105" s="220"/>
      <c r="V105" s="220"/>
      <c r="W105" s="220"/>
      <c r="X105" s="220"/>
      <c r="Y105" s="220"/>
      <c r="Z105" s="220"/>
    </row>
    <row r="106" spans="4:26" s="221" customFormat="1" ht="12">
      <c r="D106" s="221" t="s">
        <v>600</v>
      </c>
      <c r="E106" s="221" t="s">
        <v>678</v>
      </c>
      <c r="I106" s="227">
        <v>0</v>
      </c>
      <c r="J106" s="227"/>
      <c r="K106" s="227">
        <v>0</v>
      </c>
      <c r="L106" s="227"/>
      <c r="M106" s="227">
        <v>0</v>
      </c>
      <c r="N106" s="227"/>
      <c r="O106" s="227">
        <v>0</v>
      </c>
      <c r="P106" s="227"/>
      <c r="Q106" s="227">
        <v>0</v>
      </c>
      <c r="R106" s="227"/>
      <c r="S106" s="227">
        <v>0</v>
      </c>
      <c r="T106" s="227"/>
      <c r="U106" s="220"/>
      <c r="V106" s="220"/>
      <c r="W106" s="220"/>
      <c r="X106" s="220"/>
      <c r="Y106" s="220"/>
      <c r="Z106" s="220"/>
    </row>
    <row r="107" spans="4:26" s="221" customFormat="1" ht="12">
      <c r="D107" s="221" t="s">
        <v>602</v>
      </c>
      <c r="E107" s="221" t="s">
        <v>679</v>
      </c>
      <c r="I107" s="227">
        <v>103668.05399872991</v>
      </c>
      <c r="J107" s="227"/>
      <c r="K107" s="227">
        <v>3912.6348367510964</v>
      </c>
      <c r="L107" s="227"/>
      <c r="M107" s="227">
        <v>1225.677037767683</v>
      </c>
      <c r="N107" s="227"/>
      <c r="O107" s="227">
        <v>-3773.190379603561</v>
      </c>
      <c r="P107" s="227"/>
      <c r="Q107" s="227">
        <v>0</v>
      </c>
      <c r="R107" s="227"/>
      <c r="S107" s="227">
        <v>105033.17549364513</v>
      </c>
      <c r="T107" s="227"/>
      <c r="U107" s="220"/>
      <c r="V107" s="220"/>
      <c r="W107" s="220"/>
      <c r="X107" s="220"/>
      <c r="Y107" s="220"/>
      <c r="Z107" s="220"/>
    </row>
    <row r="108" spans="3:26" s="221" customFormat="1" ht="12">
      <c r="C108" s="221" t="s">
        <v>242</v>
      </c>
      <c r="D108" s="221" t="s">
        <v>17</v>
      </c>
      <c r="I108" s="227">
        <f>I109+I110</f>
        <v>2739.94079840074</v>
      </c>
      <c r="J108" s="227"/>
      <c r="K108" s="227">
        <f>K109+K110</f>
        <v>1.1854289241121698</v>
      </c>
      <c r="L108" s="227"/>
      <c r="M108" s="227">
        <f>M109+M110</f>
        <v>0</v>
      </c>
      <c r="N108" s="227"/>
      <c r="O108" s="227">
        <f>O109+O110</f>
        <v>-71.0889439459884</v>
      </c>
      <c r="P108" s="227"/>
      <c r="Q108" s="227">
        <f>Q109+Q110</f>
        <v>0.04377394599369211</v>
      </c>
      <c r="R108" s="227"/>
      <c r="S108" s="227">
        <f>S109+S110</f>
        <v>2670.0810573248573</v>
      </c>
      <c r="T108" s="227"/>
      <c r="U108" s="220"/>
      <c r="V108" s="220"/>
      <c r="W108" s="220"/>
      <c r="X108" s="220"/>
      <c r="Y108" s="220"/>
      <c r="Z108" s="220"/>
    </row>
    <row r="109" spans="4:26" s="221" customFormat="1" ht="12">
      <c r="D109" s="221" t="s">
        <v>604</v>
      </c>
      <c r="E109" s="221" t="s">
        <v>678</v>
      </c>
      <c r="I109" s="227">
        <v>0</v>
      </c>
      <c r="J109" s="227"/>
      <c r="K109" s="227">
        <v>0</v>
      </c>
      <c r="L109" s="227"/>
      <c r="M109" s="227">
        <v>0</v>
      </c>
      <c r="N109" s="227"/>
      <c r="O109" s="227">
        <v>0</v>
      </c>
      <c r="P109" s="227"/>
      <c r="Q109" s="227">
        <v>0</v>
      </c>
      <c r="R109" s="227"/>
      <c r="S109" s="227">
        <v>0</v>
      </c>
      <c r="T109" s="227"/>
      <c r="U109" s="220"/>
      <c r="V109" s="220"/>
      <c r="W109" s="220"/>
      <c r="X109" s="220"/>
      <c r="Y109" s="220"/>
      <c r="Z109" s="220"/>
    </row>
    <row r="110" spans="4:26" s="221" customFormat="1" ht="12">
      <c r="D110" s="221" t="s">
        <v>605</v>
      </c>
      <c r="E110" s="221" t="s">
        <v>679</v>
      </c>
      <c r="I110" s="227">
        <v>2739.94079840074</v>
      </c>
      <c r="J110" s="227"/>
      <c r="K110" s="227">
        <v>1.1854289241121698</v>
      </c>
      <c r="L110" s="227"/>
      <c r="M110" s="227">
        <v>0</v>
      </c>
      <c r="N110" s="227"/>
      <c r="O110" s="227">
        <v>-71.0889439459884</v>
      </c>
      <c r="P110" s="227"/>
      <c r="Q110" s="227">
        <v>0.04377394599369211</v>
      </c>
      <c r="R110" s="227"/>
      <c r="S110" s="227">
        <v>2670.0810573248573</v>
      </c>
      <c r="T110" s="227"/>
      <c r="U110" s="220"/>
      <c r="V110" s="220"/>
      <c r="W110" s="220"/>
      <c r="X110" s="220"/>
      <c r="Y110" s="220"/>
      <c r="Z110" s="220"/>
    </row>
    <row r="111" spans="2:26" s="221" customFormat="1" ht="12">
      <c r="B111" s="221" t="s">
        <v>472</v>
      </c>
      <c r="C111" s="221" t="s">
        <v>97</v>
      </c>
      <c r="I111" s="227">
        <f>I112+I115</f>
        <v>21501.355720843556</v>
      </c>
      <c r="J111" s="227"/>
      <c r="K111" s="227">
        <f>K112+K115</f>
        <v>1588.013856368003</v>
      </c>
      <c r="L111" s="227"/>
      <c r="M111" s="227">
        <f>M112+M115</f>
        <v>-636.0475971218615</v>
      </c>
      <c r="N111" s="227"/>
      <c r="O111" s="227">
        <f>O112+O115</f>
        <v>-466.19353802161993</v>
      </c>
      <c r="P111" s="227"/>
      <c r="Q111" s="227">
        <f>Q112+Q115</f>
        <v>-0.03626417641543256</v>
      </c>
      <c r="R111" s="227"/>
      <c r="S111" s="227">
        <f>S112+S115</f>
        <v>21987.09217789166</v>
      </c>
      <c r="T111" s="227"/>
      <c r="U111" s="220"/>
      <c r="V111" s="220"/>
      <c r="W111" s="220"/>
      <c r="X111" s="220"/>
      <c r="Y111" s="220"/>
      <c r="Z111" s="220"/>
    </row>
    <row r="112" spans="3:26" s="221" customFormat="1" ht="12">
      <c r="C112" s="221" t="s">
        <v>680</v>
      </c>
      <c r="D112" s="221" t="s">
        <v>247</v>
      </c>
      <c r="I112" s="227">
        <f>I113+I114</f>
        <v>10427.49377545262</v>
      </c>
      <c r="J112" s="227"/>
      <c r="K112" s="227">
        <f>K113+K114</f>
        <v>334.4968920668183</v>
      </c>
      <c r="L112" s="227"/>
      <c r="M112" s="227">
        <f>M113+M114</f>
        <v>-478.3475971218615</v>
      </c>
      <c r="N112" s="227"/>
      <c r="O112" s="227">
        <f>O113+O114</f>
        <v>-463.69353802161993</v>
      </c>
      <c r="P112" s="227"/>
      <c r="Q112" s="227">
        <f>Q113+Q114</f>
        <v>0</v>
      </c>
      <c r="R112" s="227"/>
      <c r="S112" s="227">
        <f>S113+S114</f>
        <v>9819.949532375957</v>
      </c>
      <c r="T112" s="227"/>
      <c r="U112" s="220"/>
      <c r="V112" s="220"/>
      <c r="W112" s="220"/>
      <c r="X112" s="220"/>
      <c r="Y112" s="220"/>
      <c r="Z112" s="220"/>
    </row>
    <row r="113" spans="4:26" s="221" customFormat="1" ht="12">
      <c r="D113" s="221" t="s">
        <v>608</v>
      </c>
      <c r="E113" s="221" t="s">
        <v>681</v>
      </c>
      <c r="I113" s="227">
        <v>1281.0166443113774</v>
      </c>
      <c r="J113" s="227"/>
      <c r="K113" s="227">
        <v>21.12631665699528</v>
      </c>
      <c r="L113" s="227"/>
      <c r="M113" s="227">
        <v>-37.707461630685714</v>
      </c>
      <c r="N113" s="227"/>
      <c r="O113" s="227">
        <v>-59.60548442295638</v>
      </c>
      <c r="P113" s="227"/>
      <c r="Q113" s="227">
        <v>0</v>
      </c>
      <c r="R113" s="227"/>
      <c r="S113" s="227">
        <v>1204.8300149147306</v>
      </c>
      <c r="T113" s="227"/>
      <c r="U113" s="220"/>
      <c r="V113" s="220"/>
      <c r="W113" s="220"/>
      <c r="X113" s="220"/>
      <c r="Y113" s="220"/>
      <c r="Z113" s="220"/>
    </row>
    <row r="114" spans="4:26" s="221" customFormat="1" ht="12">
      <c r="D114" s="221" t="s">
        <v>609</v>
      </c>
      <c r="E114" s="221" t="s">
        <v>187</v>
      </c>
      <c r="I114" s="227">
        <v>9146.477131141242</v>
      </c>
      <c r="J114" s="227"/>
      <c r="K114" s="227">
        <v>313.370575409823</v>
      </c>
      <c r="L114" s="227"/>
      <c r="M114" s="227">
        <v>-440.6401354911758</v>
      </c>
      <c r="N114" s="227"/>
      <c r="O114" s="227">
        <v>-404.0880535986636</v>
      </c>
      <c r="P114" s="227"/>
      <c r="Q114" s="227">
        <v>0</v>
      </c>
      <c r="R114" s="227"/>
      <c r="S114" s="227">
        <v>8615.119517461226</v>
      </c>
      <c r="T114" s="227"/>
      <c r="U114" s="220"/>
      <c r="V114" s="220"/>
      <c r="W114" s="220"/>
      <c r="X114" s="220"/>
      <c r="Y114" s="220"/>
      <c r="Z114" s="220"/>
    </row>
    <row r="115" spans="3:26" s="221" customFormat="1" ht="12">
      <c r="C115" s="221" t="s">
        <v>682</v>
      </c>
      <c r="D115" s="221" t="s">
        <v>253</v>
      </c>
      <c r="I115" s="227">
        <f>I116+I123</f>
        <v>11073.861945390936</v>
      </c>
      <c r="J115" s="227"/>
      <c r="K115" s="227">
        <f>K116+K123</f>
        <v>1253.5169643011845</v>
      </c>
      <c r="L115" s="227"/>
      <c r="M115" s="227">
        <f>M116+M123</f>
        <v>-157.70000000000002</v>
      </c>
      <c r="N115" s="227"/>
      <c r="O115" s="227">
        <f>O116+O123</f>
        <v>-2.5</v>
      </c>
      <c r="P115" s="227"/>
      <c r="Q115" s="227">
        <f>Q116+Q123</f>
        <v>-0.03626417641543256</v>
      </c>
      <c r="R115" s="227"/>
      <c r="S115" s="227">
        <f>S116+S123</f>
        <v>12167.142645515703</v>
      </c>
      <c r="T115" s="227"/>
      <c r="U115" s="220"/>
      <c r="V115" s="220"/>
      <c r="W115" s="220"/>
      <c r="X115" s="220"/>
      <c r="Y115" s="220"/>
      <c r="Z115" s="220"/>
    </row>
    <row r="116" spans="4:26" s="221" customFormat="1" ht="12">
      <c r="D116" s="221" t="s">
        <v>614</v>
      </c>
      <c r="E116" s="221" t="s">
        <v>615</v>
      </c>
      <c r="I116" s="227">
        <f>I117+I118+I119+I120</f>
        <v>9895.161945390935</v>
      </c>
      <c r="J116" s="227"/>
      <c r="K116" s="227">
        <f>K117+K118+K119+K120</f>
        <v>1204.7169643011844</v>
      </c>
      <c r="L116" s="227"/>
      <c r="M116" s="227">
        <f>M117+M118+M119+M120</f>
        <v>-157.70000000000002</v>
      </c>
      <c r="N116" s="227"/>
      <c r="O116" s="227">
        <f>O117+O118+O119+O120</f>
        <v>-2.5</v>
      </c>
      <c r="P116" s="227"/>
      <c r="Q116" s="227">
        <f>Q117+Q118+Q119+Q120</f>
        <v>-0.03626417641531887</v>
      </c>
      <c r="R116" s="227"/>
      <c r="S116" s="227">
        <f>S117+S118+S119+S120</f>
        <v>10939.642645515703</v>
      </c>
      <c r="T116" s="227"/>
      <c r="U116" s="220"/>
      <c r="V116" s="220"/>
      <c r="W116" s="220"/>
      <c r="X116" s="220"/>
      <c r="Y116" s="220"/>
      <c r="Z116" s="220"/>
    </row>
    <row r="117" spans="5:26" s="221" customFormat="1" ht="12">
      <c r="E117" s="221" t="s">
        <v>616</v>
      </c>
      <c r="F117" s="221" t="s">
        <v>103</v>
      </c>
      <c r="I117" s="227">
        <v>0</v>
      </c>
      <c r="J117" s="227"/>
      <c r="K117" s="227">
        <v>0</v>
      </c>
      <c r="L117" s="227"/>
      <c r="M117" s="227">
        <v>0</v>
      </c>
      <c r="N117" s="227"/>
      <c r="O117" s="227">
        <v>0</v>
      </c>
      <c r="P117" s="227"/>
      <c r="Q117" s="227">
        <v>0</v>
      </c>
      <c r="R117" s="227"/>
      <c r="S117" s="227">
        <v>0</v>
      </c>
      <c r="T117" s="227"/>
      <c r="U117" s="220"/>
      <c r="V117" s="220"/>
      <c r="W117" s="220"/>
      <c r="X117" s="220"/>
      <c r="Y117" s="220"/>
      <c r="Z117" s="220"/>
    </row>
    <row r="118" spans="5:26" s="221" customFormat="1" ht="12">
      <c r="E118" s="221" t="s">
        <v>617</v>
      </c>
      <c r="F118" s="221" t="s">
        <v>610</v>
      </c>
      <c r="I118" s="227">
        <v>1907.63365095906</v>
      </c>
      <c r="J118" s="227"/>
      <c r="K118" s="227">
        <v>12.963252999999995</v>
      </c>
      <c r="L118" s="227"/>
      <c r="M118" s="227">
        <v>33.4</v>
      </c>
      <c r="N118" s="227"/>
      <c r="O118" s="227">
        <v>0</v>
      </c>
      <c r="P118" s="227"/>
      <c r="Q118" s="227">
        <v>0.0010445175314472976</v>
      </c>
      <c r="R118" s="227"/>
      <c r="S118" s="227">
        <v>1953.9979484765915</v>
      </c>
      <c r="T118" s="227"/>
      <c r="U118" s="220"/>
      <c r="V118" s="220"/>
      <c r="W118" s="220"/>
      <c r="X118" s="220"/>
      <c r="Y118" s="220"/>
      <c r="Z118" s="220"/>
    </row>
    <row r="119" spans="5:26" s="221" customFormat="1" ht="12">
      <c r="E119" s="221" t="s">
        <v>618</v>
      </c>
      <c r="F119" s="221" t="s">
        <v>186</v>
      </c>
      <c r="I119" s="227">
        <v>1100.1847238299997</v>
      </c>
      <c r="J119" s="227"/>
      <c r="K119" s="227">
        <v>-10.438496000000015</v>
      </c>
      <c r="L119" s="227"/>
      <c r="M119" s="227">
        <v>-23.8</v>
      </c>
      <c r="N119" s="227"/>
      <c r="O119" s="227">
        <v>0</v>
      </c>
      <c r="P119" s="227"/>
      <c r="Q119" s="227">
        <v>-0.029097829999894742</v>
      </c>
      <c r="R119" s="227"/>
      <c r="S119" s="227">
        <v>1065.91713</v>
      </c>
      <c r="T119" s="227"/>
      <c r="U119" s="220"/>
      <c r="V119" s="220"/>
      <c r="W119" s="220"/>
      <c r="X119" s="220"/>
      <c r="Y119" s="220"/>
      <c r="Z119" s="220"/>
    </row>
    <row r="120" spans="5:26" s="221" customFormat="1" ht="12">
      <c r="E120" s="221" t="s">
        <v>619</v>
      </c>
      <c r="F120" s="221" t="s">
        <v>187</v>
      </c>
      <c r="I120" s="227">
        <f>I121+I122</f>
        <v>6887.343570601875</v>
      </c>
      <c r="J120" s="227"/>
      <c r="K120" s="227">
        <f>K121+K122</f>
        <v>1202.1922073011845</v>
      </c>
      <c r="L120" s="227"/>
      <c r="M120" s="227">
        <f>M121+M122</f>
        <v>-167.3</v>
      </c>
      <c r="N120" s="227"/>
      <c r="O120" s="227">
        <f>O121+O122</f>
        <v>-2.5</v>
      </c>
      <c r="P120" s="227"/>
      <c r="Q120" s="227">
        <f>Q121+Q122</f>
        <v>-0.008210863946871427</v>
      </c>
      <c r="R120" s="227"/>
      <c r="S120" s="227">
        <f>S121+S122</f>
        <v>7919.727567039112</v>
      </c>
      <c r="T120" s="227"/>
      <c r="U120" s="220"/>
      <c r="V120" s="220"/>
      <c r="W120" s="220"/>
      <c r="X120" s="220"/>
      <c r="Y120" s="220"/>
      <c r="Z120" s="220"/>
    </row>
    <row r="121" spans="6:26" s="221" customFormat="1" ht="12">
      <c r="F121" s="221" t="s">
        <v>331</v>
      </c>
      <c r="G121" s="221" t="s">
        <v>80</v>
      </c>
      <c r="I121" s="227">
        <v>3149.1718337413877</v>
      </c>
      <c r="J121" s="227"/>
      <c r="K121" s="227">
        <v>66.369271</v>
      </c>
      <c r="L121" s="227"/>
      <c r="M121" s="227">
        <v>-93</v>
      </c>
      <c r="N121" s="227"/>
      <c r="O121" s="227">
        <v>0</v>
      </c>
      <c r="P121" s="227"/>
      <c r="Q121" s="227">
        <v>0.010761312855748884</v>
      </c>
      <c r="R121" s="227"/>
      <c r="S121" s="227">
        <v>3122.5518660542434</v>
      </c>
      <c r="T121" s="227"/>
      <c r="U121" s="220"/>
      <c r="V121" s="220"/>
      <c r="W121" s="220"/>
      <c r="X121" s="220"/>
      <c r="Y121" s="220"/>
      <c r="Z121" s="220"/>
    </row>
    <row r="122" spans="6:26" s="221" customFormat="1" ht="12">
      <c r="F122" s="221" t="s">
        <v>332</v>
      </c>
      <c r="G122" s="221" t="s">
        <v>81</v>
      </c>
      <c r="I122" s="227">
        <v>3738.1717368604873</v>
      </c>
      <c r="J122" s="227"/>
      <c r="K122" s="227">
        <v>1135.8229363011844</v>
      </c>
      <c r="L122" s="227"/>
      <c r="M122" s="227">
        <v>-74.3</v>
      </c>
      <c r="N122" s="227"/>
      <c r="O122" s="227">
        <v>-2.5</v>
      </c>
      <c r="P122" s="227"/>
      <c r="Q122" s="227">
        <v>-0.01897217680262031</v>
      </c>
      <c r="R122" s="227"/>
      <c r="S122" s="227">
        <v>4797.175700984869</v>
      </c>
      <c r="T122" s="227"/>
      <c r="U122" s="220"/>
      <c r="V122" s="220"/>
      <c r="W122" s="220"/>
      <c r="X122" s="220"/>
      <c r="Y122" s="220"/>
      <c r="Z122" s="220"/>
    </row>
    <row r="123" spans="4:26" s="221" customFormat="1" ht="12">
      <c r="D123" s="221" t="s">
        <v>683</v>
      </c>
      <c r="E123" s="221" t="s">
        <v>684</v>
      </c>
      <c r="I123" s="227">
        <f>I124+I125+I126+I127</f>
        <v>1178.7</v>
      </c>
      <c r="J123" s="227"/>
      <c r="K123" s="227">
        <f>K124+K125+K126+K127</f>
        <v>48.80000000000007</v>
      </c>
      <c r="L123" s="227"/>
      <c r="M123" s="227">
        <f>M124+M125+M126+M127</f>
        <v>0</v>
      </c>
      <c r="N123" s="227"/>
      <c r="O123" s="227">
        <f>O124+O125+O126+O127</f>
        <v>0</v>
      </c>
      <c r="P123" s="227"/>
      <c r="Q123" s="227">
        <f>Q124+Q125+Q126+Q127</f>
        <v>-1.1368683772161603E-13</v>
      </c>
      <c r="R123" s="227"/>
      <c r="S123" s="227">
        <f>S124+S125+S126+S127</f>
        <v>1227.5</v>
      </c>
      <c r="T123" s="227"/>
      <c r="U123" s="220"/>
      <c r="V123" s="220"/>
      <c r="W123" s="220"/>
      <c r="X123" s="220"/>
      <c r="Y123" s="220"/>
      <c r="Z123" s="220"/>
    </row>
    <row r="124" spans="5:26" s="221" customFormat="1" ht="12">
      <c r="E124" s="221" t="s">
        <v>620</v>
      </c>
      <c r="F124" s="221" t="s">
        <v>103</v>
      </c>
      <c r="I124" s="227">
        <v>2.7</v>
      </c>
      <c r="J124" s="227"/>
      <c r="K124" s="227">
        <v>0</v>
      </c>
      <c r="L124" s="227"/>
      <c r="M124" s="227">
        <v>0</v>
      </c>
      <c r="N124" s="227"/>
      <c r="O124" s="227">
        <v>0</v>
      </c>
      <c r="P124" s="227"/>
      <c r="Q124" s="227">
        <v>0</v>
      </c>
      <c r="R124" s="227"/>
      <c r="S124" s="227">
        <v>2.7</v>
      </c>
      <c r="T124" s="227"/>
      <c r="U124" s="220"/>
      <c r="V124" s="220"/>
      <c r="W124" s="220"/>
      <c r="X124" s="220"/>
      <c r="Y124" s="220"/>
      <c r="Z124" s="220"/>
    </row>
    <row r="125" spans="5:26" s="221" customFormat="1" ht="12">
      <c r="E125" s="221" t="s">
        <v>621</v>
      </c>
      <c r="F125" s="221" t="s">
        <v>685</v>
      </c>
      <c r="I125" s="227">
        <v>0</v>
      </c>
      <c r="J125" s="227"/>
      <c r="K125" s="227">
        <v>0</v>
      </c>
      <c r="L125" s="227"/>
      <c r="M125" s="227">
        <v>0</v>
      </c>
      <c r="N125" s="227"/>
      <c r="O125" s="227">
        <v>0</v>
      </c>
      <c r="P125" s="227"/>
      <c r="Q125" s="227">
        <v>0</v>
      </c>
      <c r="R125" s="227"/>
      <c r="S125" s="227">
        <v>0</v>
      </c>
      <c r="T125" s="227"/>
      <c r="U125" s="220"/>
      <c r="V125" s="220"/>
      <c r="W125" s="220"/>
      <c r="X125" s="220"/>
      <c r="Y125" s="220"/>
      <c r="Z125" s="220"/>
    </row>
    <row r="126" spans="5:26" s="221" customFormat="1" ht="12">
      <c r="E126" s="221" t="s">
        <v>622</v>
      </c>
      <c r="F126" s="221" t="s">
        <v>186</v>
      </c>
      <c r="I126" s="227">
        <v>1176</v>
      </c>
      <c r="J126" s="227"/>
      <c r="K126" s="227">
        <v>48.80000000000007</v>
      </c>
      <c r="L126" s="227"/>
      <c r="M126" s="227">
        <v>0</v>
      </c>
      <c r="N126" s="227"/>
      <c r="O126" s="227">
        <v>0</v>
      </c>
      <c r="P126" s="227"/>
      <c r="Q126" s="227">
        <v>-1.1368683772161603E-13</v>
      </c>
      <c r="R126" s="227"/>
      <c r="S126" s="227">
        <v>1224.8</v>
      </c>
      <c r="T126" s="227"/>
      <c r="U126" s="220"/>
      <c r="V126" s="220"/>
      <c r="W126" s="220"/>
      <c r="X126" s="220"/>
      <c r="Y126" s="220"/>
      <c r="Z126" s="220"/>
    </row>
    <row r="127" spans="5:26" s="221" customFormat="1" ht="12">
      <c r="E127" s="221" t="s">
        <v>623</v>
      </c>
      <c r="F127" s="221" t="s">
        <v>187</v>
      </c>
      <c r="I127" s="227">
        <v>0</v>
      </c>
      <c r="J127" s="227"/>
      <c r="K127" s="227">
        <v>0</v>
      </c>
      <c r="L127" s="227"/>
      <c r="M127" s="227">
        <v>0</v>
      </c>
      <c r="N127" s="227"/>
      <c r="O127" s="227">
        <v>0</v>
      </c>
      <c r="P127" s="227"/>
      <c r="Q127" s="227">
        <v>0</v>
      </c>
      <c r="R127" s="227"/>
      <c r="S127" s="227">
        <v>0</v>
      </c>
      <c r="T127" s="227"/>
      <c r="U127" s="220"/>
      <c r="V127" s="220"/>
      <c r="W127" s="220"/>
      <c r="X127" s="220"/>
      <c r="Y127" s="220"/>
      <c r="Z127" s="220"/>
    </row>
    <row r="128" spans="2:26" s="221" customFormat="1" ht="12">
      <c r="B128" s="221" t="s">
        <v>537</v>
      </c>
      <c r="C128" s="221" t="s">
        <v>483</v>
      </c>
      <c r="I128" s="227">
        <f>I129+I130+I131+I132</f>
        <v>2982.1693980100013</v>
      </c>
      <c r="J128" s="227"/>
      <c r="K128" s="227">
        <f>K129+K130+K131+K132</f>
        <v>-2303.1380885917943</v>
      </c>
      <c r="L128" s="227"/>
      <c r="M128" s="227">
        <f>M129+M130+M131+M132</f>
        <v>1098.2717768590949</v>
      </c>
      <c r="N128" s="227"/>
      <c r="O128" s="227">
        <f>O129+O130+O131+O132</f>
        <v>1750.2739744427004</v>
      </c>
      <c r="P128" s="227"/>
      <c r="Q128" s="227">
        <f>Q129+Q130+Q131+Q132</f>
        <v>0</v>
      </c>
      <c r="R128" s="227"/>
      <c r="S128" s="227">
        <f>S129+S130+S131+S132</f>
        <v>3527.577060720003</v>
      </c>
      <c r="T128" s="227"/>
      <c r="U128" s="220"/>
      <c r="V128" s="220"/>
      <c r="W128" s="220"/>
      <c r="X128" s="220"/>
      <c r="Y128" s="220"/>
      <c r="Z128" s="220"/>
    </row>
    <row r="129" spans="3:26" s="221" customFormat="1" ht="12">
      <c r="C129" s="221" t="s">
        <v>624</v>
      </c>
      <c r="D129" s="221" t="s">
        <v>103</v>
      </c>
      <c r="I129" s="227">
        <v>0</v>
      </c>
      <c r="J129" s="227"/>
      <c r="K129" s="227">
        <v>0</v>
      </c>
      <c r="L129" s="227"/>
      <c r="M129" s="227">
        <v>0</v>
      </c>
      <c r="N129" s="227"/>
      <c r="O129" s="227">
        <v>0</v>
      </c>
      <c r="P129" s="227"/>
      <c r="Q129" s="227">
        <v>0</v>
      </c>
      <c r="R129" s="227"/>
      <c r="S129" s="227">
        <v>0</v>
      </c>
      <c r="T129" s="227"/>
      <c r="U129" s="220"/>
      <c r="V129" s="220"/>
      <c r="W129" s="220"/>
      <c r="X129" s="220"/>
      <c r="Y129" s="220"/>
      <c r="Z129" s="220"/>
    </row>
    <row r="130" spans="3:26" s="221" customFormat="1" ht="12">
      <c r="C130" s="221" t="s">
        <v>625</v>
      </c>
      <c r="D130" s="221" t="s">
        <v>610</v>
      </c>
      <c r="I130" s="227">
        <v>0</v>
      </c>
      <c r="J130" s="227"/>
      <c r="K130" s="227">
        <v>0</v>
      </c>
      <c r="L130" s="227"/>
      <c r="M130" s="227">
        <v>0</v>
      </c>
      <c r="N130" s="227"/>
      <c r="O130" s="227">
        <v>0</v>
      </c>
      <c r="P130" s="227"/>
      <c r="Q130" s="227">
        <v>0</v>
      </c>
      <c r="R130" s="227"/>
      <c r="S130" s="227">
        <v>0</v>
      </c>
      <c r="T130" s="227"/>
      <c r="U130" s="220"/>
      <c r="V130" s="220"/>
      <c r="W130" s="220"/>
      <c r="X130" s="220"/>
      <c r="Y130" s="220"/>
      <c r="Z130" s="220"/>
    </row>
    <row r="131" spans="3:26" s="221" customFormat="1" ht="12">
      <c r="C131" s="221" t="s">
        <v>626</v>
      </c>
      <c r="D131" s="221" t="s">
        <v>186</v>
      </c>
      <c r="I131" s="227">
        <v>2205.436406440001</v>
      </c>
      <c r="J131" s="227"/>
      <c r="K131" s="227">
        <v>-1204.692376070575</v>
      </c>
      <c r="L131" s="227"/>
      <c r="M131" s="227">
        <v>198.3741087376757</v>
      </c>
      <c r="N131" s="227"/>
      <c r="O131" s="227">
        <v>1378.9218422729007</v>
      </c>
      <c r="P131" s="227"/>
      <c r="Q131" s="227">
        <v>0</v>
      </c>
      <c r="R131" s="227"/>
      <c r="S131" s="227">
        <v>2578.0399813800027</v>
      </c>
      <c r="T131" s="227"/>
      <c r="U131" s="220"/>
      <c r="V131" s="220"/>
      <c r="W131" s="220"/>
      <c r="X131" s="220"/>
      <c r="Y131" s="220"/>
      <c r="Z131" s="220"/>
    </row>
    <row r="132" spans="3:26" s="221" customFormat="1" ht="12">
      <c r="C132" s="221" t="s">
        <v>627</v>
      </c>
      <c r="D132" s="221" t="s">
        <v>187</v>
      </c>
      <c r="I132" s="227">
        <v>776.7329915700001</v>
      </c>
      <c r="J132" s="227"/>
      <c r="K132" s="227">
        <v>-1098.445712521219</v>
      </c>
      <c r="L132" s="227"/>
      <c r="M132" s="227">
        <v>899.8976681214191</v>
      </c>
      <c r="N132" s="227"/>
      <c r="O132" s="227">
        <v>371.3521321697998</v>
      </c>
      <c r="P132" s="227"/>
      <c r="Q132" s="227">
        <v>0</v>
      </c>
      <c r="R132" s="227"/>
      <c r="S132" s="227">
        <v>949.53707934</v>
      </c>
      <c r="T132" s="227"/>
      <c r="U132" s="220"/>
      <c r="V132" s="220"/>
      <c r="W132" s="220"/>
      <c r="X132" s="220"/>
      <c r="Y132" s="220"/>
      <c r="Z132" s="220"/>
    </row>
    <row r="133" spans="2:26" s="221" customFormat="1" ht="12">
      <c r="B133" s="221" t="s">
        <v>628</v>
      </c>
      <c r="C133" s="221" t="s">
        <v>101</v>
      </c>
      <c r="I133" s="227">
        <f>I134+I145+I163+I166+I179</f>
        <v>49785.72920736442</v>
      </c>
      <c r="J133" s="227"/>
      <c r="K133" s="227">
        <f>K134+K145+K163+K166+K179</f>
        <v>3970.9880005860296</v>
      </c>
      <c r="L133" s="227"/>
      <c r="M133" s="227">
        <f>M134+M145+M163+M166+M179</f>
        <v>0</v>
      </c>
      <c r="N133" s="227"/>
      <c r="O133" s="227">
        <f>O134+O145+O163+O166+O179</f>
        <v>-135.09999999999997</v>
      </c>
      <c r="P133" s="227"/>
      <c r="Q133" s="227">
        <f>Q134+Q145+Q163+Q166+Q179</f>
        <v>9.504949547381216</v>
      </c>
      <c r="R133" s="227"/>
      <c r="S133" s="227">
        <f>S134+S145+S163+S166+S179</f>
        <v>53631.12215749782</v>
      </c>
      <c r="T133" s="227"/>
      <c r="U133" s="220"/>
      <c r="V133" s="220"/>
      <c r="W133" s="220"/>
      <c r="X133" s="220"/>
      <c r="Y133" s="220"/>
      <c r="Z133" s="220"/>
    </row>
    <row r="134" spans="3:26" s="221" customFormat="1" ht="12">
      <c r="C134" s="221" t="s">
        <v>311</v>
      </c>
      <c r="D134" s="221" t="s">
        <v>21</v>
      </c>
      <c r="I134" s="227">
        <f>I135+I138</f>
        <v>13034.995413791608</v>
      </c>
      <c r="J134" s="227"/>
      <c r="K134" s="227">
        <f>K135+K138</f>
        <v>668.9187293750817</v>
      </c>
      <c r="L134" s="227"/>
      <c r="M134" s="227">
        <f>M135+M138</f>
        <v>0</v>
      </c>
      <c r="N134" s="227"/>
      <c r="O134" s="227">
        <f>O135+O138</f>
        <v>0</v>
      </c>
      <c r="P134" s="227"/>
      <c r="Q134" s="227">
        <f>Q135+Q138</f>
        <v>8.91047857127342</v>
      </c>
      <c r="R134" s="227"/>
      <c r="S134" s="227">
        <f>S135+S138</f>
        <v>13712.824621737966</v>
      </c>
      <c r="T134" s="227"/>
      <c r="U134" s="220"/>
      <c r="V134" s="220"/>
      <c r="W134" s="220"/>
      <c r="X134" s="220"/>
      <c r="Y134" s="220"/>
      <c r="Z134" s="220"/>
    </row>
    <row r="135" spans="4:26" s="221" customFormat="1" ht="12">
      <c r="D135" s="221" t="s">
        <v>629</v>
      </c>
      <c r="E135" s="221" t="s">
        <v>610</v>
      </c>
      <c r="I135" s="227">
        <f>I136+I137</f>
        <v>0</v>
      </c>
      <c r="J135" s="227"/>
      <c r="K135" s="227">
        <f>K136+K137</f>
        <v>-8.443939948594505</v>
      </c>
      <c r="L135" s="227"/>
      <c r="M135" s="227">
        <f>M136+M137</f>
        <v>0</v>
      </c>
      <c r="N135" s="227"/>
      <c r="O135" s="227">
        <f>O136+O137</f>
        <v>0</v>
      </c>
      <c r="P135" s="227"/>
      <c r="Q135" s="227">
        <f>Q136+Q137</f>
        <v>8.443939948594505</v>
      </c>
      <c r="R135" s="227"/>
      <c r="S135" s="227">
        <f>S136+S137</f>
        <v>0</v>
      </c>
      <c r="T135" s="227"/>
      <c r="U135" s="220"/>
      <c r="V135" s="220"/>
      <c r="W135" s="220"/>
      <c r="X135" s="220"/>
      <c r="Y135" s="220"/>
      <c r="Z135" s="220"/>
    </row>
    <row r="136" spans="5:26" s="221" customFormat="1" ht="12">
      <c r="E136" s="221" t="s">
        <v>630</v>
      </c>
      <c r="F136" s="221" t="s">
        <v>631</v>
      </c>
      <c r="I136" s="227">
        <v>0</v>
      </c>
      <c r="J136" s="227"/>
      <c r="K136" s="227">
        <v>-8.443939948594505</v>
      </c>
      <c r="L136" s="227"/>
      <c r="M136" s="227">
        <v>0</v>
      </c>
      <c r="N136" s="227"/>
      <c r="O136" s="227">
        <v>0</v>
      </c>
      <c r="P136" s="227"/>
      <c r="Q136" s="227">
        <v>8.443939948594505</v>
      </c>
      <c r="R136" s="227"/>
      <c r="S136" s="227">
        <v>0</v>
      </c>
      <c r="T136" s="227"/>
      <c r="U136" s="220"/>
      <c r="V136" s="220"/>
      <c r="W136" s="220"/>
      <c r="X136" s="220"/>
      <c r="Y136" s="220"/>
      <c r="Z136" s="220"/>
    </row>
    <row r="137" spans="5:26" s="221" customFormat="1" ht="12">
      <c r="E137" s="221" t="s">
        <v>632</v>
      </c>
      <c r="F137" s="221" t="s">
        <v>633</v>
      </c>
      <c r="I137" s="227">
        <v>0</v>
      </c>
      <c r="J137" s="227"/>
      <c r="K137" s="227">
        <v>0</v>
      </c>
      <c r="L137" s="227"/>
      <c r="M137" s="227">
        <v>0</v>
      </c>
      <c r="N137" s="227"/>
      <c r="O137" s="227">
        <v>0</v>
      </c>
      <c r="P137" s="227"/>
      <c r="Q137" s="227">
        <v>0</v>
      </c>
      <c r="R137" s="227"/>
      <c r="S137" s="227">
        <v>0</v>
      </c>
      <c r="T137" s="227"/>
      <c r="U137" s="220"/>
      <c r="V137" s="220"/>
      <c r="W137" s="220"/>
      <c r="X137" s="220"/>
      <c r="Y137" s="220"/>
      <c r="Z137" s="220"/>
    </row>
    <row r="138" spans="4:26" s="221" customFormat="1" ht="12">
      <c r="D138" s="221" t="s">
        <v>634</v>
      </c>
      <c r="E138" s="221" t="s">
        <v>187</v>
      </c>
      <c r="I138" s="227">
        <f>I139+I142</f>
        <v>13034.995413791608</v>
      </c>
      <c r="J138" s="227"/>
      <c r="K138" s="227">
        <f>K139+K142</f>
        <v>677.3626693236763</v>
      </c>
      <c r="L138" s="227"/>
      <c r="M138" s="227">
        <f>M139+M142</f>
        <v>0</v>
      </c>
      <c r="N138" s="227"/>
      <c r="O138" s="227">
        <f>O139+O142</f>
        <v>0</v>
      </c>
      <c r="P138" s="227"/>
      <c r="Q138" s="227">
        <f>Q139+Q142</f>
        <v>0.46653862267891455</v>
      </c>
      <c r="R138" s="227"/>
      <c r="S138" s="227">
        <f>S139+S142</f>
        <v>13712.824621737966</v>
      </c>
      <c r="T138" s="227"/>
      <c r="U138" s="220"/>
      <c r="V138" s="220"/>
      <c r="W138" s="220"/>
      <c r="X138" s="220"/>
      <c r="Y138" s="220"/>
      <c r="Z138" s="220"/>
    </row>
    <row r="139" spans="5:26" s="364" customFormat="1" ht="12">
      <c r="E139" s="364" t="s">
        <v>635</v>
      </c>
      <c r="F139" s="364" t="s">
        <v>631</v>
      </c>
      <c r="H139" s="221"/>
      <c r="I139" s="227">
        <f>I140+I141</f>
        <v>1356.935266061</v>
      </c>
      <c r="J139" s="227"/>
      <c r="K139" s="227">
        <f>K140+K141</f>
        <v>-189.747544</v>
      </c>
      <c r="L139" s="227"/>
      <c r="M139" s="227">
        <f>M140+M141</f>
        <v>0</v>
      </c>
      <c r="N139" s="227"/>
      <c r="O139" s="227">
        <f>O140+O141</f>
        <v>0</v>
      </c>
      <c r="P139" s="227"/>
      <c r="Q139" s="227">
        <f>Q140+Q141</f>
        <v>-0.01572206099984541</v>
      </c>
      <c r="R139" s="227"/>
      <c r="S139" s="227">
        <f>S140+S141</f>
        <v>1167.172</v>
      </c>
      <c r="T139" s="365"/>
      <c r="U139" s="366"/>
      <c r="V139" s="366"/>
      <c r="W139" s="366"/>
      <c r="X139" s="366"/>
      <c r="Y139" s="366"/>
      <c r="Z139" s="366"/>
    </row>
    <row r="140" spans="6:26" s="364" customFormat="1" ht="12">
      <c r="F140" s="364" t="s">
        <v>686</v>
      </c>
      <c r="G140" s="364" t="s">
        <v>80</v>
      </c>
      <c r="H140" s="221"/>
      <c r="I140" s="227">
        <v>473.565</v>
      </c>
      <c r="J140" s="227"/>
      <c r="K140" s="227">
        <v>-9.178</v>
      </c>
      <c r="L140" s="227"/>
      <c r="M140" s="227">
        <v>0</v>
      </c>
      <c r="N140" s="227"/>
      <c r="O140" s="227">
        <v>0</v>
      </c>
      <c r="P140" s="227"/>
      <c r="Q140" s="227">
        <v>3.552713678800501E-15</v>
      </c>
      <c r="R140" s="227"/>
      <c r="S140" s="227">
        <v>464.387</v>
      </c>
      <c r="T140" s="365"/>
      <c r="U140" s="366"/>
      <c r="V140" s="366"/>
      <c r="W140" s="366"/>
      <c r="X140" s="366"/>
      <c r="Y140" s="366"/>
      <c r="Z140" s="366"/>
    </row>
    <row r="141" spans="6:26" s="364" customFormat="1" ht="12">
      <c r="F141" s="364" t="s">
        <v>687</v>
      </c>
      <c r="G141" s="364" t="s">
        <v>81</v>
      </c>
      <c r="H141" s="221"/>
      <c r="I141" s="227">
        <v>883.3702660609999</v>
      </c>
      <c r="J141" s="227"/>
      <c r="K141" s="227">
        <v>-180.569544</v>
      </c>
      <c r="L141" s="227"/>
      <c r="M141" s="227">
        <v>0</v>
      </c>
      <c r="N141" s="227"/>
      <c r="O141" s="227">
        <v>0</v>
      </c>
      <c r="P141" s="227"/>
      <c r="Q141" s="227">
        <v>-0.015722060999848964</v>
      </c>
      <c r="R141" s="227"/>
      <c r="S141" s="227">
        <v>702.7850000000001</v>
      </c>
      <c r="T141" s="365"/>
      <c r="U141" s="366"/>
      <c r="V141" s="366"/>
      <c r="W141" s="366"/>
      <c r="X141" s="366"/>
      <c r="Y141" s="366"/>
      <c r="Z141" s="366"/>
    </row>
    <row r="142" spans="5:26" s="364" customFormat="1" ht="12">
      <c r="E142" s="364" t="s">
        <v>636</v>
      </c>
      <c r="F142" s="364" t="s">
        <v>633</v>
      </c>
      <c r="H142" s="221"/>
      <c r="I142" s="227">
        <f>I143+I144</f>
        <v>11678.060147730608</v>
      </c>
      <c r="J142" s="227"/>
      <c r="K142" s="227">
        <f>K143+K144</f>
        <v>867.1102133236764</v>
      </c>
      <c r="L142" s="227"/>
      <c r="M142" s="227">
        <f>M143+M144</f>
        <v>0</v>
      </c>
      <c r="N142" s="227"/>
      <c r="O142" s="227">
        <f>O143+O144</f>
        <v>0</v>
      </c>
      <c r="P142" s="227"/>
      <c r="Q142" s="227">
        <f>Q143+Q144</f>
        <v>0.48226068367875996</v>
      </c>
      <c r="R142" s="227"/>
      <c r="S142" s="227">
        <f>S143+S144</f>
        <v>12545.652621737965</v>
      </c>
      <c r="T142" s="365"/>
      <c r="U142" s="366"/>
      <c r="V142" s="366"/>
      <c r="W142" s="366"/>
      <c r="X142" s="366"/>
      <c r="Y142" s="366"/>
      <c r="Z142" s="366"/>
    </row>
    <row r="143" spans="6:26" s="364" customFormat="1" ht="12">
      <c r="F143" s="364" t="s">
        <v>637</v>
      </c>
      <c r="G143" s="364" t="s">
        <v>80</v>
      </c>
      <c r="H143" s="221"/>
      <c r="I143" s="227">
        <v>3737.8</v>
      </c>
      <c r="J143" s="227"/>
      <c r="K143" s="227">
        <v>-55.5</v>
      </c>
      <c r="L143" s="227"/>
      <c r="M143" s="227">
        <v>0</v>
      </c>
      <c r="N143" s="227"/>
      <c r="O143" s="227">
        <v>0</v>
      </c>
      <c r="P143" s="227"/>
      <c r="Q143" s="227">
        <v>0</v>
      </c>
      <c r="R143" s="227"/>
      <c r="S143" s="227">
        <v>3682.3</v>
      </c>
      <c r="T143" s="365"/>
      <c r="U143" s="366"/>
      <c r="V143" s="366"/>
      <c r="W143" s="366"/>
      <c r="X143" s="366"/>
      <c r="Y143" s="366"/>
      <c r="Z143" s="366"/>
    </row>
    <row r="144" spans="6:26" s="364" customFormat="1" ht="12">
      <c r="F144" s="364" t="s">
        <v>638</v>
      </c>
      <c r="G144" s="364" t="s">
        <v>81</v>
      </c>
      <c r="H144" s="221"/>
      <c r="I144" s="227">
        <v>7940.260147730609</v>
      </c>
      <c r="J144" s="227"/>
      <c r="K144" s="227">
        <v>922.6102133236764</v>
      </c>
      <c r="L144" s="227"/>
      <c r="M144" s="227">
        <v>0</v>
      </c>
      <c r="N144" s="227"/>
      <c r="O144" s="227">
        <v>0</v>
      </c>
      <c r="P144" s="227"/>
      <c r="Q144" s="227">
        <v>0.48226068367875996</v>
      </c>
      <c r="R144" s="227"/>
      <c r="S144" s="227">
        <v>8863.352621737964</v>
      </c>
      <c r="T144" s="365"/>
      <c r="U144" s="366"/>
      <c r="V144" s="366"/>
      <c r="W144" s="366"/>
      <c r="X144" s="366"/>
      <c r="Y144" s="366"/>
      <c r="Z144" s="366"/>
    </row>
    <row r="145" spans="3:26" s="221" customFormat="1" ht="12">
      <c r="C145" s="221" t="s">
        <v>312</v>
      </c>
      <c r="D145" s="221" t="s">
        <v>22</v>
      </c>
      <c r="I145" s="227">
        <f>I146+I150+I153+I156</f>
        <v>36144.45656813281</v>
      </c>
      <c r="J145" s="227"/>
      <c r="K145" s="227">
        <f>K146+K150+K153+K156</f>
        <v>3297.8351616110363</v>
      </c>
      <c r="L145" s="227"/>
      <c r="M145" s="227">
        <f>M146+M150+M153+M156</f>
        <v>0</v>
      </c>
      <c r="N145" s="227"/>
      <c r="O145" s="227">
        <f>O146+O150+O153+O156</f>
        <v>-125.99999999999999</v>
      </c>
      <c r="P145" s="227"/>
      <c r="Q145" s="227">
        <f>Q146+Q150+Q153+Q156</f>
        <v>0.6427262460194523</v>
      </c>
      <c r="R145" s="227"/>
      <c r="S145" s="227">
        <f>S146+S150+S153+S156</f>
        <v>39316.93445598986</v>
      </c>
      <c r="T145" s="227"/>
      <c r="U145" s="220"/>
      <c r="V145" s="220"/>
      <c r="W145" s="220"/>
      <c r="X145" s="220"/>
      <c r="Y145" s="220"/>
      <c r="Z145" s="220"/>
    </row>
    <row r="146" spans="4:26" s="221" customFormat="1" ht="12">
      <c r="D146" s="221" t="s">
        <v>639</v>
      </c>
      <c r="E146" s="221" t="s">
        <v>103</v>
      </c>
      <c r="I146" s="227">
        <f>I147+I148+I149</f>
        <v>0</v>
      </c>
      <c r="J146" s="227"/>
      <c r="K146" s="227">
        <f>K147+K148+K149</f>
        <v>0</v>
      </c>
      <c r="L146" s="227"/>
      <c r="M146" s="227">
        <f>M147+M148+M149</f>
        <v>0</v>
      </c>
      <c r="N146" s="227"/>
      <c r="O146" s="227">
        <f>O147+O148+O149</f>
        <v>0</v>
      </c>
      <c r="P146" s="227"/>
      <c r="Q146" s="227">
        <f>Q147+Q148+Q149</f>
        <v>0</v>
      </c>
      <c r="R146" s="227"/>
      <c r="S146" s="227">
        <f>S147+S148+S149</f>
        <v>0</v>
      </c>
      <c r="T146" s="227"/>
      <c r="U146" s="220"/>
      <c r="V146" s="220"/>
      <c r="W146" s="220"/>
      <c r="X146" s="220"/>
      <c r="Y146" s="220"/>
      <c r="Z146" s="220"/>
    </row>
    <row r="147" spans="5:26" s="221" customFormat="1" ht="12">
      <c r="E147" s="221" t="s">
        <v>640</v>
      </c>
      <c r="F147" s="221" t="s">
        <v>688</v>
      </c>
      <c r="I147" s="227">
        <v>0</v>
      </c>
      <c r="J147" s="227"/>
      <c r="K147" s="227">
        <v>0</v>
      </c>
      <c r="L147" s="227"/>
      <c r="M147" s="227">
        <v>0</v>
      </c>
      <c r="N147" s="227"/>
      <c r="O147" s="227">
        <v>0</v>
      </c>
      <c r="P147" s="227"/>
      <c r="Q147" s="227">
        <v>0</v>
      </c>
      <c r="R147" s="227"/>
      <c r="S147" s="227">
        <v>0</v>
      </c>
      <c r="T147" s="227"/>
      <c r="U147" s="220"/>
      <c r="V147" s="220"/>
      <c r="W147" s="220"/>
      <c r="X147" s="220"/>
      <c r="Y147" s="220"/>
      <c r="Z147" s="220"/>
    </row>
    <row r="148" spans="5:26" s="221" customFormat="1" ht="12">
      <c r="E148" s="221" t="s">
        <v>641</v>
      </c>
      <c r="F148" s="221" t="s">
        <v>689</v>
      </c>
      <c r="I148" s="227">
        <v>0</v>
      </c>
      <c r="J148" s="227"/>
      <c r="K148" s="227">
        <v>0</v>
      </c>
      <c r="L148" s="227"/>
      <c r="M148" s="227">
        <v>0</v>
      </c>
      <c r="N148" s="227"/>
      <c r="O148" s="227">
        <v>0</v>
      </c>
      <c r="P148" s="227"/>
      <c r="Q148" s="227">
        <v>0</v>
      </c>
      <c r="R148" s="227"/>
      <c r="S148" s="227">
        <v>0</v>
      </c>
      <c r="T148" s="227"/>
      <c r="U148" s="220"/>
      <c r="V148" s="220"/>
      <c r="W148" s="220"/>
      <c r="X148" s="220"/>
      <c r="Y148" s="220"/>
      <c r="Z148" s="220"/>
    </row>
    <row r="149" spans="5:26" s="221" customFormat="1" ht="12">
      <c r="E149" s="221" t="s">
        <v>690</v>
      </c>
      <c r="F149" s="221" t="s">
        <v>633</v>
      </c>
      <c r="I149" s="227">
        <v>0</v>
      </c>
      <c r="J149" s="227"/>
      <c r="K149" s="227">
        <v>0</v>
      </c>
      <c r="L149" s="227"/>
      <c r="M149" s="227">
        <v>0</v>
      </c>
      <c r="N149" s="227"/>
      <c r="O149" s="227">
        <v>0</v>
      </c>
      <c r="P149" s="227"/>
      <c r="Q149" s="227">
        <v>0</v>
      </c>
      <c r="R149" s="227"/>
      <c r="S149" s="227">
        <v>0</v>
      </c>
      <c r="T149" s="227"/>
      <c r="U149" s="220"/>
      <c r="V149" s="220"/>
      <c r="W149" s="220"/>
      <c r="X149" s="220"/>
      <c r="Y149" s="220"/>
      <c r="Z149" s="220"/>
    </row>
    <row r="150" spans="4:26" s="221" customFormat="1" ht="12">
      <c r="D150" s="221" t="s">
        <v>691</v>
      </c>
      <c r="E150" s="221" t="s">
        <v>185</v>
      </c>
      <c r="I150" s="227">
        <f>I151+I152</f>
        <v>942.3556379999999</v>
      </c>
      <c r="J150" s="227"/>
      <c r="K150" s="227">
        <f>K151+K152</f>
        <v>0.04575705927343243</v>
      </c>
      <c r="L150" s="227"/>
      <c r="M150" s="227">
        <f>M151+M152</f>
        <v>0</v>
      </c>
      <c r="N150" s="227"/>
      <c r="O150" s="227">
        <f>O151+O152</f>
        <v>-12.5</v>
      </c>
      <c r="P150" s="227"/>
      <c r="Q150" s="227">
        <f>Q151+Q152</f>
        <v>0.00959694072641959</v>
      </c>
      <c r="R150" s="227"/>
      <c r="S150" s="227">
        <f>S151+S152</f>
        <v>929.9109919999997</v>
      </c>
      <c r="T150" s="227"/>
      <c r="U150" s="220"/>
      <c r="V150" s="220"/>
      <c r="W150" s="220"/>
      <c r="X150" s="220"/>
      <c r="Y150" s="220"/>
      <c r="Z150" s="220"/>
    </row>
    <row r="151" spans="5:26" s="221" customFormat="1" ht="12">
      <c r="E151" s="221" t="s">
        <v>643</v>
      </c>
      <c r="F151" s="221" t="s">
        <v>631</v>
      </c>
      <c r="I151" s="227">
        <v>941.3556379999999</v>
      </c>
      <c r="J151" s="227"/>
      <c r="K151" s="227">
        <v>0.04575705927343243</v>
      </c>
      <c r="L151" s="227"/>
      <c r="M151" s="227">
        <v>0</v>
      </c>
      <c r="N151" s="227"/>
      <c r="O151" s="227">
        <v>-12.5</v>
      </c>
      <c r="P151" s="227"/>
      <c r="Q151" s="227">
        <v>0.00959694072641959</v>
      </c>
      <c r="R151" s="227"/>
      <c r="S151" s="227">
        <v>928.9109919999997</v>
      </c>
      <c r="T151" s="227"/>
      <c r="U151" s="220"/>
      <c r="V151" s="220"/>
      <c r="W151" s="220"/>
      <c r="X151" s="220"/>
      <c r="Y151" s="220"/>
      <c r="Z151" s="220"/>
    </row>
    <row r="152" spans="5:26" s="221" customFormat="1" ht="12">
      <c r="E152" s="221" t="s">
        <v>644</v>
      </c>
      <c r="F152" s="221" t="s">
        <v>633</v>
      </c>
      <c r="I152" s="227">
        <v>1</v>
      </c>
      <c r="J152" s="227"/>
      <c r="K152" s="227">
        <v>0</v>
      </c>
      <c r="L152" s="227"/>
      <c r="M152" s="227">
        <v>0</v>
      </c>
      <c r="N152" s="227"/>
      <c r="O152" s="227">
        <v>0</v>
      </c>
      <c r="P152" s="227"/>
      <c r="Q152" s="227">
        <v>0</v>
      </c>
      <c r="R152" s="227"/>
      <c r="S152" s="227">
        <v>1</v>
      </c>
      <c r="T152" s="227"/>
      <c r="U152" s="220"/>
      <c r="V152" s="220"/>
      <c r="W152" s="220"/>
      <c r="X152" s="220"/>
      <c r="Y152" s="220"/>
      <c r="Z152" s="220"/>
    </row>
    <row r="153" spans="4:26" s="221" customFormat="1" ht="12">
      <c r="D153" s="221" t="s">
        <v>645</v>
      </c>
      <c r="E153" s="221" t="s">
        <v>186</v>
      </c>
      <c r="I153" s="227">
        <f>I154+I155</f>
        <v>11926.01551405</v>
      </c>
      <c r="J153" s="227"/>
      <c r="K153" s="227">
        <f>K154+K155</f>
        <v>-199.92632984000016</v>
      </c>
      <c r="L153" s="227"/>
      <c r="M153" s="227">
        <f>M154+M155</f>
        <v>0</v>
      </c>
      <c r="N153" s="227"/>
      <c r="O153" s="227">
        <f>O154+O155</f>
        <v>24.8</v>
      </c>
      <c r="P153" s="227"/>
      <c r="Q153" s="227">
        <f>Q154+Q155</f>
        <v>0.016285305262055516</v>
      </c>
      <c r="R153" s="227"/>
      <c r="S153" s="227">
        <f>S154+S155</f>
        <v>11750.90546951526</v>
      </c>
      <c r="T153" s="227"/>
      <c r="U153" s="220"/>
      <c r="V153" s="220"/>
      <c r="W153" s="220"/>
      <c r="X153" s="220"/>
      <c r="Y153" s="220"/>
      <c r="Z153" s="220"/>
    </row>
    <row r="154" spans="5:26" s="221" customFormat="1" ht="12">
      <c r="E154" s="221" t="s">
        <v>646</v>
      </c>
      <c r="F154" s="221" t="s">
        <v>631</v>
      </c>
      <c r="I154" s="227">
        <v>10231.397444999999</v>
      </c>
      <c r="J154" s="227"/>
      <c r="K154" s="227">
        <v>-204.29023300000017</v>
      </c>
      <c r="L154" s="227"/>
      <c r="M154" s="227">
        <v>0</v>
      </c>
      <c r="N154" s="227"/>
      <c r="O154" s="227">
        <v>24.8</v>
      </c>
      <c r="P154" s="227"/>
      <c r="Q154" s="227">
        <v>0.016285305262226046</v>
      </c>
      <c r="R154" s="227"/>
      <c r="S154" s="227">
        <v>10051.92349730526</v>
      </c>
      <c r="T154" s="227"/>
      <c r="U154" s="220"/>
      <c r="V154" s="220"/>
      <c r="W154" s="220"/>
      <c r="X154" s="220"/>
      <c r="Y154" s="220"/>
      <c r="Z154" s="220"/>
    </row>
    <row r="155" spans="5:26" s="221" customFormat="1" ht="12">
      <c r="E155" s="221" t="s">
        <v>647</v>
      </c>
      <c r="F155" s="221" t="s">
        <v>633</v>
      </c>
      <c r="I155" s="227">
        <v>1694.61806905</v>
      </c>
      <c r="J155" s="227"/>
      <c r="K155" s="227">
        <v>4.363903160000007</v>
      </c>
      <c r="L155" s="227"/>
      <c r="M155" s="227">
        <v>0</v>
      </c>
      <c r="N155" s="227"/>
      <c r="O155" s="227">
        <v>0</v>
      </c>
      <c r="P155" s="227"/>
      <c r="Q155" s="227">
        <v>-1.7053025658242404E-13</v>
      </c>
      <c r="R155" s="227"/>
      <c r="S155" s="227">
        <v>1698.9819722099999</v>
      </c>
      <c r="T155" s="227"/>
      <c r="U155" s="220"/>
      <c r="V155" s="220"/>
      <c r="W155" s="220"/>
      <c r="X155" s="220"/>
      <c r="Y155" s="220"/>
      <c r="Z155" s="220"/>
    </row>
    <row r="156" spans="4:26" s="221" customFormat="1" ht="12">
      <c r="D156" s="221" t="s">
        <v>648</v>
      </c>
      <c r="E156" s="221" t="s">
        <v>187</v>
      </c>
      <c r="I156" s="227">
        <f>I157+I160</f>
        <v>23276.085416082813</v>
      </c>
      <c r="J156" s="227"/>
      <c r="K156" s="227">
        <f>K157+K160</f>
        <v>3497.715734391763</v>
      </c>
      <c r="L156" s="227"/>
      <c r="M156" s="227">
        <f>M157+M160</f>
        <v>0</v>
      </c>
      <c r="N156" s="227"/>
      <c r="O156" s="227">
        <f>O157+O160</f>
        <v>-138.29999999999998</v>
      </c>
      <c r="P156" s="227"/>
      <c r="Q156" s="227">
        <f>Q157+Q160</f>
        <v>0.6168440000309772</v>
      </c>
      <c r="R156" s="227"/>
      <c r="S156" s="227">
        <f>S157+S160</f>
        <v>26636.117994474604</v>
      </c>
      <c r="T156" s="227"/>
      <c r="U156" s="220"/>
      <c r="V156" s="220"/>
      <c r="W156" s="220"/>
      <c r="X156" s="220"/>
      <c r="Y156" s="220"/>
      <c r="Z156" s="220"/>
    </row>
    <row r="157" spans="5:26" s="221" customFormat="1" ht="12">
      <c r="E157" s="221" t="s">
        <v>649</v>
      </c>
      <c r="F157" s="221" t="s">
        <v>631</v>
      </c>
      <c r="I157" s="227">
        <f>I158+I159</f>
        <v>21525.73004402862</v>
      </c>
      <c r="J157" s="227"/>
      <c r="K157" s="227">
        <f>K158+K159</f>
        <v>2467.820439290848</v>
      </c>
      <c r="L157" s="227"/>
      <c r="M157" s="227">
        <f>M158+M159</f>
        <v>0</v>
      </c>
      <c r="N157" s="227"/>
      <c r="O157" s="227">
        <f>O158+O159</f>
        <v>-138.29999999999998</v>
      </c>
      <c r="P157" s="227"/>
      <c r="Q157" s="227">
        <f>Q158+Q159</f>
        <v>0.6174960000310363</v>
      </c>
      <c r="R157" s="227"/>
      <c r="S157" s="227">
        <f>S158+S159</f>
        <v>23855.867979319497</v>
      </c>
      <c r="T157" s="227"/>
      <c r="U157" s="220"/>
      <c r="V157" s="220"/>
      <c r="W157" s="220"/>
      <c r="X157" s="220"/>
      <c r="Y157" s="220"/>
      <c r="Z157" s="220"/>
    </row>
    <row r="158" spans="6:26" s="221" customFormat="1" ht="12">
      <c r="F158" s="221" t="s">
        <v>692</v>
      </c>
      <c r="G158" s="221" t="s">
        <v>80</v>
      </c>
      <c r="I158" s="227">
        <v>1977.5540019999999</v>
      </c>
      <c r="J158" s="227"/>
      <c r="K158" s="227">
        <v>27.494462999999996</v>
      </c>
      <c r="L158" s="227"/>
      <c r="M158" s="227">
        <v>0</v>
      </c>
      <c r="N158" s="227"/>
      <c r="O158" s="227">
        <v>-0.2</v>
      </c>
      <c r="P158" s="227"/>
      <c r="Q158" s="227">
        <v>-0.025468999999975483</v>
      </c>
      <c r="R158" s="227"/>
      <c r="S158" s="227">
        <v>2004.8229959999999</v>
      </c>
      <c r="T158" s="227"/>
      <c r="U158" s="220"/>
      <c r="V158" s="220"/>
      <c r="W158" s="220"/>
      <c r="X158" s="220"/>
      <c r="Y158" s="220"/>
      <c r="Z158" s="220"/>
    </row>
    <row r="159" spans="6:26" s="221" customFormat="1" ht="12">
      <c r="F159" s="221" t="s">
        <v>693</v>
      </c>
      <c r="G159" s="221" t="s">
        <v>81</v>
      </c>
      <c r="I159" s="227">
        <v>19548.17604202862</v>
      </c>
      <c r="J159" s="227"/>
      <c r="K159" s="227">
        <v>2440.325976290848</v>
      </c>
      <c r="L159" s="227"/>
      <c r="M159" s="227">
        <v>0</v>
      </c>
      <c r="N159" s="227"/>
      <c r="O159" s="227">
        <v>-138.1</v>
      </c>
      <c r="P159" s="227"/>
      <c r="Q159" s="227">
        <v>0.6429650000310119</v>
      </c>
      <c r="R159" s="227"/>
      <c r="S159" s="227">
        <v>21851.044983319498</v>
      </c>
      <c r="T159" s="227"/>
      <c r="U159" s="220"/>
      <c r="V159" s="220"/>
      <c r="W159" s="220"/>
      <c r="X159" s="220"/>
      <c r="Y159" s="220"/>
      <c r="Z159" s="220"/>
    </row>
    <row r="160" spans="5:26" s="221" customFormat="1" ht="12">
      <c r="E160" s="221" t="s">
        <v>650</v>
      </c>
      <c r="F160" s="221" t="s">
        <v>633</v>
      </c>
      <c r="I160" s="227">
        <f>I161+I162</f>
        <v>1750.3553720541934</v>
      </c>
      <c r="J160" s="227"/>
      <c r="K160" s="227">
        <f>K161+K162</f>
        <v>1029.895295100915</v>
      </c>
      <c r="L160" s="227"/>
      <c r="M160" s="227">
        <f>M161+M162</f>
        <v>0</v>
      </c>
      <c r="N160" s="227"/>
      <c r="O160" s="227">
        <f>O161+O162</f>
        <v>0</v>
      </c>
      <c r="P160" s="227"/>
      <c r="Q160" s="227">
        <f>Q161+Q162</f>
        <v>-0.0006520000000591608</v>
      </c>
      <c r="R160" s="227"/>
      <c r="S160" s="227">
        <f>S161+S162</f>
        <v>2780.250015155108</v>
      </c>
      <c r="T160" s="227"/>
      <c r="U160" s="220"/>
      <c r="V160" s="220"/>
      <c r="W160" s="220"/>
      <c r="X160" s="220"/>
      <c r="Y160" s="220"/>
      <c r="Z160" s="220"/>
    </row>
    <row r="161" spans="6:26" s="221" customFormat="1" ht="12">
      <c r="F161" s="221" t="s">
        <v>694</v>
      </c>
      <c r="G161" s="221" t="s">
        <v>80</v>
      </c>
      <c r="I161" s="227">
        <v>246.156445</v>
      </c>
      <c r="J161" s="227"/>
      <c r="K161" s="227">
        <v>650</v>
      </c>
      <c r="L161" s="227"/>
      <c r="M161" s="227">
        <v>0</v>
      </c>
      <c r="N161" s="227"/>
      <c r="O161" s="227">
        <v>0</v>
      </c>
      <c r="P161" s="227"/>
      <c r="Q161" s="227">
        <v>0.01734800000008363</v>
      </c>
      <c r="R161" s="227"/>
      <c r="S161" s="227">
        <v>896.173793</v>
      </c>
      <c r="T161" s="227"/>
      <c r="U161" s="220"/>
      <c r="V161" s="220"/>
      <c r="W161" s="220"/>
      <c r="X161" s="220"/>
      <c r="Y161" s="220"/>
      <c r="Z161" s="220"/>
    </row>
    <row r="162" spans="6:26" s="221" customFormat="1" ht="12">
      <c r="F162" s="221" t="s">
        <v>695</v>
      </c>
      <c r="G162" s="221" t="s">
        <v>81</v>
      </c>
      <c r="I162" s="227">
        <v>1504.1989270541933</v>
      </c>
      <c r="J162" s="227"/>
      <c r="K162" s="227">
        <v>379.89529510091495</v>
      </c>
      <c r="L162" s="227"/>
      <c r="M162" s="227">
        <v>0</v>
      </c>
      <c r="N162" s="227"/>
      <c r="O162" s="227">
        <v>0</v>
      </c>
      <c r="P162" s="227"/>
      <c r="Q162" s="227">
        <v>-0.01800000000014279</v>
      </c>
      <c r="R162" s="227"/>
      <c r="S162" s="227">
        <v>1884.076222155108</v>
      </c>
      <c r="T162" s="227"/>
      <c r="U162" s="220"/>
      <c r="V162" s="220"/>
      <c r="W162" s="220"/>
      <c r="X162" s="220"/>
      <c r="Y162" s="220"/>
      <c r="Z162" s="220"/>
    </row>
    <row r="163" spans="3:26" s="221" customFormat="1" ht="12">
      <c r="C163" s="221" t="s">
        <v>313</v>
      </c>
      <c r="D163" s="221" t="s">
        <v>23</v>
      </c>
      <c r="I163" s="227">
        <f>I164+I165</f>
        <v>401</v>
      </c>
      <c r="J163" s="227"/>
      <c r="K163" s="227">
        <f>K164+K165</f>
        <v>7.334109599911638</v>
      </c>
      <c r="L163" s="227"/>
      <c r="M163" s="227">
        <f>M164+M165</f>
        <v>0</v>
      </c>
      <c r="N163" s="227"/>
      <c r="O163" s="227">
        <f>O164+O165</f>
        <v>-0.1</v>
      </c>
      <c r="P163" s="227"/>
      <c r="Q163" s="227">
        <f>Q164+Q165</f>
        <v>-0.03410959991164972</v>
      </c>
      <c r="R163" s="227"/>
      <c r="S163" s="227">
        <f>S164+S165</f>
        <v>408.2</v>
      </c>
      <c r="T163" s="227"/>
      <c r="U163" s="220"/>
      <c r="V163" s="220"/>
      <c r="W163" s="220"/>
      <c r="X163" s="220"/>
      <c r="Y163" s="220"/>
      <c r="Z163" s="220"/>
    </row>
    <row r="164" spans="4:26" s="221" customFormat="1" ht="12">
      <c r="D164" s="221" t="s">
        <v>651</v>
      </c>
      <c r="E164" s="221" t="s">
        <v>103</v>
      </c>
      <c r="I164" s="227">
        <v>151.1</v>
      </c>
      <c r="J164" s="227"/>
      <c r="K164" s="227">
        <v>-2.4658904000883446</v>
      </c>
      <c r="L164" s="227"/>
      <c r="M164" s="227">
        <v>0</v>
      </c>
      <c r="N164" s="227"/>
      <c r="O164" s="227">
        <v>-0.1</v>
      </c>
      <c r="P164" s="227"/>
      <c r="Q164" s="227">
        <v>-0.03410959991164972</v>
      </c>
      <c r="R164" s="227"/>
      <c r="S164" s="227">
        <v>148.5</v>
      </c>
      <c r="T164" s="227"/>
      <c r="U164" s="220"/>
      <c r="V164" s="220"/>
      <c r="W164" s="220"/>
      <c r="X164" s="220"/>
      <c r="Y164" s="220"/>
      <c r="Z164" s="220"/>
    </row>
    <row r="165" spans="4:26" s="221" customFormat="1" ht="12">
      <c r="D165" s="221" t="s">
        <v>652</v>
      </c>
      <c r="E165" s="221" t="s">
        <v>186</v>
      </c>
      <c r="I165" s="227">
        <v>249.9</v>
      </c>
      <c r="J165" s="227"/>
      <c r="K165" s="227">
        <v>9.799999999999983</v>
      </c>
      <c r="L165" s="227"/>
      <c r="M165" s="227">
        <v>0</v>
      </c>
      <c r="N165" s="227"/>
      <c r="O165" s="227">
        <v>0</v>
      </c>
      <c r="P165" s="227"/>
      <c r="Q165" s="227">
        <v>0</v>
      </c>
      <c r="R165" s="227"/>
      <c r="S165" s="227">
        <v>259.7</v>
      </c>
      <c r="T165" s="227"/>
      <c r="U165" s="220"/>
      <c r="V165" s="220"/>
      <c r="W165" s="220"/>
      <c r="X165" s="220"/>
      <c r="Y165" s="220"/>
      <c r="Z165" s="220"/>
    </row>
    <row r="166" spans="3:26" s="221" customFormat="1" ht="12">
      <c r="C166" s="221" t="s">
        <v>696</v>
      </c>
      <c r="D166" s="221" t="s">
        <v>25</v>
      </c>
      <c r="I166" s="227">
        <f>I167+I170+I173+I176</f>
        <v>6.3</v>
      </c>
      <c r="J166" s="227"/>
      <c r="K166" s="227">
        <f>K167+K170+K173+K176</f>
        <v>-3.0999999999999988</v>
      </c>
      <c r="L166" s="227"/>
      <c r="M166" s="227">
        <f>M167+M170+M173+M176</f>
        <v>0</v>
      </c>
      <c r="N166" s="227"/>
      <c r="O166" s="227">
        <f>O167+O170+O173+O176</f>
        <v>0</v>
      </c>
      <c r="P166" s="227"/>
      <c r="Q166" s="227">
        <f>Q167+Q170+Q173+Q176</f>
        <v>-8.881784197001252E-16</v>
      </c>
      <c r="R166" s="227"/>
      <c r="S166" s="227">
        <f>S167+S170+S173+S176</f>
        <v>3.2</v>
      </c>
      <c r="T166" s="227"/>
      <c r="U166" s="220"/>
      <c r="V166" s="220"/>
      <c r="W166" s="220"/>
      <c r="X166" s="220"/>
      <c r="Y166" s="220"/>
      <c r="Z166" s="220"/>
    </row>
    <row r="167" spans="4:26" s="221" customFormat="1" ht="12">
      <c r="D167" s="221" t="s">
        <v>315</v>
      </c>
      <c r="E167" s="221" t="s">
        <v>103</v>
      </c>
      <c r="I167" s="227">
        <f>I168+I169</f>
        <v>6.3</v>
      </c>
      <c r="J167" s="227"/>
      <c r="K167" s="227">
        <f>K168+K169</f>
        <v>-3.0999999999999988</v>
      </c>
      <c r="L167" s="227"/>
      <c r="M167" s="227">
        <f>M168+M169</f>
        <v>0</v>
      </c>
      <c r="N167" s="227"/>
      <c r="O167" s="227">
        <f>O168+O169</f>
        <v>0</v>
      </c>
      <c r="P167" s="227"/>
      <c r="Q167" s="227">
        <f>Q168+Q169</f>
        <v>-8.881784197001252E-16</v>
      </c>
      <c r="R167" s="227"/>
      <c r="S167" s="227">
        <f>S168+S169</f>
        <v>3.2</v>
      </c>
      <c r="T167" s="227"/>
      <c r="U167" s="220"/>
      <c r="V167" s="220"/>
      <c r="W167" s="220"/>
      <c r="X167" s="220"/>
      <c r="Y167" s="220"/>
      <c r="Z167" s="220"/>
    </row>
    <row r="168" spans="5:26" s="221" customFormat="1" ht="12">
      <c r="E168" s="221" t="s">
        <v>657</v>
      </c>
      <c r="F168" s="221" t="s">
        <v>631</v>
      </c>
      <c r="I168" s="227">
        <v>0</v>
      </c>
      <c r="J168" s="227"/>
      <c r="K168" s="227">
        <v>0</v>
      </c>
      <c r="L168" s="227"/>
      <c r="M168" s="227">
        <v>0</v>
      </c>
      <c r="N168" s="227"/>
      <c r="O168" s="227">
        <v>0</v>
      </c>
      <c r="P168" s="227"/>
      <c r="Q168" s="227">
        <v>0</v>
      </c>
      <c r="R168" s="227"/>
      <c r="S168" s="227">
        <v>0</v>
      </c>
      <c r="T168" s="227"/>
      <c r="U168" s="220"/>
      <c r="V168" s="220"/>
      <c r="W168" s="220"/>
      <c r="X168" s="220"/>
      <c r="Y168" s="220"/>
      <c r="Z168" s="220"/>
    </row>
    <row r="169" spans="5:26" s="221" customFormat="1" ht="12">
      <c r="E169" s="221" t="s">
        <v>658</v>
      </c>
      <c r="F169" s="221" t="s">
        <v>633</v>
      </c>
      <c r="I169" s="227">
        <v>6.3</v>
      </c>
      <c r="J169" s="227"/>
      <c r="K169" s="227">
        <v>-3.0999999999999988</v>
      </c>
      <c r="L169" s="227"/>
      <c r="M169" s="227">
        <v>0</v>
      </c>
      <c r="N169" s="227"/>
      <c r="O169" s="227">
        <v>0</v>
      </c>
      <c r="P169" s="227"/>
      <c r="Q169" s="227">
        <v>-8.881784197001252E-16</v>
      </c>
      <c r="R169" s="227"/>
      <c r="S169" s="227">
        <v>3.2</v>
      </c>
      <c r="T169" s="227"/>
      <c r="U169" s="220"/>
      <c r="V169" s="220"/>
      <c r="W169" s="220"/>
      <c r="X169" s="220"/>
      <c r="Y169" s="220"/>
      <c r="Z169" s="220"/>
    </row>
    <row r="170" spans="4:26" s="221" customFormat="1" ht="12">
      <c r="D170" s="221" t="s">
        <v>316</v>
      </c>
      <c r="E170" s="221" t="s">
        <v>610</v>
      </c>
      <c r="I170" s="227">
        <f>I171+I172</f>
        <v>0</v>
      </c>
      <c r="J170" s="227"/>
      <c r="K170" s="227">
        <f>K171+K172</f>
        <v>0</v>
      </c>
      <c r="L170" s="227"/>
      <c r="M170" s="227">
        <f>M171+M172</f>
        <v>0</v>
      </c>
      <c r="N170" s="227"/>
      <c r="O170" s="227">
        <f>O171+O172</f>
        <v>0</v>
      </c>
      <c r="P170" s="227"/>
      <c r="Q170" s="227">
        <f>Q171+Q172</f>
        <v>0</v>
      </c>
      <c r="R170" s="227"/>
      <c r="S170" s="227">
        <f>S171+S172</f>
        <v>0</v>
      </c>
      <c r="T170" s="227"/>
      <c r="U170" s="220"/>
      <c r="V170" s="220"/>
      <c r="W170" s="220"/>
      <c r="X170" s="220"/>
      <c r="Y170" s="220"/>
      <c r="Z170" s="220"/>
    </row>
    <row r="171" spans="5:26" s="221" customFormat="1" ht="12">
      <c r="E171" s="221" t="s">
        <v>659</v>
      </c>
      <c r="F171" s="221" t="s">
        <v>631</v>
      </c>
      <c r="I171" s="227">
        <v>0</v>
      </c>
      <c r="J171" s="227"/>
      <c r="K171" s="227">
        <v>0</v>
      </c>
      <c r="L171" s="227"/>
      <c r="M171" s="227">
        <v>0</v>
      </c>
      <c r="N171" s="227"/>
      <c r="O171" s="227">
        <v>0</v>
      </c>
      <c r="P171" s="227"/>
      <c r="Q171" s="227">
        <v>0</v>
      </c>
      <c r="R171" s="227"/>
      <c r="S171" s="227">
        <v>0</v>
      </c>
      <c r="T171" s="227"/>
      <c r="U171" s="220"/>
      <c r="V171" s="220"/>
      <c r="W171" s="220"/>
      <c r="X171" s="220"/>
      <c r="Y171" s="220"/>
      <c r="Z171" s="220"/>
    </row>
    <row r="172" spans="5:26" s="221" customFormat="1" ht="12">
      <c r="E172" s="221" t="s">
        <v>660</v>
      </c>
      <c r="F172" s="221" t="s">
        <v>633</v>
      </c>
      <c r="I172" s="227">
        <v>0</v>
      </c>
      <c r="J172" s="227"/>
      <c r="K172" s="227">
        <v>0</v>
      </c>
      <c r="L172" s="227"/>
      <c r="M172" s="227">
        <v>0</v>
      </c>
      <c r="N172" s="227"/>
      <c r="O172" s="227">
        <v>0</v>
      </c>
      <c r="P172" s="227"/>
      <c r="Q172" s="227">
        <v>0</v>
      </c>
      <c r="R172" s="227"/>
      <c r="S172" s="227">
        <v>0</v>
      </c>
      <c r="T172" s="227"/>
      <c r="U172" s="220"/>
      <c r="V172" s="220"/>
      <c r="W172" s="220"/>
      <c r="X172" s="220"/>
      <c r="Y172" s="220"/>
      <c r="Z172" s="220"/>
    </row>
    <row r="173" spans="4:26" s="221" customFormat="1" ht="12">
      <c r="D173" s="221" t="s">
        <v>661</v>
      </c>
      <c r="E173" s="221" t="s">
        <v>186</v>
      </c>
      <c r="I173" s="227">
        <f>I174+I175</f>
        <v>0</v>
      </c>
      <c r="J173" s="227"/>
      <c r="K173" s="227">
        <f>K174+K175</f>
        <v>0</v>
      </c>
      <c r="L173" s="227"/>
      <c r="M173" s="227">
        <f>M174+M175</f>
        <v>0</v>
      </c>
      <c r="N173" s="227"/>
      <c r="O173" s="227">
        <f>O174+O175</f>
        <v>0</v>
      </c>
      <c r="P173" s="227"/>
      <c r="Q173" s="227">
        <f>Q174+Q175</f>
        <v>0</v>
      </c>
      <c r="R173" s="227"/>
      <c r="S173" s="227">
        <f>S174+S175</f>
        <v>0</v>
      </c>
      <c r="T173" s="227"/>
      <c r="U173" s="220"/>
      <c r="V173" s="220"/>
      <c r="W173" s="220"/>
      <c r="X173" s="220"/>
      <c r="Y173" s="220"/>
      <c r="Z173" s="220"/>
    </row>
    <row r="174" spans="5:26" s="221" customFormat="1" ht="12">
      <c r="E174" s="221" t="s">
        <v>662</v>
      </c>
      <c r="F174" s="221" t="s">
        <v>631</v>
      </c>
      <c r="I174" s="227">
        <v>0</v>
      </c>
      <c r="J174" s="227"/>
      <c r="K174" s="227">
        <v>0</v>
      </c>
      <c r="L174" s="227"/>
      <c r="M174" s="227">
        <v>0</v>
      </c>
      <c r="N174" s="227"/>
      <c r="O174" s="227">
        <v>0</v>
      </c>
      <c r="P174" s="227"/>
      <c r="Q174" s="227">
        <v>0</v>
      </c>
      <c r="R174" s="227"/>
      <c r="S174" s="227">
        <v>0</v>
      </c>
      <c r="T174" s="227"/>
      <c r="U174" s="220"/>
      <c r="V174" s="220"/>
      <c r="W174" s="220"/>
      <c r="X174" s="220"/>
      <c r="Y174" s="220"/>
      <c r="Z174" s="220"/>
    </row>
    <row r="175" spans="5:26" s="221" customFormat="1" ht="12">
      <c r="E175" s="221" t="s">
        <v>663</v>
      </c>
      <c r="F175" s="221" t="s">
        <v>633</v>
      </c>
      <c r="I175" s="227">
        <v>0</v>
      </c>
      <c r="J175" s="227"/>
      <c r="K175" s="227">
        <v>0</v>
      </c>
      <c r="L175" s="227"/>
      <c r="M175" s="227">
        <v>0</v>
      </c>
      <c r="N175" s="227"/>
      <c r="O175" s="227">
        <v>0</v>
      </c>
      <c r="P175" s="227"/>
      <c r="Q175" s="227">
        <v>0</v>
      </c>
      <c r="R175" s="227"/>
      <c r="S175" s="227">
        <v>0</v>
      </c>
      <c r="T175" s="227"/>
      <c r="U175" s="220"/>
      <c r="V175" s="220"/>
      <c r="W175" s="220"/>
      <c r="X175" s="220"/>
      <c r="Y175" s="220"/>
      <c r="Z175" s="220"/>
    </row>
    <row r="176" spans="4:26" s="221" customFormat="1" ht="12">
      <c r="D176" s="221" t="s">
        <v>664</v>
      </c>
      <c r="E176" s="221" t="s">
        <v>187</v>
      </c>
      <c r="I176" s="227">
        <f>I177+I178</f>
        <v>0</v>
      </c>
      <c r="J176" s="227"/>
      <c r="K176" s="227">
        <f>K177+K178</f>
        <v>0</v>
      </c>
      <c r="L176" s="227"/>
      <c r="M176" s="227">
        <f>M177+M178</f>
        <v>0</v>
      </c>
      <c r="N176" s="227"/>
      <c r="O176" s="227">
        <f>O177+O178</f>
        <v>0</v>
      </c>
      <c r="P176" s="227"/>
      <c r="Q176" s="227">
        <f>Q177+Q178</f>
        <v>0</v>
      </c>
      <c r="R176" s="227"/>
      <c r="S176" s="227">
        <f>S177+S178</f>
        <v>0</v>
      </c>
      <c r="T176" s="227"/>
      <c r="U176" s="220"/>
      <c r="V176" s="220"/>
      <c r="W176" s="220"/>
      <c r="X176" s="220"/>
      <c r="Y176" s="220"/>
      <c r="Z176" s="220"/>
    </row>
    <row r="177" spans="5:26" s="221" customFormat="1" ht="12">
      <c r="E177" s="221" t="s">
        <v>665</v>
      </c>
      <c r="F177" s="221" t="s">
        <v>631</v>
      </c>
      <c r="I177" s="227">
        <v>0</v>
      </c>
      <c r="J177" s="227"/>
      <c r="K177" s="227">
        <v>0</v>
      </c>
      <c r="L177" s="227"/>
      <c r="M177" s="227">
        <v>0</v>
      </c>
      <c r="N177" s="227"/>
      <c r="O177" s="227">
        <v>0</v>
      </c>
      <c r="P177" s="227"/>
      <c r="Q177" s="227">
        <v>0</v>
      </c>
      <c r="R177" s="227"/>
      <c r="S177" s="227">
        <v>0</v>
      </c>
      <c r="T177" s="227"/>
      <c r="U177" s="220"/>
      <c r="V177" s="220"/>
      <c r="W177" s="220"/>
      <c r="X177" s="220"/>
      <c r="Y177" s="220"/>
      <c r="Z177" s="220"/>
    </row>
    <row r="178" spans="5:26" s="221" customFormat="1" ht="12">
      <c r="E178" s="221" t="s">
        <v>666</v>
      </c>
      <c r="F178" s="221" t="s">
        <v>633</v>
      </c>
      <c r="I178" s="227">
        <v>0</v>
      </c>
      <c r="J178" s="227"/>
      <c r="K178" s="227">
        <v>0</v>
      </c>
      <c r="L178" s="227"/>
      <c r="M178" s="227">
        <v>0</v>
      </c>
      <c r="N178" s="227"/>
      <c r="O178" s="227">
        <v>0</v>
      </c>
      <c r="P178" s="227"/>
      <c r="Q178" s="227">
        <v>0</v>
      </c>
      <c r="R178" s="227"/>
      <c r="S178" s="227">
        <v>0</v>
      </c>
      <c r="T178" s="227"/>
      <c r="U178" s="220"/>
      <c r="V178" s="220"/>
      <c r="W178" s="220"/>
      <c r="X178" s="220"/>
      <c r="Y178" s="220"/>
      <c r="Z178" s="220"/>
    </row>
    <row r="179" spans="3:26" s="221" customFormat="1" ht="12">
      <c r="C179" s="221" t="s">
        <v>317</v>
      </c>
      <c r="D179" s="221" t="s">
        <v>742</v>
      </c>
      <c r="I179" s="227">
        <v>198.97722544</v>
      </c>
      <c r="J179" s="227"/>
      <c r="K179" s="227">
        <v>0</v>
      </c>
      <c r="L179" s="227"/>
      <c r="M179" s="227">
        <v>0</v>
      </c>
      <c r="N179" s="227"/>
      <c r="O179" s="227">
        <v>-9</v>
      </c>
      <c r="P179" s="227"/>
      <c r="Q179" s="227">
        <v>-0.014145670000004884</v>
      </c>
      <c r="R179" s="227"/>
      <c r="S179" s="227">
        <v>189.96307977</v>
      </c>
      <c r="T179" s="227"/>
      <c r="U179" s="220"/>
      <c r="V179" s="220"/>
      <c r="W179" s="220"/>
      <c r="X179" s="220"/>
      <c r="Y179" s="220"/>
      <c r="Z179" s="220"/>
    </row>
    <row r="180" spans="9:26" s="208" customFormat="1" ht="12">
      <c r="I180" s="227"/>
      <c r="J180" s="227"/>
      <c r="K180" s="227"/>
      <c r="L180" s="227"/>
      <c r="M180" s="227"/>
      <c r="N180" s="227"/>
      <c r="O180" s="227"/>
      <c r="P180" s="227"/>
      <c r="Q180" s="227"/>
      <c r="R180" s="227"/>
      <c r="S180" s="227"/>
      <c r="T180" s="227"/>
      <c r="U180" s="227"/>
      <c r="V180" s="227"/>
      <c r="W180" s="227"/>
      <c r="X180" s="227"/>
      <c r="Y180" s="227"/>
      <c r="Z180" s="227"/>
    </row>
    <row r="181" spans="1:26" s="208" customFormat="1" ht="12">
      <c r="A181" s="207"/>
      <c r="B181" s="207"/>
      <c r="C181" s="207"/>
      <c r="D181" s="207"/>
      <c r="E181" s="207"/>
      <c r="F181" s="207"/>
      <c r="G181" s="207"/>
      <c r="H181" s="207"/>
      <c r="I181" s="367"/>
      <c r="J181" s="367"/>
      <c r="K181" s="367"/>
      <c r="L181" s="367"/>
      <c r="M181" s="367"/>
      <c r="N181" s="367"/>
      <c r="O181" s="367"/>
      <c r="P181" s="367"/>
      <c r="Q181" s="367"/>
      <c r="R181" s="367"/>
      <c r="S181" s="367"/>
      <c r="T181" s="227"/>
      <c r="U181" s="227"/>
      <c r="V181" s="227"/>
      <c r="W181" s="227"/>
      <c r="X181" s="227"/>
      <c r="Y181" s="227"/>
      <c r="Z181" s="227"/>
    </row>
    <row r="182" spans="9:26" s="208" customFormat="1" ht="12">
      <c r="I182" s="227"/>
      <c r="J182" s="227"/>
      <c r="K182" s="227"/>
      <c r="L182" s="227"/>
      <c r="M182" s="227"/>
      <c r="N182" s="227"/>
      <c r="O182" s="227"/>
      <c r="P182" s="227"/>
      <c r="Q182" s="227"/>
      <c r="R182" s="227"/>
      <c r="S182" s="227"/>
      <c r="T182" s="227"/>
      <c r="U182" s="227"/>
      <c r="V182" s="227"/>
      <c r="W182" s="227"/>
      <c r="X182" s="227"/>
      <c r="Y182" s="227"/>
      <c r="Z182" s="227"/>
    </row>
    <row r="183" spans="1:26" s="206" customFormat="1" ht="12">
      <c r="A183" s="206" t="s">
        <v>587</v>
      </c>
      <c r="B183" s="337" t="s">
        <v>676</v>
      </c>
      <c r="C183" s="337"/>
      <c r="D183" s="337"/>
      <c r="E183" s="337"/>
      <c r="F183" s="337"/>
      <c r="G183" s="337"/>
      <c r="H183" s="337"/>
      <c r="I183" s="227"/>
      <c r="J183" s="227"/>
      <c r="K183" s="345"/>
      <c r="L183" s="345"/>
      <c r="M183" s="345"/>
      <c r="N183" s="345"/>
      <c r="O183" s="345"/>
      <c r="P183" s="345"/>
      <c r="Q183" s="227"/>
      <c r="R183" s="227"/>
      <c r="S183" s="227"/>
      <c r="T183" s="227"/>
      <c r="U183" s="220"/>
      <c r="V183" s="220"/>
      <c r="W183" s="220"/>
      <c r="X183" s="220"/>
      <c r="Y183" s="220"/>
      <c r="Z183" s="220"/>
    </row>
    <row r="184" spans="2:26" s="206" customFormat="1" ht="12">
      <c r="B184" s="368" t="s">
        <v>677</v>
      </c>
      <c r="C184" s="337"/>
      <c r="D184" s="337"/>
      <c r="E184" s="337"/>
      <c r="F184" s="337"/>
      <c r="G184" s="368"/>
      <c r="H184" s="368"/>
      <c r="I184" s="227"/>
      <c r="J184" s="227"/>
      <c r="K184" s="369"/>
      <c r="L184" s="369"/>
      <c r="M184" s="369"/>
      <c r="N184" s="369"/>
      <c r="O184" s="345"/>
      <c r="P184" s="345"/>
      <c r="Q184" s="227"/>
      <c r="R184" s="227"/>
      <c r="S184" s="227"/>
      <c r="T184" s="227"/>
      <c r="U184" s="220"/>
      <c r="V184" s="220"/>
      <c r="W184" s="220"/>
      <c r="X184" s="220"/>
      <c r="Y184" s="220"/>
      <c r="Z184" s="220"/>
    </row>
    <row r="185" spans="1:26" s="206" customFormat="1" ht="12">
      <c r="A185" s="337"/>
      <c r="G185" s="337"/>
      <c r="H185" s="337"/>
      <c r="I185" s="227"/>
      <c r="J185" s="227"/>
      <c r="K185" s="345"/>
      <c r="L185" s="345"/>
      <c r="M185" s="345"/>
      <c r="N185" s="345"/>
      <c r="O185" s="345"/>
      <c r="P185" s="345"/>
      <c r="Q185" s="227"/>
      <c r="R185" s="227"/>
      <c r="S185" s="227"/>
      <c r="T185" s="227"/>
      <c r="U185" s="220"/>
      <c r="V185" s="220"/>
      <c r="W185" s="220"/>
      <c r="X185" s="220"/>
      <c r="Y185" s="220"/>
      <c r="Z185" s="220"/>
    </row>
    <row r="186" spans="9:26" s="206" customFormat="1" ht="12">
      <c r="I186" s="227"/>
      <c r="J186" s="227"/>
      <c r="K186" s="227"/>
      <c r="L186" s="227"/>
      <c r="M186" s="227"/>
      <c r="N186" s="227"/>
      <c r="O186" s="227"/>
      <c r="P186" s="227"/>
      <c r="Q186" s="227"/>
      <c r="R186" s="227"/>
      <c r="S186" s="227"/>
      <c r="T186" s="227"/>
      <c r="U186" s="220"/>
      <c r="V186" s="220"/>
      <c r="W186" s="220"/>
      <c r="X186" s="220"/>
      <c r="Y186" s="220"/>
      <c r="Z186" s="220"/>
    </row>
    <row r="187" spans="9:26" s="206" customFormat="1" ht="8.25" customHeight="1">
      <c r="I187" s="227"/>
      <c r="J187" s="227"/>
      <c r="K187" s="227"/>
      <c r="L187" s="227"/>
      <c r="M187" s="227"/>
      <c r="N187" s="227"/>
      <c r="O187" s="227"/>
      <c r="P187" s="227"/>
      <c r="Q187" s="227"/>
      <c r="R187" s="227"/>
      <c r="S187" s="227"/>
      <c r="T187" s="227"/>
      <c r="U187" s="220"/>
      <c r="V187" s="220"/>
      <c r="W187" s="220"/>
      <c r="X187" s="220"/>
      <c r="Y187" s="220"/>
      <c r="Z187" s="220"/>
    </row>
    <row r="188" spans="9:26" s="206" customFormat="1" ht="8.25" customHeight="1">
      <c r="I188" s="227"/>
      <c r="J188" s="227"/>
      <c r="K188" s="227"/>
      <c r="L188" s="227"/>
      <c r="M188" s="227"/>
      <c r="N188" s="227"/>
      <c r="O188" s="227"/>
      <c r="P188" s="227"/>
      <c r="Q188" s="227"/>
      <c r="R188" s="227"/>
      <c r="S188" s="227"/>
      <c r="T188" s="227"/>
      <c r="U188" s="220"/>
      <c r="V188" s="220"/>
      <c r="W188" s="220"/>
      <c r="X188" s="220"/>
      <c r="Y188" s="220"/>
      <c r="Z188" s="220"/>
    </row>
    <row r="189" spans="9:26" s="206" customFormat="1" ht="8.25" customHeight="1">
      <c r="I189" s="227"/>
      <c r="J189" s="227"/>
      <c r="K189" s="227"/>
      <c r="L189" s="227"/>
      <c r="M189" s="227"/>
      <c r="N189" s="227"/>
      <c r="O189" s="227"/>
      <c r="P189" s="227"/>
      <c r="Q189" s="227"/>
      <c r="R189" s="227"/>
      <c r="S189" s="227"/>
      <c r="T189" s="227"/>
      <c r="U189" s="220"/>
      <c r="V189" s="220"/>
      <c r="W189" s="220"/>
      <c r="X189" s="220"/>
      <c r="Y189" s="220"/>
      <c r="Z189" s="220"/>
    </row>
    <row r="190" spans="9:26" s="206" customFormat="1" ht="8.25" customHeight="1">
      <c r="I190" s="227"/>
      <c r="J190" s="227"/>
      <c r="K190" s="227"/>
      <c r="L190" s="227"/>
      <c r="M190" s="227"/>
      <c r="N190" s="227"/>
      <c r="O190" s="227"/>
      <c r="P190" s="227"/>
      <c r="Q190" s="227"/>
      <c r="R190" s="227"/>
      <c r="S190" s="227"/>
      <c r="T190" s="227"/>
      <c r="U190" s="220"/>
      <c r="V190" s="220"/>
      <c r="W190" s="220"/>
      <c r="X190" s="220"/>
      <c r="Y190" s="220"/>
      <c r="Z190" s="220"/>
    </row>
    <row r="191" spans="9:26" s="206" customFormat="1" ht="8.25" customHeight="1">
      <c r="I191" s="227"/>
      <c r="J191" s="227"/>
      <c r="K191" s="227"/>
      <c r="L191" s="227"/>
      <c r="M191" s="227"/>
      <c r="N191" s="227"/>
      <c r="O191" s="227"/>
      <c r="P191" s="227"/>
      <c r="Q191" s="227"/>
      <c r="R191" s="227"/>
      <c r="S191" s="227"/>
      <c r="T191" s="227"/>
      <c r="U191" s="220"/>
      <c r="V191" s="220"/>
      <c r="W191" s="220"/>
      <c r="X191" s="220"/>
      <c r="Y191" s="220"/>
      <c r="Z191" s="220"/>
    </row>
    <row r="192" spans="9:20" s="206" customFormat="1" ht="8.25" customHeight="1">
      <c r="I192" s="228"/>
      <c r="J192" s="228"/>
      <c r="K192" s="208"/>
      <c r="L192" s="208"/>
      <c r="M192" s="208"/>
      <c r="N192" s="208"/>
      <c r="O192" s="208"/>
      <c r="P192" s="208"/>
      <c r="Q192" s="208"/>
      <c r="R192" s="208"/>
      <c r="S192" s="228"/>
      <c r="T192" s="208"/>
    </row>
    <row r="193" spans="9:20" s="206" customFormat="1" ht="8.25" customHeight="1">
      <c r="I193" s="228"/>
      <c r="J193" s="228"/>
      <c r="K193" s="208"/>
      <c r="L193" s="208"/>
      <c r="M193" s="208"/>
      <c r="N193" s="208"/>
      <c r="O193" s="208"/>
      <c r="P193" s="208"/>
      <c r="Q193" s="208"/>
      <c r="R193" s="208"/>
      <c r="S193" s="228"/>
      <c r="T193" s="208"/>
    </row>
    <row r="194" spans="9:20" s="206" customFormat="1" ht="8.25" customHeight="1">
      <c r="I194" s="228"/>
      <c r="J194" s="228"/>
      <c r="K194" s="208"/>
      <c r="L194" s="208"/>
      <c r="M194" s="208"/>
      <c r="N194" s="208"/>
      <c r="O194" s="208"/>
      <c r="P194" s="208"/>
      <c r="Q194" s="208"/>
      <c r="R194" s="208"/>
      <c r="S194" s="228"/>
      <c r="T194" s="208"/>
    </row>
    <row r="195" spans="9:20" s="206" customFormat="1" ht="8.25" customHeight="1">
      <c r="I195" s="228"/>
      <c r="J195" s="228"/>
      <c r="K195" s="208"/>
      <c r="L195" s="208"/>
      <c r="M195" s="208"/>
      <c r="N195" s="208"/>
      <c r="O195" s="208"/>
      <c r="P195" s="208"/>
      <c r="Q195" s="208"/>
      <c r="R195" s="208"/>
      <c r="S195" s="228"/>
      <c r="T195" s="208"/>
    </row>
    <row r="196" spans="9:20" s="206" customFormat="1" ht="8.25" customHeight="1">
      <c r="I196" s="228"/>
      <c r="J196" s="228"/>
      <c r="K196" s="208"/>
      <c r="L196" s="208"/>
      <c r="M196" s="208"/>
      <c r="N196" s="208"/>
      <c r="O196" s="208"/>
      <c r="P196" s="208"/>
      <c r="Q196" s="208"/>
      <c r="R196" s="208"/>
      <c r="S196" s="228"/>
      <c r="T196" s="208"/>
    </row>
    <row r="197" spans="9:20" s="206" customFormat="1" ht="8.25" customHeight="1">
      <c r="I197" s="228"/>
      <c r="J197" s="228"/>
      <c r="K197" s="208"/>
      <c r="L197" s="208"/>
      <c r="M197" s="208"/>
      <c r="N197" s="208"/>
      <c r="O197" s="208"/>
      <c r="P197" s="208"/>
      <c r="Q197" s="208"/>
      <c r="R197" s="208"/>
      <c r="S197" s="228"/>
      <c r="T197" s="208"/>
    </row>
    <row r="198" spans="9:20" s="206" customFormat="1" ht="8.25" customHeight="1">
      <c r="I198" s="228"/>
      <c r="J198" s="228"/>
      <c r="K198" s="208"/>
      <c r="L198" s="208"/>
      <c r="M198" s="208"/>
      <c r="N198" s="208"/>
      <c r="O198" s="208"/>
      <c r="P198" s="208"/>
      <c r="Q198" s="208"/>
      <c r="R198" s="208"/>
      <c r="S198" s="228"/>
      <c r="T198" s="208"/>
    </row>
    <row r="199" spans="9:20" s="206" customFormat="1" ht="8.25" customHeight="1">
      <c r="I199" s="228"/>
      <c r="J199" s="228"/>
      <c r="K199" s="208"/>
      <c r="L199" s="208"/>
      <c r="M199" s="208"/>
      <c r="N199" s="208"/>
      <c r="O199" s="208"/>
      <c r="P199" s="208"/>
      <c r="Q199" s="208"/>
      <c r="R199" s="208"/>
      <c r="S199" s="228"/>
      <c r="T199" s="208"/>
    </row>
    <row r="200" spans="9:20" s="206" customFormat="1" ht="8.25" customHeight="1">
      <c r="I200" s="228"/>
      <c r="J200" s="228"/>
      <c r="K200" s="208"/>
      <c r="L200" s="208"/>
      <c r="M200" s="208"/>
      <c r="N200" s="208"/>
      <c r="O200" s="208"/>
      <c r="P200" s="208"/>
      <c r="Q200" s="208"/>
      <c r="R200" s="208"/>
      <c r="S200" s="228"/>
      <c r="T200" s="208"/>
    </row>
    <row r="201" spans="9:20" s="206" customFormat="1" ht="8.25" customHeight="1">
      <c r="I201" s="228"/>
      <c r="J201" s="228"/>
      <c r="K201" s="208"/>
      <c r="L201" s="208"/>
      <c r="M201" s="208"/>
      <c r="N201" s="208"/>
      <c r="O201" s="208"/>
      <c r="P201" s="208"/>
      <c r="Q201" s="208"/>
      <c r="R201" s="208"/>
      <c r="S201" s="228"/>
      <c r="T201" s="208"/>
    </row>
    <row r="202" spans="9:20" s="206" customFormat="1" ht="8.25" customHeight="1">
      <c r="I202" s="228"/>
      <c r="J202" s="228"/>
      <c r="K202" s="208"/>
      <c r="L202" s="208"/>
      <c r="M202" s="208"/>
      <c r="N202" s="208"/>
      <c r="O202" s="208"/>
      <c r="P202" s="208"/>
      <c r="Q202" s="208"/>
      <c r="R202" s="208"/>
      <c r="S202" s="228"/>
      <c r="T202" s="208"/>
    </row>
    <row r="203" spans="9:20" s="206" customFormat="1" ht="8.25" customHeight="1">
      <c r="I203" s="228"/>
      <c r="J203" s="228"/>
      <c r="K203" s="208"/>
      <c r="L203" s="208"/>
      <c r="M203" s="208"/>
      <c r="N203" s="208"/>
      <c r="O203" s="208"/>
      <c r="P203" s="208"/>
      <c r="Q203" s="208"/>
      <c r="R203" s="208"/>
      <c r="S203" s="228"/>
      <c r="T203" s="208"/>
    </row>
    <row r="204" spans="9:20" s="206" customFormat="1" ht="8.25" customHeight="1">
      <c r="I204" s="228"/>
      <c r="J204" s="228"/>
      <c r="K204" s="208"/>
      <c r="L204" s="208"/>
      <c r="M204" s="208"/>
      <c r="N204" s="208"/>
      <c r="O204" s="208"/>
      <c r="P204" s="208"/>
      <c r="Q204" s="208"/>
      <c r="R204" s="208"/>
      <c r="S204" s="228"/>
      <c r="T204" s="208"/>
    </row>
    <row r="205" spans="9:20" s="206" customFormat="1" ht="8.25" customHeight="1">
      <c r="I205" s="228"/>
      <c r="J205" s="228"/>
      <c r="K205" s="208"/>
      <c r="L205" s="208"/>
      <c r="M205" s="208"/>
      <c r="N205" s="208"/>
      <c r="O205" s="208"/>
      <c r="P205" s="208"/>
      <c r="Q205" s="208"/>
      <c r="R205" s="208"/>
      <c r="S205" s="228"/>
      <c r="T205" s="208"/>
    </row>
    <row r="206" spans="9:20" s="206" customFormat="1" ht="8.25" customHeight="1">
      <c r="I206" s="228"/>
      <c r="J206" s="228"/>
      <c r="K206" s="208"/>
      <c r="L206" s="208"/>
      <c r="M206" s="208"/>
      <c r="N206" s="208"/>
      <c r="O206" s="208"/>
      <c r="P206" s="208"/>
      <c r="Q206" s="208"/>
      <c r="R206" s="208"/>
      <c r="S206" s="228"/>
      <c r="T206" s="208"/>
    </row>
    <row r="207" spans="9:20" s="206" customFormat="1" ht="8.25" customHeight="1">
      <c r="I207" s="228"/>
      <c r="J207" s="228"/>
      <c r="K207" s="208"/>
      <c r="L207" s="208"/>
      <c r="M207" s="208"/>
      <c r="N207" s="208"/>
      <c r="O207" s="208"/>
      <c r="P207" s="208"/>
      <c r="Q207" s="208"/>
      <c r="R207" s="208"/>
      <c r="S207" s="228"/>
      <c r="T207" s="208"/>
    </row>
    <row r="208" spans="9:20" s="206" customFormat="1" ht="8.25" customHeight="1">
      <c r="I208" s="228"/>
      <c r="J208" s="228"/>
      <c r="K208" s="208"/>
      <c r="L208" s="208"/>
      <c r="M208" s="208"/>
      <c r="N208" s="208"/>
      <c r="O208" s="208"/>
      <c r="P208" s="208"/>
      <c r="Q208" s="208"/>
      <c r="R208" s="208"/>
      <c r="S208" s="228"/>
      <c r="T208" s="208"/>
    </row>
    <row r="209" spans="9:20" s="206" customFormat="1" ht="8.25" customHeight="1">
      <c r="I209" s="228"/>
      <c r="J209" s="228"/>
      <c r="K209" s="208"/>
      <c r="L209" s="208"/>
      <c r="M209" s="208"/>
      <c r="N209" s="208"/>
      <c r="O209" s="208"/>
      <c r="P209" s="208"/>
      <c r="Q209" s="208"/>
      <c r="R209" s="208"/>
      <c r="S209" s="228"/>
      <c r="T209" s="208"/>
    </row>
    <row r="210" spans="9:20" s="206" customFormat="1" ht="8.25" customHeight="1">
      <c r="I210" s="228"/>
      <c r="J210" s="228"/>
      <c r="K210" s="208"/>
      <c r="L210" s="208"/>
      <c r="M210" s="208"/>
      <c r="N210" s="208"/>
      <c r="O210" s="208"/>
      <c r="P210" s="208"/>
      <c r="Q210" s="208"/>
      <c r="R210" s="208"/>
      <c r="S210" s="228"/>
      <c r="T210" s="208"/>
    </row>
    <row r="211" spans="9:20" s="206" customFormat="1" ht="8.25" customHeight="1">
      <c r="I211" s="228"/>
      <c r="J211" s="228"/>
      <c r="K211" s="208"/>
      <c r="L211" s="208"/>
      <c r="M211" s="208"/>
      <c r="N211" s="208"/>
      <c r="O211" s="208"/>
      <c r="P211" s="208"/>
      <c r="Q211" s="208"/>
      <c r="R211" s="208"/>
      <c r="S211" s="228"/>
      <c r="T211" s="208"/>
    </row>
    <row r="212" spans="9:20" s="206" customFormat="1" ht="8.25" customHeight="1">
      <c r="I212" s="228"/>
      <c r="J212" s="228"/>
      <c r="K212" s="208"/>
      <c r="L212" s="208"/>
      <c r="M212" s="208"/>
      <c r="N212" s="208"/>
      <c r="O212" s="208"/>
      <c r="P212" s="208"/>
      <c r="Q212" s="208"/>
      <c r="R212" s="208"/>
      <c r="S212" s="228"/>
      <c r="T212" s="208"/>
    </row>
    <row r="213" spans="9:20" s="206" customFormat="1" ht="8.25" customHeight="1">
      <c r="I213" s="228"/>
      <c r="J213" s="228"/>
      <c r="K213" s="208"/>
      <c r="L213" s="208"/>
      <c r="M213" s="208"/>
      <c r="N213" s="208"/>
      <c r="O213" s="208"/>
      <c r="P213" s="208"/>
      <c r="Q213" s="208"/>
      <c r="R213" s="208"/>
      <c r="S213" s="228"/>
      <c r="T213" s="208"/>
    </row>
    <row r="214" spans="9:20" s="206" customFormat="1" ht="8.25" customHeight="1">
      <c r="I214" s="228"/>
      <c r="J214" s="228"/>
      <c r="K214" s="208"/>
      <c r="L214" s="208"/>
      <c r="M214" s="208"/>
      <c r="N214" s="208"/>
      <c r="O214" s="208"/>
      <c r="P214" s="208"/>
      <c r="Q214" s="208"/>
      <c r="R214" s="208"/>
      <c r="S214" s="228"/>
      <c r="T214" s="208"/>
    </row>
    <row r="215" spans="9:20" s="206" customFormat="1" ht="8.25" customHeight="1">
      <c r="I215" s="228"/>
      <c r="J215" s="228"/>
      <c r="K215" s="208"/>
      <c r="L215" s="208"/>
      <c r="M215" s="208"/>
      <c r="N215" s="208"/>
      <c r="O215" s="208"/>
      <c r="P215" s="208"/>
      <c r="Q215" s="208"/>
      <c r="R215" s="208"/>
      <c r="S215" s="228"/>
      <c r="T215" s="208"/>
    </row>
    <row r="216" spans="9:20" s="206" customFormat="1" ht="8.25" customHeight="1">
      <c r="I216" s="228"/>
      <c r="J216" s="228"/>
      <c r="K216" s="208"/>
      <c r="L216" s="208"/>
      <c r="M216" s="208"/>
      <c r="N216" s="208"/>
      <c r="O216" s="208"/>
      <c r="P216" s="208"/>
      <c r="Q216" s="208"/>
      <c r="R216" s="208"/>
      <c r="S216" s="228"/>
      <c r="T216" s="208"/>
    </row>
    <row r="217" spans="9:20" s="206" customFormat="1" ht="8.25" customHeight="1">
      <c r="I217" s="228"/>
      <c r="J217" s="228"/>
      <c r="K217" s="208"/>
      <c r="L217" s="208"/>
      <c r="M217" s="208"/>
      <c r="N217" s="208"/>
      <c r="O217" s="208"/>
      <c r="P217" s="208"/>
      <c r="Q217" s="208"/>
      <c r="R217" s="208"/>
      <c r="S217" s="228"/>
      <c r="T217" s="208"/>
    </row>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7.xml><?xml version="1.0" encoding="utf-8"?>
<worksheet xmlns="http://schemas.openxmlformats.org/spreadsheetml/2006/main" xmlns:r="http://schemas.openxmlformats.org/officeDocument/2006/relationships">
  <sheetPr>
    <tabColor indexed="30"/>
  </sheetPr>
  <dimension ref="A2:Z217"/>
  <sheetViews>
    <sheetView zoomScale="120" zoomScaleNormal="120" zoomScalePageLayoutView="0" workbookViewId="0" topLeftCell="A1">
      <selection activeCell="A1" sqref="A1:IV16384"/>
    </sheetView>
  </sheetViews>
  <sheetFormatPr defaultColWidth="10.7109375" defaultRowHeight="12.75"/>
  <cols>
    <col min="1" max="1" width="2.28125" style="203" customWidth="1"/>
    <col min="2" max="2" width="2.421875" style="203" customWidth="1"/>
    <col min="3" max="3" width="2.140625" style="203" customWidth="1"/>
    <col min="4" max="4" width="3.28125" style="203" customWidth="1"/>
    <col min="5" max="5" width="4.7109375" style="203" customWidth="1"/>
    <col min="6" max="6" width="19.00390625" style="203" bestFit="1" customWidth="1"/>
    <col min="7" max="7" width="6.8515625" style="203" bestFit="1" customWidth="1"/>
    <col min="8" max="8" width="4.7109375" style="203" customWidth="1"/>
    <col min="9" max="9" width="7.421875" style="192" bestFit="1" customWidth="1"/>
    <col min="10" max="10" width="1.28515625" style="192" customWidth="1"/>
    <col min="11" max="11" width="12.7109375" style="253" bestFit="1" customWidth="1"/>
    <col min="12" max="12" width="1.28515625" style="253" customWidth="1"/>
    <col min="13" max="13" width="8.7109375" style="253" customWidth="1"/>
    <col min="14" max="14" width="1.28515625" style="253" customWidth="1"/>
    <col min="15" max="15" width="8.7109375" style="253" bestFit="1" customWidth="1"/>
    <col min="16" max="16" width="1.28515625" style="253" customWidth="1"/>
    <col min="17" max="17" width="6.28125" style="253" customWidth="1"/>
    <col min="18" max="18" width="1.28515625" style="253" customWidth="1"/>
    <col min="19" max="19" width="8.140625" style="192" customWidth="1"/>
    <col min="20" max="20" width="6.140625" style="253" customWidth="1"/>
    <col min="21" max="25" width="6.140625" style="203" customWidth="1"/>
    <col min="26" max="16384" width="10.7109375" style="203" customWidth="1"/>
  </cols>
  <sheetData>
    <row r="2" spans="1:20" s="304" customFormat="1" ht="12.75" customHeight="1">
      <c r="A2" s="353" t="s">
        <v>764</v>
      </c>
      <c r="B2" s="307"/>
      <c r="C2" s="307"/>
      <c r="D2" s="307"/>
      <c r="E2" s="307"/>
      <c r="F2" s="307"/>
      <c r="G2" s="307"/>
      <c r="H2" s="307"/>
      <c r="I2" s="354"/>
      <c r="J2" s="354"/>
      <c r="K2" s="355"/>
      <c r="L2" s="355"/>
      <c r="M2" s="308"/>
      <c r="N2" s="308"/>
      <c r="O2" s="308"/>
      <c r="P2" s="308"/>
      <c r="Q2" s="308"/>
      <c r="R2" s="308"/>
      <c r="S2" s="309"/>
      <c r="T2" s="305"/>
    </row>
    <row r="3" spans="1:19" ht="12" customHeight="1">
      <c r="A3" s="304" t="s">
        <v>0</v>
      </c>
      <c r="B3" s="353"/>
      <c r="C3" s="307"/>
      <c r="D3" s="307"/>
      <c r="E3" s="307"/>
      <c r="F3" s="307"/>
      <c r="G3" s="307"/>
      <c r="H3" s="307"/>
      <c r="I3" s="309"/>
      <c r="J3" s="309"/>
      <c r="S3" s="309"/>
    </row>
    <row r="4" spans="1:19" s="304" customFormat="1" ht="12.75" customHeight="1">
      <c r="A4" s="303"/>
      <c r="I4" s="306"/>
      <c r="J4" s="306"/>
      <c r="K4" s="306"/>
      <c r="L4" s="306"/>
      <c r="M4" s="306"/>
      <c r="N4" s="306"/>
      <c r="O4" s="306"/>
      <c r="P4" s="306"/>
      <c r="Q4" s="306"/>
      <c r="R4" s="306"/>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6.75" customHeight="1">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39692</v>
      </c>
      <c r="J8" s="328"/>
      <c r="K8" s="327" t="s">
        <v>698</v>
      </c>
      <c r="L8" s="328"/>
      <c r="M8" s="329" t="s">
        <v>699</v>
      </c>
      <c r="N8" s="330"/>
      <c r="O8" s="331" t="s">
        <v>700</v>
      </c>
      <c r="P8" s="330"/>
      <c r="Q8" s="331" t="s">
        <v>598</v>
      </c>
      <c r="R8" s="329"/>
      <c r="S8" s="351">
        <v>39783</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5:26" s="317" customFormat="1" ht="7.5" customHeight="1">
      <c r="E10" s="338"/>
      <c r="F10" s="338"/>
      <c r="G10" s="338"/>
      <c r="H10" s="356"/>
      <c r="I10" s="357"/>
      <c r="J10" s="357"/>
      <c r="K10" s="357"/>
      <c r="L10" s="357"/>
      <c r="M10" s="358"/>
      <c r="N10" s="358"/>
      <c r="O10" s="358"/>
      <c r="P10" s="358"/>
      <c r="Q10" s="358"/>
      <c r="R10" s="357"/>
      <c r="S10" s="357"/>
      <c r="T10" s="339"/>
      <c r="U10" s="359"/>
      <c r="V10" s="359"/>
      <c r="W10" s="359"/>
      <c r="X10" s="359"/>
      <c r="Y10" s="359"/>
      <c r="Z10" s="359"/>
    </row>
    <row r="11" spans="5:26" s="206" customFormat="1" ht="7.5" customHeight="1">
      <c r="E11" s="221"/>
      <c r="F11" s="221"/>
      <c r="G11" s="221"/>
      <c r="H11" s="221"/>
      <c r="I11" s="227"/>
      <c r="J11" s="227"/>
      <c r="K11" s="227"/>
      <c r="L11" s="227"/>
      <c r="M11" s="227"/>
      <c r="N11" s="227"/>
      <c r="O11" s="227"/>
      <c r="P11" s="227"/>
      <c r="Q11" s="227"/>
      <c r="R11" s="227"/>
      <c r="S11" s="227"/>
      <c r="T11" s="227"/>
      <c r="U11" s="220"/>
      <c r="V11" s="220"/>
      <c r="W11" s="220"/>
      <c r="X11" s="220"/>
      <c r="Y11" s="220"/>
      <c r="Z11" s="220"/>
    </row>
    <row r="12" spans="1:26" s="206" customFormat="1" ht="12">
      <c r="A12" s="317" t="s">
        <v>234</v>
      </c>
      <c r="B12" s="360"/>
      <c r="C12" s="317"/>
      <c r="D12" s="317"/>
      <c r="E12" s="338"/>
      <c r="F12" s="338"/>
      <c r="G12" s="338"/>
      <c r="H12" s="338"/>
      <c r="I12" s="339">
        <f>I14-I101</f>
        <v>-26920.861533534247</v>
      </c>
      <c r="J12" s="339"/>
      <c r="K12" s="339">
        <f>K14-K101</f>
        <v>-1649.3903766721614</v>
      </c>
      <c r="L12" s="339"/>
      <c r="M12" s="339">
        <f>M14-M101</f>
        <v>-10067.72968585956</v>
      </c>
      <c r="N12" s="339"/>
      <c r="O12" s="339">
        <f>O14-O101</f>
        <v>8768.14324730521</v>
      </c>
      <c r="P12" s="339"/>
      <c r="Q12" s="339">
        <f>Q14-Q101</f>
        <v>36.468844780728254</v>
      </c>
      <c r="R12" s="339"/>
      <c r="S12" s="339">
        <f>S14-S101</f>
        <v>-29833.38791695304</v>
      </c>
      <c r="T12" s="340"/>
      <c r="U12" s="340"/>
      <c r="V12" s="340"/>
      <c r="W12" s="340"/>
      <c r="X12" s="340"/>
      <c r="Y12" s="340"/>
      <c r="Z12" s="220"/>
    </row>
    <row r="13" spans="1:26" s="206" customFormat="1" ht="12">
      <c r="A13" s="317"/>
      <c r="B13" s="317"/>
      <c r="C13" s="317"/>
      <c r="D13" s="317"/>
      <c r="E13" s="338"/>
      <c r="F13" s="338"/>
      <c r="G13" s="338"/>
      <c r="H13" s="338"/>
      <c r="I13" s="339"/>
      <c r="J13" s="220"/>
      <c r="K13" s="339"/>
      <c r="L13" s="220"/>
      <c r="M13" s="339"/>
      <c r="N13" s="220"/>
      <c r="O13" s="339"/>
      <c r="P13" s="220"/>
      <c r="Q13" s="339"/>
      <c r="R13" s="220"/>
      <c r="S13" s="339"/>
      <c r="T13" s="340"/>
      <c r="U13" s="340"/>
      <c r="V13" s="340"/>
      <c r="W13" s="340"/>
      <c r="X13" s="340"/>
      <c r="Y13" s="340"/>
      <c r="Z13" s="220"/>
    </row>
    <row r="14" spans="1:26" s="221" customFormat="1" ht="12">
      <c r="A14" s="338" t="s">
        <v>466</v>
      </c>
      <c r="B14" s="338" t="s">
        <v>538</v>
      </c>
      <c r="C14" s="338"/>
      <c r="D14" s="361"/>
      <c r="E14" s="338"/>
      <c r="F14" s="338"/>
      <c r="G14" s="338"/>
      <c r="H14" s="338"/>
      <c r="I14" s="339">
        <f>I16+I24+I41+I46+I91</f>
        <v>159928.18641354525</v>
      </c>
      <c r="J14" s="339"/>
      <c r="K14" s="339">
        <f>K16+K24+K41+K46+K91</f>
        <v>-8246.231845564398</v>
      </c>
      <c r="L14" s="339"/>
      <c r="M14" s="339">
        <f>M16+M24+M41+M46+M91</f>
        <v>-8988.246017311832</v>
      </c>
      <c r="N14" s="339"/>
      <c r="O14" s="339">
        <f>O16+O24+O41+O46+O91</f>
        <v>-18.20022996645619</v>
      </c>
      <c r="P14" s="339"/>
      <c r="Q14" s="339">
        <f>Q16+Q24+Q41+Q46+Q91</f>
        <v>36.646060880000135</v>
      </c>
      <c r="R14" s="339"/>
      <c r="S14" s="339">
        <f>S16+S24+S41+S46+S91</f>
        <v>142712.15438158254</v>
      </c>
      <c r="T14" s="227"/>
      <c r="U14" s="220"/>
      <c r="V14" s="220"/>
      <c r="W14" s="220"/>
      <c r="X14" s="220"/>
      <c r="Y14" s="220"/>
      <c r="Z14" s="220"/>
    </row>
    <row r="15" spans="1:26" s="221" customFormat="1" ht="12">
      <c r="A15" s="338"/>
      <c r="B15" s="338"/>
      <c r="C15" s="338"/>
      <c r="D15" s="338"/>
      <c r="E15" s="338"/>
      <c r="F15" s="338"/>
      <c r="G15" s="338"/>
      <c r="H15" s="338"/>
      <c r="I15" s="339"/>
      <c r="J15" s="220"/>
      <c r="K15" s="339"/>
      <c r="L15" s="220"/>
      <c r="M15" s="339"/>
      <c r="N15" s="220"/>
      <c r="O15" s="339"/>
      <c r="P15" s="220"/>
      <c r="Q15" s="339"/>
      <c r="R15" s="220"/>
      <c r="S15" s="339"/>
      <c r="T15" s="227"/>
      <c r="U15" s="220"/>
      <c r="V15" s="220"/>
      <c r="W15" s="220"/>
      <c r="X15" s="220"/>
      <c r="Y15" s="220"/>
      <c r="Z15" s="220"/>
    </row>
    <row r="16" spans="1:26" s="221" customFormat="1" ht="12">
      <c r="A16" s="338"/>
      <c r="B16" s="338" t="s">
        <v>468</v>
      </c>
      <c r="C16" s="338" t="s">
        <v>228</v>
      </c>
      <c r="D16" s="338"/>
      <c r="E16" s="338"/>
      <c r="F16" s="338"/>
      <c r="G16" s="338"/>
      <c r="H16" s="338"/>
      <c r="I16" s="339">
        <f>I17+I21</f>
        <v>33936.55450109785</v>
      </c>
      <c r="J16" s="339"/>
      <c r="K16" s="339">
        <f>K17+K21</f>
        <v>2128.10681444</v>
      </c>
      <c r="L16" s="339"/>
      <c r="M16" s="339">
        <f>M17+M21</f>
        <v>-2914.1149606272706</v>
      </c>
      <c r="N16" s="339"/>
      <c r="O16" s="339">
        <f>O17+O21</f>
        <v>-1330.3128876978728</v>
      </c>
      <c r="P16" s="339"/>
      <c r="Q16" s="339">
        <f>Q17+Q21</f>
        <v>-0.013663999999998566</v>
      </c>
      <c r="R16" s="339"/>
      <c r="S16" s="339">
        <f>S17+S21</f>
        <v>31820.219803212705</v>
      </c>
      <c r="T16" s="227"/>
      <c r="U16" s="220"/>
      <c r="V16" s="220"/>
      <c r="W16" s="220"/>
      <c r="X16" s="220"/>
      <c r="Y16" s="220"/>
      <c r="Z16" s="220"/>
    </row>
    <row r="17" spans="1:26" s="221" customFormat="1" ht="12">
      <c r="A17" s="338"/>
      <c r="B17" s="338"/>
      <c r="C17" s="338" t="s">
        <v>238</v>
      </c>
      <c r="D17" s="338" t="s">
        <v>599</v>
      </c>
      <c r="E17" s="338"/>
      <c r="F17" s="338"/>
      <c r="G17" s="338"/>
      <c r="H17" s="338"/>
      <c r="I17" s="339">
        <f>I19+I20</f>
        <v>30316.85082487785</v>
      </c>
      <c r="J17" s="339"/>
      <c r="K17" s="339">
        <f>K19+K20</f>
        <v>1599.14061611</v>
      </c>
      <c r="L17" s="339"/>
      <c r="M17" s="339">
        <f>M19+M20</f>
        <v>-2914.1149606272706</v>
      </c>
      <c r="N17" s="339"/>
      <c r="O17" s="339">
        <f>O19+O20</f>
        <v>-1330.3128876978728</v>
      </c>
      <c r="P17" s="339"/>
      <c r="Q17" s="339">
        <f>Q19+Q20</f>
        <v>-0.013663999999998566</v>
      </c>
      <c r="R17" s="339"/>
      <c r="S17" s="339">
        <f>S19+S20</f>
        <v>27671.549928662705</v>
      </c>
      <c r="T17" s="227"/>
      <c r="U17" s="220"/>
      <c r="V17" s="220"/>
      <c r="W17" s="220"/>
      <c r="X17" s="220"/>
      <c r="Y17" s="220"/>
      <c r="Z17" s="220"/>
    </row>
    <row r="18" spans="1:26" s="221" customFormat="1" ht="12">
      <c r="A18" s="338"/>
      <c r="B18" s="338"/>
      <c r="C18" s="338"/>
      <c r="D18" s="338" t="s">
        <v>239</v>
      </c>
      <c r="E18" s="338"/>
      <c r="F18" s="338"/>
      <c r="G18" s="338"/>
      <c r="H18" s="338"/>
      <c r="I18" s="339"/>
      <c r="J18" s="220"/>
      <c r="K18" s="339"/>
      <c r="L18" s="220"/>
      <c r="M18" s="339"/>
      <c r="N18" s="220"/>
      <c r="O18" s="339"/>
      <c r="P18" s="220"/>
      <c r="Q18" s="339"/>
      <c r="R18" s="220"/>
      <c r="S18" s="339"/>
      <c r="T18" s="227"/>
      <c r="U18" s="220"/>
      <c r="V18" s="220"/>
      <c r="W18" s="220"/>
      <c r="X18" s="220"/>
      <c r="Y18" s="220"/>
      <c r="Z18" s="220"/>
    </row>
    <row r="19" spans="1:26" s="221" customFormat="1" ht="12">
      <c r="A19" s="338"/>
      <c r="B19" s="338"/>
      <c r="C19" s="338"/>
      <c r="D19" s="338" t="s">
        <v>600</v>
      </c>
      <c r="E19" s="338" t="s">
        <v>601</v>
      </c>
      <c r="F19" s="338"/>
      <c r="G19" s="338"/>
      <c r="H19" s="338"/>
      <c r="I19" s="339">
        <v>30316.85082487785</v>
      </c>
      <c r="J19" s="220"/>
      <c r="K19" s="339">
        <v>1599.14061611</v>
      </c>
      <c r="L19" s="220"/>
      <c r="M19" s="339">
        <v>-2914.1149606272706</v>
      </c>
      <c r="N19" s="220"/>
      <c r="O19" s="339">
        <v>-1330.3128876978728</v>
      </c>
      <c r="P19" s="220"/>
      <c r="Q19" s="339">
        <v>-0.013663999999998566</v>
      </c>
      <c r="R19" s="220"/>
      <c r="S19" s="339">
        <v>27671.549928662705</v>
      </c>
      <c r="T19" s="227"/>
      <c r="U19" s="220"/>
      <c r="V19" s="220"/>
      <c r="W19" s="220"/>
      <c r="X19" s="220"/>
      <c r="Y19" s="220"/>
      <c r="Z19" s="220"/>
    </row>
    <row r="20" spans="1:26" s="221" customFormat="1" ht="12">
      <c r="A20" s="338"/>
      <c r="B20" s="338"/>
      <c r="C20" s="338"/>
      <c r="D20" s="338" t="s">
        <v>602</v>
      </c>
      <c r="E20" s="338" t="s">
        <v>603</v>
      </c>
      <c r="F20" s="338"/>
      <c r="G20" s="338"/>
      <c r="H20" s="338"/>
      <c r="I20" s="339">
        <v>0</v>
      </c>
      <c r="J20" s="220"/>
      <c r="K20" s="339">
        <v>0</v>
      </c>
      <c r="L20" s="220"/>
      <c r="M20" s="339">
        <v>0</v>
      </c>
      <c r="N20" s="220"/>
      <c r="O20" s="339">
        <v>0</v>
      </c>
      <c r="P20" s="220"/>
      <c r="Q20" s="339">
        <v>0</v>
      </c>
      <c r="R20" s="220"/>
      <c r="S20" s="339">
        <v>0</v>
      </c>
      <c r="T20" s="227"/>
      <c r="U20" s="220"/>
      <c r="V20" s="220"/>
      <c r="W20" s="220"/>
      <c r="X20" s="220"/>
      <c r="Y20" s="220"/>
      <c r="Z20" s="220"/>
    </row>
    <row r="21" spans="1:26" s="221" customFormat="1" ht="12">
      <c r="A21" s="338"/>
      <c r="B21" s="338"/>
      <c r="C21" s="338" t="s">
        <v>242</v>
      </c>
      <c r="D21" s="338" t="s">
        <v>17</v>
      </c>
      <c r="E21" s="338"/>
      <c r="F21" s="338"/>
      <c r="G21" s="338"/>
      <c r="H21" s="338"/>
      <c r="I21" s="339">
        <f>I22+I23</f>
        <v>3619.7036762200005</v>
      </c>
      <c r="J21" s="339"/>
      <c r="K21" s="339">
        <f>K22+K23</f>
        <v>528.9661983300001</v>
      </c>
      <c r="L21" s="339"/>
      <c r="M21" s="339">
        <f>M22+M23</f>
        <v>0</v>
      </c>
      <c r="N21" s="339"/>
      <c r="O21" s="339">
        <f>O22+O23</f>
        <v>0</v>
      </c>
      <c r="P21" s="339"/>
      <c r="Q21" s="339">
        <f>Q22+Q23</f>
        <v>0</v>
      </c>
      <c r="R21" s="339"/>
      <c r="S21" s="339">
        <f>S22+S23</f>
        <v>4148.669874550001</v>
      </c>
      <c r="T21" s="227"/>
      <c r="U21" s="220"/>
      <c r="V21" s="220"/>
      <c r="W21" s="220"/>
      <c r="X21" s="220"/>
      <c r="Y21" s="220"/>
      <c r="Z21" s="220"/>
    </row>
    <row r="22" spans="1:26" s="221" customFormat="1" ht="12">
      <c r="A22" s="338"/>
      <c r="B22" s="338"/>
      <c r="C22" s="338"/>
      <c r="D22" s="338" t="s">
        <v>604</v>
      </c>
      <c r="E22" s="338" t="s">
        <v>601</v>
      </c>
      <c r="F22" s="338"/>
      <c r="G22" s="338"/>
      <c r="H22" s="338"/>
      <c r="I22" s="339">
        <v>3619.7036762200005</v>
      </c>
      <c r="J22" s="220"/>
      <c r="K22" s="339">
        <v>528.9661983300001</v>
      </c>
      <c r="L22" s="220"/>
      <c r="M22" s="339">
        <v>0</v>
      </c>
      <c r="N22" s="220"/>
      <c r="O22" s="339">
        <v>0</v>
      </c>
      <c r="P22" s="220"/>
      <c r="Q22" s="339">
        <v>0</v>
      </c>
      <c r="R22" s="220"/>
      <c r="S22" s="339">
        <v>4148.669874550001</v>
      </c>
      <c r="T22" s="227"/>
      <c r="U22" s="220"/>
      <c r="V22" s="220"/>
      <c r="W22" s="220"/>
      <c r="X22" s="220"/>
      <c r="Y22" s="220"/>
      <c r="Z22" s="220"/>
    </row>
    <row r="23" spans="1:26" s="221" customFormat="1" ht="12">
      <c r="A23" s="338"/>
      <c r="B23" s="338"/>
      <c r="C23" s="338"/>
      <c r="D23" s="338" t="s">
        <v>605</v>
      </c>
      <c r="E23" s="338" t="s">
        <v>603</v>
      </c>
      <c r="F23" s="338"/>
      <c r="G23" s="338"/>
      <c r="H23" s="338"/>
      <c r="I23" s="339">
        <v>0</v>
      </c>
      <c r="J23" s="220"/>
      <c r="K23" s="339">
        <v>0</v>
      </c>
      <c r="L23" s="220"/>
      <c r="M23" s="339">
        <v>0</v>
      </c>
      <c r="N23" s="220"/>
      <c r="O23" s="339">
        <v>0</v>
      </c>
      <c r="P23" s="220"/>
      <c r="Q23" s="339">
        <v>0</v>
      </c>
      <c r="R23" s="220"/>
      <c r="S23" s="339">
        <v>0</v>
      </c>
      <c r="T23" s="227"/>
      <c r="U23" s="220"/>
      <c r="V23" s="220"/>
      <c r="W23" s="220"/>
      <c r="X23" s="220"/>
      <c r="Y23" s="220"/>
      <c r="Z23" s="220"/>
    </row>
    <row r="24" spans="1:26" s="221" customFormat="1" ht="12">
      <c r="A24" s="338"/>
      <c r="B24" s="338" t="s">
        <v>472</v>
      </c>
      <c r="C24" s="338" t="s">
        <v>97</v>
      </c>
      <c r="D24" s="338"/>
      <c r="E24" s="338"/>
      <c r="F24" s="338"/>
      <c r="G24" s="338"/>
      <c r="H24" s="338"/>
      <c r="I24" s="339">
        <f>I25+I30</f>
        <v>65848.97525454547</v>
      </c>
      <c r="J24" s="339"/>
      <c r="K24" s="339">
        <f>K25+K30</f>
        <v>1483.8461596664115</v>
      </c>
      <c r="L24" s="339"/>
      <c r="M24" s="339">
        <f>M25+M30</f>
        <v>-8854.396161992101</v>
      </c>
      <c r="N24" s="339"/>
      <c r="O24" s="339">
        <f>O25+O30</f>
        <v>-1179.4326057872524</v>
      </c>
      <c r="P24" s="339"/>
      <c r="Q24" s="339">
        <f>Q25+Q30</f>
        <v>1.3500311979441904E-13</v>
      </c>
      <c r="R24" s="339"/>
      <c r="S24" s="339">
        <f>S25+S30</f>
        <v>57298.992646432525</v>
      </c>
      <c r="T24" s="227"/>
      <c r="U24" s="220"/>
      <c r="V24" s="220"/>
      <c r="W24" s="220"/>
      <c r="X24" s="220"/>
      <c r="Y24" s="220"/>
      <c r="Z24" s="220"/>
    </row>
    <row r="25" spans="1:26" s="221" customFormat="1" ht="12">
      <c r="A25" s="338"/>
      <c r="B25" s="338"/>
      <c r="C25" s="338" t="s">
        <v>606</v>
      </c>
      <c r="D25" s="338" t="s">
        <v>607</v>
      </c>
      <c r="E25" s="338"/>
      <c r="F25" s="338"/>
      <c r="G25" s="338"/>
      <c r="H25" s="338"/>
      <c r="I25" s="339">
        <f>I26+I27+I28+I29</f>
        <v>43554.074191901644</v>
      </c>
      <c r="J25" s="339"/>
      <c r="K25" s="339">
        <f>K26+K27+K28+K29</f>
        <v>521.0512135022637</v>
      </c>
      <c r="L25" s="339"/>
      <c r="M25" s="339">
        <f>M26+M27+M28+M29</f>
        <v>-9841.21794282193</v>
      </c>
      <c r="N25" s="339"/>
      <c r="O25" s="339">
        <f>O26+O27+O28+O29</f>
        <v>-983.4992755048653</v>
      </c>
      <c r="P25" s="339"/>
      <c r="Q25" s="339">
        <f>Q26+Q27+Q28+Q29</f>
        <v>0</v>
      </c>
      <c r="R25" s="339"/>
      <c r="S25" s="339">
        <f>S26+S27+S28+S29</f>
        <v>33250.40818707711</v>
      </c>
      <c r="T25" s="227"/>
      <c r="U25" s="220"/>
      <c r="V25" s="220"/>
      <c r="W25" s="220"/>
      <c r="X25" s="220"/>
      <c r="Y25" s="220"/>
      <c r="Z25" s="220"/>
    </row>
    <row r="26" spans="1:26" s="221" customFormat="1" ht="12">
      <c r="A26" s="338"/>
      <c r="B26" s="338"/>
      <c r="C26" s="338"/>
      <c r="D26" s="338" t="s">
        <v>608</v>
      </c>
      <c r="E26" s="338" t="s">
        <v>103</v>
      </c>
      <c r="F26" s="338"/>
      <c r="G26" s="338"/>
      <c r="H26" s="338"/>
      <c r="I26" s="339">
        <v>0</v>
      </c>
      <c r="J26" s="220"/>
      <c r="K26" s="339">
        <v>0</v>
      </c>
      <c r="L26" s="220"/>
      <c r="M26" s="339">
        <v>0</v>
      </c>
      <c r="N26" s="220"/>
      <c r="O26" s="339">
        <v>0</v>
      </c>
      <c r="P26" s="220"/>
      <c r="Q26" s="339">
        <v>0</v>
      </c>
      <c r="R26" s="220"/>
      <c r="S26" s="339">
        <v>0</v>
      </c>
      <c r="T26" s="227"/>
      <c r="U26" s="220"/>
      <c r="V26" s="220"/>
      <c r="W26" s="220"/>
      <c r="X26" s="220"/>
      <c r="Y26" s="220"/>
      <c r="Z26" s="220"/>
    </row>
    <row r="27" spans="1:26" s="221" customFormat="1" ht="12">
      <c r="A27" s="338"/>
      <c r="B27" s="338"/>
      <c r="C27" s="338"/>
      <c r="D27" s="338" t="s">
        <v>609</v>
      </c>
      <c r="E27" s="338" t="s">
        <v>610</v>
      </c>
      <c r="F27" s="338"/>
      <c r="G27" s="338"/>
      <c r="H27" s="338"/>
      <c r="I27" s="339">
        <v>0.43689215000000003</v>
      </c>
      <c r="J27" s="220"/>
      <c r="K27" s="339">
        <v>0</v>
      </c>
      <c r="L27" s="220"/>
      <c r="M27" s="339">
        <v>-0.1</v>
      </c>
      <c r="N27" s="220"/>
      <c r="O27" s="339">
        <v>-0.12783889000000004</v>
      </c>
      <c r="P27" s="220"/>
      <c r="Q27" s="339">
        <v>0</v>
      </c>
      <c r="R27" s="220"/>
      <c r="S27" s="339">
        <v>0.20905326000000002</v>
      </c>
      <c r="T27" s="227"/>
      <c r="U27" s="220"/>
      <c r="V27" s="220"/>
      <c r="W27" s="220"/>
      <c r="X27" s="220"/>
      <c r="Y27" s="220"/>
      <c r="Z27" s="220"/>
    </row>
    <row r="28" spans="1:26" s="221" customFormat="1" ht="12">
      <c r="A28" s="338"/>
      <c r="B28" s="338"/>
      <c r="C28" s="338"/>
      <c r="D28" s="338" t="s">
        <v>611</v>
      </c>
      <c r="E28" s="338" t="s">
        <v>186</v>
      </c>
      <c r="F28" s="338"/>
      <c r="G28" s="338"/>
      <c r="H28" s="338"/>
      <c r="I28" s="339">
        <v>100.73086864445129</v>
      </c>
      <c r="J28" s="220"/>
      <c r="K28" s="339">
        <v>-41.045878738075615</v>
      </c>
      <c r="L28" s="220"/>
      <c r="M28" s="339">
        <v>0</v>
      </c>
      <c r="N28" s="220"/>
      <c r="O28" s="339">
        <v>0</v>
      </c>
      <c r="P28" s="220"/>
      <c r="Q28" s="339">
        <v>0</v>
      </c>
      <c r="R28" s="220"/>
      <c r="S28" s="339">
        <v>59.68498990637568</v>
      </c>
      <c r="T28" s="227"/>
      <c r="U28" s="220"/>
      <c r="V28" s="220"/>
      <c r="W28" s="220"/>
      <c r="X28" s="220"/>
      <c r="Y28" s="220"/>
      <c r="Z28" s="220"/>
    </row>
    <row r="29" spans="1:26" s="221" customFormat="1" ht="12">
      <c r="A29" s="338"/>
      <c r="B29" s="338"/>
      <c r="C29" s="338"/>
      <c r="D29" s="338" t="s">
        <v>612</v>
      </c>
      <c r="E29" s="338" t="s">
        <v>187</v>
      </c>
      <c r="F29" s="338"/>
      <c r="G29" s="338"/>
      <c r="H29" s="338"/>
      <c r="I29" s="339">
        <v>43452.90643110719</v>
      </c>
      <c r="J29" s="220"/>
      <c r="K29" s="339">
        <v>562.0970922403394</v>
      </c>
      <c r="L29" s="220"/>
      <c r="M29" s="339">
        <v>-9841.11794282193</v>
      </c>
      <c r="N29" s="220"/>
      <c r="O29" s="339">
        <v>-983.3714366148653</v>
      </c>
      <c r="P29" s="220"/>
      <c r="Q29" s="339">
        <v>0</v>
      </c>
      <c r="R29" s="220"/>
      <c r="S29" s="339">
        <v>33190.51414391074</v>
      </c>
      <c r="T29" s="227"/>
      <c r="U29" s="220"/>
      <c r="V29" s="220"/>
      <c r="W29" s="220"/>
      <c r="X29" s="220"/>
      <c r="Y29" s="220"/>
      <c r="Z29" s="220"/>
    </row>
    <row r="30" spans="1:26" s="221" customFormat="1" ht="12">
      <c r="A30" s="338"/>
      <c r="B30" s="338"/>
      <c r="C30" s="338" t="s">
        <v>613</v>
      </c>
      <c r="D30" s="338" t="s">
        <v>253</v>
      </c>
      <c r="E30" s="338"/>
      <c r="F30" s="338"/>
      <c r="G30" s="338"/>
      <c r="H30" s="338"/>
      <c r="I30" s="339">
        <f>I31+I36</f>
        <v>22294.90106264383</v>
      </c>
      <c r="J30" s="339"/>
      <c r="K30" s="339">
        <f>K31+K36</f>
        <v>962.7949461641479</v>
      </c>
      <c r="L30" s="339"/>
      <c r="M30" s="339">
        <f>M31+M36</f>
        <v>986.8217808298281</v>
      </c>
      <c r="N30" s="339"/>
      <c r="O30" s="339">
        <f>O31+O36</f>
        <v>-195.93333028238712</v>
      </c>
      <c r="P30" s="339"/>
      <c r="Q30" s="339">
        <f>Q31+Q36</f>
        <v>1.3500311979441904E-13</v>
      </c>
      <c r="R30" s="339"/>
      <c r="S30" s="339">
        <f>S31+S36</f>
        <v>24048.584459355417</v>
      </c>
      <c r="T30" s="227"/>
      <c r="U30" s="220"/>
      <c r="V30" s="220"/>
      <c r="W30" s="220"/>
      <c r="X30" s="220"/>
      <c r="Y30" s="220"/>
      <c r="Z30" s="220"/>
    </row>
    <row r="31" spans="1:26" s="221" customFormat="1" ht="12">
      <c r="A31" s="338"/>
      <c r="B31" s="338"/>
      <c r="C31" s="338"/>
      <c r="D31" s="338" t="s">
        <v>614</v>
      </c>
      <c r="E31" s="338" t="s">
        <v>615</v>
      </c>
      <c r="F31" s="338"/>
      <c r="G31" s="338"/>
      <c r="H31" s="338"/>
      <c r="I31" s="339">
        <f>I32+I33+I34+I35</f>
        <v>18077.55460152076</v>
      </c>
      <c r="J31" s="339"/>
      <c r="K31" s="339">
        <f>K32+K33+K34+K35</f>
        <v>-306.6026523161465</v>
      </c>
      <c r="L31" s="339"/>
      <c r="M31" s="339">
        <f>M32+M33+M34+M35</f>
        <v>831.8431666246458</v>
      </c>
      <c r="N31" s="339"/>
      <c r="O31" s="339">
        <f>O32+O33+O34+O35</f>
        <v>-143.49031822744786</v>
      </c>
      <c r="P31" s="339"/>
      <c r="Q31" s="339">
        <f>Q32+Q33+Q34+Q35</f>
        <v>1.3500311979441904E-13</v>
      </c>
      <c r="R31" s="339"/>
      <c r="S31" s="339">
        <f>S32+S33+S34+S35</f>
        <v>18459.30479760181</v>
      </c>
      <c r="T31" s="227"/>
      <c r="U31" s="220"/>
      <c r="V31" s="220"/>
      <c r="W31" s="220"/>
      <c r="X31" s="220"/>
      <c r="Y31" s="220"/>
      <c r="Z31" s="220"/>
    </row>
    <row r="32" spans="1:26" s="221" customFormat="1" ht="12">
      <c r="A32" s="338"/>
      <c r="B32" s="338"/>
      <c r="C32" s="338"/>
      <c r="D32" s="338"/>
      <c r="E32" s="338" t="s">
        <v>616</v>
      </c>
      <c r="F32" s="338" t="s">
        <v>103</v>
      </c>
      <c r="G32" s="338"/>
      <c r="H32" s="338"/>
      <c r="I32" s="339">
        <v>0</v>
      </c>
      <c r="J32" s="220"/>
      <c r="K32" s="339">
        <v>0</v>
      </c>
      <c r="L32" s="220"/>
      <c r="M32" s="339">
        <v>0</v>
      </c>
      <c r="N32" s="220"/>
      <c r="O32" s="339">
        <v>0</v>
      </c>
      <c r="P32" s="220"/>
      <c r="Q32" s="339">
        <v>0</v>
      </c>
      <c r="R32" s="220"/>
      <c r="S32" s="339">
        <v>0</v>
      </c>
      <c r="T32" s="227"/>
      <c r="U32" s="220"/>
      <c r="V32" s="220"/>
      <c r="W32" s="220"/>
      <c r="X32" s="220"/>
      <c r="Y32" s="220"/>
      <c r="Z32" s="220"/>
    </row>
    <row r="33" spans="1:26" s="221" customFormat="1" ht="12">
      <c r="A33" s="338"/>
      <c r="B33" s="338"/>
      <c r="C33" s="338"/>
      <c r="D33" s="338"/>
      <c r="E33" s="338" t="s">
        <v>617</v>
      </c>
      <c r="F33" s="338" t="s">
        <v>610</v>
      </c>
      <c r="G33" s="338"/>
      <c r="H33" s="338"/>
      <c r="I33" s="339">
        <v>14779.6809003</v>
      </c>
      <c r="J33" s="220"/>
      <c r="K33" s="339">
        <v>68.74449281385341</v>
      </c>
      <c r="L33" s="220"/>
      <c r="M33" s="339">
        <v>948.6260994461481</v>
      </c>
      <c r="N33" s="220"/>
      <c r="O33" s="339">
        <v>-17.7</v>
      </c>
      <c r="P33" s="220"/>
      <c r="Q33" s="339">
        <v>0</v>
      </c>
      <c r="R33" s="220"/>
      <c r="S33" s="339">
        <v>15779.351492560001</v>
      </c>
      <c r="T33" s="227"/>
      <c r="U33" s="220"/>
      <c r="V33" s="220"/>
      <c r="W33" s="220"/>
      <c r="X33" s="220"/>
      <c r="Y33" s="220"/>
      <c r="Z33" s="220"/>
    </row>
    <row r="34" spans="1:26" s="221" customFormat="1" ht="12">
      <c r="A34" s="338"/>
      <c r="B34" s="338"/>
      <c r="C34" s="338"/>
      <c r="D34" s="338"/>
      <c r="E34" s="338" t="s">
        <v>618</v>
      </c>
      <c r="F34" s="338" t="s">
        <v>186</v>
      </c>
      <c r="G34" s="338"/>
      <c r="H34" s="338"/>
      <c r="I34" s="339">
        <v>200.352</v>
      </c>
      <c r="J34" s="220"/>
      <c r="K34" s="339">
        <v>-29.122000000000014</v>
      </c>
      <c r="L34" s="220"/>
      <c r="M34" s="339">
        <v>0</v>
      </c>
      <c r="N34" s="220"/>
      <c r="O34" s="339">
        <v>0</v>
      </c>
      <c r="P34" s="220"/>
      <c r="Q34" s="339">
        <v>0</v>
      </c>
      <c r="R34" s="220"/>
      <c r="S34" s="339">
        <v>171.23</v>
      </c>
      <c r="T34" s="227"/>
      <c r="U34" s="220"/>
      <c r="V34" s="220"/>
      <c r="W34" s="220"/>
      <c r="X34" s="220"/>
      <c r="Y34" s="220"/>
      <c r="Z34" s="220"/>
    </row>
    <row r="35" spans="1:26" s="221" customFormat="1" ht="12">
      <c r="A35" s="338"/>
      <c r="B35" s="338"/>
      <c r="C35" s="338"/>
      <c r="D35" s="338"/>
      <c r="E35" s="338" t="s">
        <v>619</v>
      </c>
      <c r="F35" s="338" t="s">
        <v>187</v>
      </c>
      <c r="G35" s="338"/>
      <c r="H35" s="338"/>
      <c r="I35" s="339">
        <v>3097.5217012207595</v>
      </c>
      <c r="J35" s="220"/>
      <c r="K35" s="339">
        <v>-346.2251451299999</v>
      </c>
      <c r="L35" s="220"/>
      <c r="M35" s="339">
        <v>-116.78293282150227</v>
      </c>
      <c r="N35" s="220"/>
      <c r="O35" s="339">
        <v>-125.79031822744787</v>
      </c>
      <c r="P35" s="220"/>
      <c r="Q35" s="339">
        <v>1.3500311979441904E-13</v>
      </c>
      <c r="R35" s="220"/>
      <c r="S35" s="339">
        <v>2508.72330504181</v>
      </c>
      <c r="T35" s="227"/>
      <c r="U35" s="220"/>
      <c r="V35" s="220"/>
      <c r="W35" s="220"/>
      <c r="X35" s="220"/>
      <c r="Y35" s="220"/>
      <c r="Z35" s="220"/>
    </row>
    <row r="36" spans="1:26" s="221" customFormat="1" ht="12">
      <c r="A36" s="338"/>
      <c r="B36" s="338"/>
      <c r="C36" s="338"/>
      <c r="D36" s="338" t="s">
        <v>259</v>
      </c>
      <c r="E36" s="338"/>
      <c r="F36" s="338"/>
      <c r="G36" s="338"/>
      <c r="H36" s="338"/>
      <c r="I36" s="339">
        <f>I37+I38+I39+I40</f>
        <v>4217.34646112307</v>
      </c>
      <c r="J36" s="339"/>
      <c r="K36" s="339">
        <f>K37+K38+K39+K40</f>
        <v>1269.3975984802944</v>
      </c>
      <c r="L36" s="339"/>
      <c r="M36" s="339">
        <f>M37+M38+M39+M40</f>
        <v>154.97861420518225</v>
      </c>
      <c r="N36" s="339"/>
      <c r="O36" s="339">
        <f>O37+O38+O39+O40</f>
        <v>-52.44301205493925</v>
      </c>
      <c r="P36" s="339"/>
      <c r="Q36" s="339">
        <f>Q37+Q38+Q39+Q40</f>
        <v>0</v>
      </c>
      <c r="R36" s="339"/>
      <c r="S36" s="339">
        <f>S37+S38+S39+S40</f>
        <v>5589.279661753608</v>
      </c>
      <c r="T36" s="227"/>
      <c r="U36" s="220"/>
      <c r="V36" s="220"/>
      <c r="W36" s="220"/>
      <c r="X36" s="220"/>
      <c r="Y36" s="220"/>
      <c r="Z36" s="220"/>
    </row>
    <row r="37" spans="1:26" s="221" customFormat="1" ht="12">
      <c r="A37" s="338"/>
      <c r="B37" s="338"/>
      <c r="C37" s="338"/>
      <c r="D37" s="338"/>
      <c r="E37" s="338" t="s">
        <v>620</v>
      </c>
      <c r="F37" s="338" t="s">
        <v>103</v>
      </c>
      <c r="G37" s="338"/>
      <c r="H37" s="338"/>
      <c r="I37" s="339">
        <v>0</v>
      </c>
      <c r="J37" s="220"/>
      <c r="K37" s="339">
        <v>0</v>
      </c>
      <c r="L37" s="220"/>
      <c r="M37" s="339">
        <v>0</v>
      </c>
      <c r="N37" s="220"/>
      <c r="O37" s="339">
        <v>0</v>
      </c>
      <c r="P37" s="220"/>
      <c r="Q37" s="339">
        <v>0</v>
      </c>
      <c r="R37" s="220"/>
      <c r="S37" s="339">
        <v>0</v>
      </c>
      <c r="T37" s="227"/>
      <c r="U37" s="220"/>
      <c r="V37" s="220"/>
      <c r="W37" s="220"/>
      <c r="X37" s="220"/>
      <c r="Y37" s="220"/>
      <c r="Z37" s="220"/>
    </row>
    <row r="38" spans="1:26" s="221" customFormat="1" ht="12">
      <c r="A38" s="338"/>
      <c r="B38" s="338"/>
      <c r="C38" s="338"/>
      <c r="D38" s="338"/>
      <c r="E38" s="338" t="s">
        <v>621</v>
      </c>
      <c r="F38" s="338" t="s">
        <v>610</v>
      </c>
      <c r="G38" s="338"/>
      <c r="H38" s="338"/>
      <c r="I38" s="339">
        <v>2028.6841049900002</v>
      </c>
      <c r="J38" s="220"/>
      <c r="K38" s="339">
        <v>1257.8101490902943</v>
      </c>
      <c r="L38" s="220"/>
      <c r="M38" s="339">
        <v>199.86393431723582</v>
      </c>
      <c r="N38" s="220"/>
      <c r="O38" s="339">
        <v>-45.26177875753</v>
      </c>
      <c r="P38" s="220"/>
      <c r="Q38" s="339">
        <v>0</v>
      </c>
      <c r="R38" s="220"/>
      <c r="S38" s="339">
        <v>3441.0964096400003</v>
      </c>
      <c r="T38" s="227"/>
      <c r="U38" s="220"/>
      <c r="V38" s="220"/>
      <c r="W38" s="220"/>
      <c r="X38" s="220"/>
      <c r="Y38" s="220"/>
      <c r="Z38" s="220"/>
    </row>
    <row r="39" spans="1:26" s="221" customFormat="1" ht="12">
      <c r="A39" s="338"/>
      <c r="B39" s="338"/>
      <c r="C39" s="338"/>
      <c r="D39" s="338"/>
      <c r="E39" s="338" t="s">
        <v>622</v>
      </c>
      <c r="F39" s="338" t="s">
        <v>186</v>
      </c>
      <c r="G39" s="338"/>
      <c r="H39" s="338"/>
      <c r="I39" s="339">
        <v>0</v>
      </c>
      <c r="J39" s="220"/>
      <c r="K39" s="339">
        <v>0</v>
      </c>
      <c r="L39" s="220"/>
      <c r="M39" s="339">
        <v>0</v>
      </c>
      <c r="N39" s="220"/>
      <c r="O39" s="339">
        <v>0</v>
      </c>
      <c r="P39" s="220"/>
      <c r="Q39" s="339">
        <v>0</v>
      </c>
      <c r="R39" s="220"/>
      <c r="S39" s="339">
        <v>0</v>
      </c>
      <c r="T39" s="227"/>
      <c r="U39" s="220"/>
      <c r="V39" s="220"/>
      <c r="W39" s="220"/>
      <c r="X39" s="220"/>
      <c r="Y39" s="220"/>
      <c r="Z39" s="220"/>
    </row>
    <row r="40" spans="1:26" s="221" customFormat="1" ht="12">
      <c r="A40" s="338"/>
      <c r="B40" s="338"/>
      <c r="C40" s="338"/>
      <c r="D40" s="338"/>
      <c r="E40" s="338" t="s">
        <v>623</v>
      </c>
      <c r="F40" s="338" t="s">
        <v>187</v>
      </c>
      <c r="G40" s="338"/>
      <c r="H40" s="338"/>
      <c r="I40" s="339">
        <v>2188.66235613307</v>
      </c>
      <c r="J40" s="220"/>
      <c r="K40" s="339">
        <v>11.587449389999982</v>
      </c>
      <c r="L40" s="220"/>
      <c r="M40" s="339">
        <v>-44.885320112053556</v>
      </c>
      <c r="N40" s="220"/>
      <c r="O40" s="339">
        <v>-7.181233297409251</v>
      </c>
      <c r="P40" s="220"/>
      <c r="Q40" s="339">
        <v>0</v>
      </c>
      <c r="R40" s="220"/>
      <c r="S40" s="339">
        <v>2148.1832521136075</v>
      </c>
      <c r="T40" s="227"/>
      <c r="U40" s="220"/>
      <c r="V40" s="220"/>
      <c r="W40" s="220"/>
      <c r="X40" s="220"/>
      <c r="Y40" s="220"/>
      <c r="Z40" s="220"/>
    </row>
    <row r="41" spans="1:26" s="221" customFormat="1" ht="12">
      <c r="A41" s="338"/>
      <c r="B41" s="338" t="s">
        <v>537</v>
      </c>
      <c r="C41" s="338" t="s">
        <v>483</v>
      </c>
      <c r="D41" s="338"/>
      <c r="E41" s="338"/>
      <c r="F41" s="338"/>
      <c r="G41" s="338"/>
      <c r="H41" s="338"/>
      <c r="I41" s="339">
        <f>I42+I43+I44+I45</f>
        <v>2764.6644677000004</v>
      </c>
      <c r="J41" s="339"/>
      <c r="K41" s="339">
        <f>K42+K43+K44+K45</f>
        <v>-5074.946529007736</v>
      </c>
      <c r="L41" s="339"/>
      <c r="M41" s="339">
        <f>M42+M43+M44+M45</f>
        <v>2704.2867956127366</v>
      </c>
      <c r="N41" s="339"/>
      <c r="O41" s="339">
        <f>O42+O43+O44+O45</f>
        <v>2632.729462055003</v>
      </c>
      <c r="P41" s="339"/>
      <c r="Q41" s="339">
        <f>Q42+Q43+Q44+Q45</f>
        <v>0</v>
      </c>
      <c r="R41" s="339"/>
      <c r="S41" s="339">
        <f>S42+S43+S44+S45</f>
        <v>3026.734196360004</v>
      </c>
      <c r="T41" s="227"/>
      <c r="U41" s="220"/>
      <c r="V41" s="220"/>
      <c r="W41" s="220"/>
      <c r="X41" s="220"/>
      <c r="Y41" s="220"/>
      <c r="Z41" s="220"/>
    </row>
    <row r="42" spans="1:26" s="221" customFormat="1" ht="12">
      <c r="A42" s="338"/>
      <c r="B42" s="338"/>
      <c r="C42" s="338" t="s">
        <v>624</v>
      </c>
      <c r="D42" s="338" t="s">
        <v>103</v>
      </c>
      <c r="E42" s="338"/>
      <c r="F42" s="338"/>
      <c r="G42" s="338"/>
      <c r="H42" s="338"/>
      <c r="I42" s="339">
        <v>0</v>
      </c>
      <c r="J42" s="220"/>
      <c r="K42" s="339">
        <v>0</v>
      </c>
      <c r="L42" s="220"/>
      <c r="M42" s="339">
        <v>0</v>
      </c>
      <c r="N42" s="220"/>
      <c r="O42" s="339">
        <v>0</v>
      </c>
      <c r="P42" s="220"/>
      <c r="Q42" s="339">
        <v>0</v>
      </c>
      <c r="R42" s="220"/>
      <c r="S42" s="339">
        <v>0</v>
      </c>
      <c r="T42" s="227"/>
      <c r="U42" s="220"/>
      <c r="V42" s="220"/>
      <c r="W42" s="220"/>
      <c r="X42" s="220"/>
      <c r="Y42" s="220"/>
      <c r="Z42" s="220"/>
    </row>
    <row r="43" spans="1:26" s="221" customFormat="1" ht="12">
      <c r="A43" s="338"/>
      <c r="B43" s="338"/>
      <c r="C43" s="338" t="s">
        <v>625</v>
      </c>
      <c r="D43" s="338" t="s">
        <v>610</v>
      </c>
      <c r="E43" s="338"/>
      <c r="F43" s="338"/>
      <c r="G43" s="338"/>
      <c r="H43" s="338"/>
      <c r="I43" s="339">
        <v>0</v>
      </c>
      <c r="J43" s="220"/>
      <c r="K43" s="339">
        <v>0</v>
      </c>
      <c r="L43" s="220"/>
      <c r="M43" s="339">
        <v>0</v>
      </c>
      <c r="N43" s="220"/>
      <c r="O43" s="339">
        <v>0</v>
      </c>
      <c r="P43" s="220"/>
      <c r="Q43" s="339">
        <v>0</v>
      </c>
      <c r="R43" s="220"/>
      <c r="S43" s="339">
        <v>0</v>
      </c>
      <c r="T43" s="227"/>
      <c r="U43" s="220"/>
      <c r="V43" s="220"/>
      <c r="W43" s="220"/>
      <c r="X43" s="220"/>
      <c r="Y43" s="220"/>
      <c r="Z43" s="220"/>
    </row>
    <row r="44" spans="1:26" s="221" customFormat="1" ht="12">
      <c r="A44" s="338"/>
      <c r="B44" s="338"/>
      <c r="C44" s="338" t="s">
        <v>626</v>
      </c>
      <c r="D44" s="338" t="s">
        <v>186</v>
      </c>
      <c r="E44" s="338"/>
      <c r="F44" s="338"/>
      <c r="G44" s="338"/>
      <c r="H44" s="338"/>
      <c r="I44" s="339">
        <v>1952.8930429700004</v>
      </c>
      <c r="J44" s="220"/>
      <c r="K44" s="339">
        <v>-2026.2341929301356</v>
      </c>
      <c r="L44" s="220"/>
      <c r="M44" s="339">
        <v>423.8179554327363</v>
      </c>
      <c r="N44" s="220"/>
      <c r="O44" s="339">
        <v>2078.2675252674026</v>
      </c>
      <c r="P44" s="220"/>
      <c r="Q44" s="339">
        <v>0</v>
      </c>
      <c r="R44" s="220"/>
      <c r="S44" s="339">
        <v>2428.744330740004</v>
      </c>
      <c r="T44" s="227"/>
      <c r="U44" s="220"/>
      <c r="V44" s="220"/>
      <c r="W44" s="220"/>
      <c r="X44" s="220"/>
      <c r="Y44" s="220"/>
      <c r="Z44" s="220"/>
    </row>
    <row r="45" spans="1:26" s="221" customFormat="1" ht="12">
      <c r="A45" s="338"/>
      <c r="B45" s="338"/>
      <c r="C45" s="338" t="s">
        <v>627</v>
      </c>
      <c r="D45" s="338" t="s">
        <v>187</v>
      </c>
      <c r="E45" s="338"/>
      <c r="F45" s="338"/>
      <c r="G45" s="338"/>
      <c r="H45" s="338"/>
      <c r="I45" s="339">
        <v>811.7714247299999</v>
      </c>
      <c r="J45" s="220"/>
      <c r="K45" s="339">
        <v>-3048.7123360776004</v>
      </c>
      <c r="L45" s="220"/>
      <c r="M45" s="339">
        <v>2280.4688401800004</v>
      </c>
      <c r="N45" s="220"/>
      <c r="O45" s="339">
        <v>554.4619367876002</v>
      </c>
      <c r="P45" s="220"/>
      <c r="Q45" s="339">
        <v>0</v>
      </c>
      <c r="R45" s="220"/>
      <c r="S45" s="339">
        <v>597.9898656199998</v>
      </c>
      <c r="T45" s="227"/>
      <c r="U45" s="220"/>
      <c r="V45" s="220"/>
      <c r="W45" s="220"/>
      <c r="X45" s="220"/>
      <c r="Y45" s="220"/>
      <c r="Z45" s="220"/>
    </row>
    <row r="46" spans="1:26" s="221" customFormat="1" ht="12">
      <c r="A46" s="338"/>
      <c r="B46" s="338" t="s">
        <v>628</v>
      </c>
      <c r="C46" s="338" t="s">
        <v>101</v>
      </c>
      <c r="D46" s="338"/>
      <c r="E46" s="338"/>
      <c r="F46" s="338"/>
      <c r="G46" s="338"/>
      <c r="H46" s="338"/>
      <c r="I46" s="339">
        <f>I47+I56+I69+I76</f>
        <v>33173.637951271914</v>
      </c>
      <c r="J46" s="339"/>
      <c r="K46" s="339">
        <f>K47+K56+K69+K76</f>
        <v>-5843.58466498905</v>
      </c>
      <c r="L46" s="339"/>
      <c r="M46" s="339">
        <f>M47+M56+M69+M76</f>
        <v>0</v>
      </c>
      <c r="N46" s="339"/>
      <c r="O46" s="339">
        <f>O47+O56+O69+O76</f>
        <v>37.145886624446504</v>
      </c>
      <c r="P46" s="339"/>
      <c r="Q46" s="339">
        <f>Q47+Q56+Q69+Q76</f>
        <v>36.65972488</v>
      </c>
      <c r="R46" s="339"/>
      <c r="S46" s="339">
        <f>S47+S56+S69+S76</f>
        <v>27403.858897787308</v>
      </c>
      <c r="T46" s="227"/>
      <c r="U46" s="220"/>
      <c r="V46" s="220"/>
      <c r="W46" s="220"/>
      <c r="X46" s="220"/>
      <c r="Y46" s="220"/>
      <c r="Z46" s="220"/>
    </row>
    <row r="47" spans="1:26" s="221" customFormat="1" ht="12">
      <c r="A47" s="338"/>
      <c r="B47" s="338"/>
      <c r="C47" s="338" t="s">
        <v>311</v>
      </c>
      <c r="D47" s="338" t="s">
        <v>21</v>
      </c>
      <c r="E47" s="338"/>
      <c r="F47" s="338"/>
      <c r="G47" s="338"/>
      <c r="H47" s="338"/>
      <c r="I47" s="339">
        <f>I48+I51</f>
        <v>11017.268508028597</v>
      </c>
      <c r="J47" s="339"/>
      <c r="K47" s="339">
        <f>K48+K51</f>
        <v>-2472.894340078858</v>
      </c>
      <c r="L47" s="339"/>
      <c r="M47" s="339">
        <f>M48+M51</f>
        <v>0</v>
      </c>
      <c r="N47" s="339"/>
      <c r="O47" s="339">
        <f>O48+O51</f>
        <v>0</v>
      </c>
      <c r="P47" s="339"/>
      <c r="Q47" s="339">
        <f>Q48+Q51</f>
        <v>0</v>
      </c>
      <c r="R47" s="339"/>
      <c r="S47" s="339">
        <f>S48+S51</f>
        <v>8544.37416794974</v>
      </c>
      <c r="T47" s="227"/>
      <c r="U47" s="220"/>
      <c r="V47" s="220"/>
      <c r="W47" s="220"/>
      <c r="X47" s="220"/>
      <c r="Y47" s="220"/>
      <c r="Z47" s="220"/>
    </row>
    <row r="48" spans="1:26" s="221" customFormat="1" ht="12">
      <c r="A48" s="338"/>
      <c r="B48" s="338"/>
      <c r="C48" s="338"/>
      <c r="D48" s="338" t="s">
        <v>629</v>
      </c>
      <c r="E48" s="338" t="s">
        <v>610</v>
      </c>
      <c r="F48" s="338"/>
      <c r="G48" s="338"/>
      <c r="H48" s="338"/>
      <c r="I48" s="339">
        <f>I49+I50</f>
        <v>0</v>
      </c>
      <c r="J48" s="339"/>
      <c r="K48" s="339">
        <f>K49+K50</f>
        <v>0</v>
      </c>
      <c r="L48" s="339"/>
      <c r="M48" s="339">
        <f>M49+M50</f>
        <v>0</v>
      </c>
      <c r="N48" s="339"/>
      <c r="O48" s="339">
        <f>O49+O50</f>
        <v>0</v>
      </c>
      <c r="P48" s="339"/>
      <c r="Q48" s="339">
        <f>Q49+Q50</f>
        <v>0</v>
      </c>
      <c r="R48" s="339"/>
      <c r="S48" s="339">
        <f>S49+S50</f>
        <v>0</v>
      </c>
      <c r="T48" s="227"/>
      <c r="U48" s="220"/>
      <c r="V48" s="220"/>
      <c r="W48" s="220"/>
      <c r="X48" s="220"/>
      <c r="Y48" s="220"/>
      <c r="Z48" s="220"/>
    </row>
    <row r="49" spans="1:26" s="221" customFormat="1" ht="12">
      <c r="A49" s="338"/>
      <c r="B49" s="338"/>
      <c r="C49" s="338"/>
      <c r="D49" s="338"/>
      <c r="E49" s="338" t="s">
        <v>630</v>
      </c>
      <c r="F49" s="338" t="s">
        <v>631</v>
      </c>
      <c r="G49" s="338"/>
      <c r="H49" s="338"/>
      <c r="I49" s="339">
        <v>0</v>
      </c>
      <c r="J49" s="220"/>
      <c r="K49" s="339">
        <v>0</v>
      </c>
      <c r="L49" s="220"/>
      <c r="M49" s="339">
        <v>0</v>
      </c>
      <c r="N49" s="220"/>
      <c r="O49" s="339">
        <v>0</v>
      </c>
      <c r="P49" s="220"/>
      <c r="Q49" s="339">
        <v>0</v>
      </c>
      <c r="R49" s="220"/>
      <c r="S49" s="339">
        <v>0</v>
      </c>
      <c r="T49" s="227"/>
      <c r="U49" s="220"/>
      <c r="V49" s="220"/>
      <c r="W49" s="220"/>
      <c r="X49" s="220"/>
      <c r="Y49" s="220"/>
      <c r="Z49" s="220"/>
    </row>
    <row r="50" spans="1:26" s="221" customFormat="1" ht="12">
      <c r="A50" s="338"/>
      <c r="B50" s="338"/>
      <c r="C50" s="338"/>
      <c r="D50" s="338"/>
      <c r="E50" s="338" t="s">
        <v>632</v>
      </c>
      <c r="F50" s="338" t="s">
        <v>633</v>
      </c>
      <c r="G50" s="338"/>
      <c r="H50" s="338"/>
      <c r="I50" s="339">
        <v>0</v>
      </c>
      <c r="J50" s="220"/>
      <c r="K50" s="339">
        <v>0</v>
      </c>
      <c r="L50" s="220"/>
      <c r="M50" s="339">
        <v>0</v>
      </c>
      <c r="N50" s="220"/>
      <c r="O50" s="339">
        <v>0</v>
      </c>
      <c r="P50" s="220"/>
      <c r="Q50" s="339">
        <v>0</v>
      </c>
      <c r="R50" s="220"/>
      <c r="S50" s="339">
        <v>0</v>
      </c>
      <c r="T50" s="227"/>
      <c r="U50" s="220"/>
      <c r="V50" s="220"/>
      <c r="W50" s="220"/>
      <c r="X50" s="220"/>
      <c r="Y50" s="220"/>
      <c r="Z50" s="220"/>
    </row>
    <row r="51" spans="1:26" s="221" customFormat="1" ht="12">
      <c r="A51" s="338"/>
      <c r="B51" s="338"/>
      <c r="C51" s="338"/>
      <c r="D51" s="338" t="s">
        <v>634</v>
      </c>
      <c r="E51" s="338" t="s">
        <v>187</v>
      </c>
      <c r="F51" s="338"/>
      <c r="G51" s="338"/>
      <c r="H51" s="338"/>
      <c r="I51" s="339">
        <f>I52+I53</f>
        <v>11017.268508028597</v>
      </c>
      <c r="J51" s="220"/>
      <c r="K51" s="339">
        <f>K52+K53</f>
        <v>-2472.894340078858</v>
      </c>
      <c r="L51" s="220"/>
      <c r="M51" s="339">
        <f>M52+M53</f>
        <v>0</v>
      </c>
      <c r="N51" s="220"/>
      <c r="O51" s="339">
        <f>O52+O53</f>
        <v>0</v>
      </c>
      <c r="P51" s="220"/>
      <c r="Q51" s="339">
        <f>Q52+Q53</f>
        <v>0</v>
      </c>
      <c r="R51" s="220"/>
      <c r="S51" s="339">
        <f>S52+S53</f>
        <v>8544.37416794974</v>
      </c>
      <c r="T51" s="227"/>
      <c r="U51" s="220"/>
      <c r="V51" s="220"/>
      <c r="W51" s="220"/>
      <c r="X51" s="220"/>
      <c r="Y51" s="220"/>
      <c r="Z51" s="220"/>
    </row>
    <row r="52" spans="1:26" s="221" customFormat="1" ht="12">
      <c r="A52" s="338"/>
      <c r="B52" s="338"/>
      <c r="C52" s="338"/>
      <c r="D52" s="338"/>
      <c r="E52" s="338" t="s">
        <v>635</v>
      </c>
      <c r="F52" s="338" t="s">
        <v>631</v>
      </c>
      <c r="G52" s="338"/>
      <c r="H52" s="338"/>
      <c r="I52" s="339">
        <v>0</v>
      </c>
      <c r="J52" s="220"/>
      <c r="K52" s="339">
        <v>0</v>
      </c>
      <c r="L52" s="220"/>
      <c r="M52" s="339">
        <v>0</v>
      </c>
      <c r="N52" s="220"/>
      <c r="O52" s="339">
        <v>0</v>
      </c>
      <c r="P52" s="220"/>
      <c r="Q52" s="339">
        <v>0</v>
      </c>
      <c r="R52" s="220"/>
      <c r="S52" s="339">
        <v>0</v>
      </c>
      <c r="T52" s="227"/>
      <c r="U52" s="220"/>
      <c r="V52" s="220"/>
      <c r="W52" s="220"/>
      <c r="X52" s="220"/>
      <c r="Y52" s="220"/>
      <c r="Z52" s="220"/>
    </row>
    <row r="53" spans="1:26" s="221" customFormat="1" ht="12">
      <c r="A53" s="338"/>
      <c r="B53" s="338"/>
      <c r="C53" s="338"/>
      <c r="D53" s="338"/>
      <c r="E53" s="338" t="s">
        <v>636</v>
      </c>
      <c r="F53" s="338" t="s">
        <v>633</v>
      </c>
      <c r="G53" s="338"/>
      <c r="H53" s="338"/>
      <c r="I53" s="339">
        <f>I54+I55</f>
        <v>11017.268508028597</v>
      </c>
      <c r="J53" s="220"/>
      <c r="K53" s="339">
        <f>K54+K55</f>
        <v>-2472.894340078858</v>
      </c>
      <c r="L53" s="220"/>
      <c r="M53" s="339">
        <f>M54+M55</f>
        <v>0</v>
      </c>
      <c r="N53" s="220"/>
      <c r="O53" s="339">
        <f>O54+O55</f>
        <v>0</v>
      </c>
      <c r="P53" s="220"/>
      <c r="Q53" s="339">
        <f>Q54+Q55</f>
        <v>0</v>
      </c>
      <c r="R53" s="220"/>
      <c r="S53" s="339">
        <f>S54+S55</f>
        <v>8544.37416794974</v>
      </c>
      <c r="T53" s="227"/>
      <c r="U53" s="220"/>
      <c r="V53" s="220"/>
      <c r="W53" s="220"/>
      <c r="X53" s="220"/>
      <c r="Y53" s="220"/>
      <c r="Z53" s="220"/>
    </row>
    <row r="54" spans="1:26" s="221" customFormat="1" ht="12">
      <c r="A54" s="338"/>
      <c r="B54" s="338"/>
      <c r="C54" s="338"/>
      <c r="D54" s="338"/>
      <c r="E54" s="338"/>
      <c r="F54" s="338" t="s">
        <v>637</v>
      </c>
      <c r="G54" s="338" t="s">
        <v>80</v>
      </c>
      <c r="H54" s="338"/>
      <c r="I54" s="339">
        <v>416.730313802138</v>
      </c>
      <c r="J54" s="220"/>
      <c r="K54" s="339">
        <v>23.541863566143945</v>
      </c>
      <c r="L54" s="220"/>
      <c r="M54" s="339">
        <v>0</v>
      </c>
      <c r="N54" s="220"/>
      <c r="O54" s="339">
        <v>0</v>
      </c>
      <c r="P54" s="220"/>
      <c r="Q54" s="339">
        <v>0</v>
      </c>
      <c r="R54" s="220"/>
      <c r="S54" s="339">
        <v>440.272177368282</v>
      </c>
      <c r="T54" s="227"/>
      <c r="U54" s="220"/>
      <c r="V54" s="220"/>
      <c r="W54" s="220"/>
      <c r="X54" s="220"/>
      <c r="Y54" s="220"/>
      <c r="Z54" s="220"/>
    </row>
    <row r="55" spans="1:26" s="221" customFormat="1" ht="12">
      <c r="A55" s="338"/>
      <c r="B55" s="338"/>
      <c r="C55" s="338"/>
      <c r="D55" s="338"/>
      <c r="E55" s="338"/>
      <c r="F55" s="338" t="s">
        <v>638</v>
      </c>
      <c r="G55" s="338" t="s">
        <v>81</v>
      </c>
      <c r="H55" s="338"/>
      <c r="I55" s="339">
        <v>10600.53819422646</v>
      </c>
      <c r="J55" s="220"/>
      <c r="K55" s="339">
        <v>-2496.436203645002</v>
      </c>
      <c r="L55" s="220"/>
      <c r="M55" s="339">
        <v>0</v>
      </c>
      <c r="N55" s="220"/>
      <c r="O55" s="339">
        <v>0</v>
      </c>
      <c r="P55" s="220"/>
      <c r="Q55" s="339">
        <v>0</v>
      </c>
      <c r="R55" s="220"/>
      <c r="S55" s="339">
        <v>8104.101990581457</v>
      </c>
      <c r="T55" s="227"/>
      <c r="U55" s="220"/>
      <c r="V55" s="220"/>
      <c r="W55" s="220"/>
      <c r="X55" s="220"/>
      <c r="Y55" s="220"/>
      <c r="Z55" s="220"/>
    </row>
    <row r="56" spans="1:26" s="221" customFormat="1" ht="12">
      <c r="A56" s="338"/>
      <c r="B56" s="338"/>
      <c r="C56" s="338" t="s">
        <v>312</v>
      </c>
      <c r="D56" s="338" t="s">
        <v>22</v>
      </c>
      <c r="E56" s="338"/>
      <c r="F56" s="338"/>
      <c r="G56" s="338"/>
      <c r="H56" s="338"/>
      <c r="I56" s="339">
        <f>I57+I60+I63+I66</f>
        <v>2899.964559</v>
      </c>
      <c r="J56" s="220"/>
      <c r="K56" s="339">
        <f>K57+K60+K63+K66</f>
        <v>-322.00043999999986</v>
      </c>
      <c r="L56" s="220"/>
      <c r="M56" s="339">
        <f>M57+M60+M63+M66</f>
        <v>0</v>
      </c>
      <c r="N56" s="220"/>
      <c r="O56" s="339">
        <f>O57+O60+O63+O66</f>
        <v>0</v>
      </c>
      <c r="P56" s="220"/>
      <c r="Q56" s="339">
        <f>Q57+Q60+Q63+Q66</f>
        <v>0</v>
      </c>
      <c r="R56" s="220"/>
      <c r="S56" s="339">
        <f>S57+S60+S63+S66</f>
        <v>2577.964119</v>
      </c>
      <c r="T56" s="227"/>
      <c r="U56" s="220"/>
      <c r="V56" s="220"/>
      <c r="W56" s="220"/>
      <c r="X56" s="220"/>
      <c r="Y56" s="220"/>
      <c r="Z56" s="220"/>
    </row>
    <row r="57" spans="1:26" s="221" customFormat="1" ht="12">
      <c r="A57" s="338"/>
      <c r="B57" s="338"/>
      <c r="C57" s="338"/>
      <c r="D57" s="338" t="s">
        <v>639</v>
      </c>
      <c r="E57" s="338" t="s">
        <v>103</v>
      </c>
      <c r="F57" s="338"/>
      <c r="G57" s="338"/>
      <c r="H57" s="338"/>
      <c r="I57" s="339">
        <f>I58+I59</f>
        <v>0</v>
      </c>
      <c r="J57" s="220"/>
      <c r="K57" s="339">
        <f>K58+K59</f>
        <v>0</v>
      </c>
      <c r="L57" s="220"/>
      <c r="M57" s="339">
        <f>M58+M59</f>
        <v>0</v>
      </c>
      <c r="N57" s="220"/>
      <c r="O57" s="339">
        <f>O58+O59</f>
        <v>0</v>
      </c>
      <c r="P57" s="220"/>
      <c r="Q57" s="339">
        <f>Q58+Q59</f>
        <v>0</v>
      </c>
      <c r="R57" s="220"/>
      <c r="S57" s="339">
        <f>S58+S59</f>
        <v>0</v>
      </c>
      <c r="T57" s="227"/>
      <c r="U57" s="220"/>
      <c r="V57" s="220"/>
      <c r="W57" s="220"/>
      <c r="X57" s="220"/>
      <c r="Y57" s="220"/>
      <c r="Z57" s="220"/>
    </row>
    <row r="58" spans="1:26" s="221" customFormat="1" ht="12">
      <c r="A58" s="338"/>
      <c r="B58" s="338"/>
      <c r="C58" s="338"/>
      <c r="D58" s="338"/>
      <c r="E58" s="338" t="s">
        <v>640</v>
      </c>
      <c r="F58" s="338" t="s">
        <v>631</v>
      </c>
      <c r="G58" s="338"/>
      <c r="H58" s="338"/>
      <c r="I58" s="339">
        <v>0</v>
      </c>
      <c r="J58" s="220"/>
      <c r="K58" s="339">
        <v>0</v>
      </c>
      <c r="L58" s="220"/>
      <c r="M58" s="339">
        <v>0</v>
      </c>
      <c r="N58" s="220"/>
      <c r="O58" s="339">
        <v>0</v>
      </c>
      <c r="P58" s="220"/>
      <c r="Q58" s="339">
        <v>0</v>
      </c>
      <c r="R58" s="220"/>
      <c r="S58" s="339">
        <v>0</v>
      </c>
      <c r="T58" s="227"/>
      <c r="U58" s="220"/>
      <c r="V58" s="220"/>
      <c r="W58" s="220"/>
      <c r="X58" s="220"/>
      <c r="Y58" s="220"/>
      <c r="Z58" s="220"/>
    </row>
    <row r="59" spans="1:26" s="221" customFormat="1" ht="12">
      <c r="A59" s="338"/>
      <c r="B59" s="338"/>
      <c r="C59" s="338"/>
      <c r="D59" s="338"/>
      <c r="E59" s="338" t="s">
        <v>641</v>
      </c>
      <c r="F59" s="338" t="s">
        <v>633</v>
      </c>
      <c r="G59" s="338"/>
      <c r="H59" s="338"/>
      <c r="I59" s="339">
        <v>0</v>
      </c>
      <c r="J59" s="220"/>
      <c r="K59" s="339">
        <v>0</v>
      </c>
      <c r="L59" s="220"/>
      <c r="M59" s="339">
        <v>0</v>
      </c>
      <c r="N59" s="220"/>
      <c r="O59" s="339">
        <v>0</v>
      </c>
      <c r="P59" s="220"/>
      <c r="Q59" s="339">
        <v>0</v>
      </c>
      <c r="R59" s="220"/>
      <c r="S59" s="339">
        <v>0</v>
      </c>
      <c r="T59" s="227"/>
      <c r="U59" s="220"/>
      <c r="V59" s="220"/>
      <c r="W59" s="220"/>
      <c r="X59" s="220"/>
      <c r="Y59" s="220"/>
      <c r="Z59" s="220"/>
    </row>
    <row r="60" spans="1:26" s="221" customFormat="1" ht="12">
      <c r="A60" s="338"/>
      <c r="B60" s="338"/>
      <c r="C60" s="338"/>
      <c r="D60" s="338" t="s">
        <v>642</v>
      </c>
      <c r="E60" s="338" t="s">
        <v>610</v>
      </c>
      <c r="F60" s="338"/>
      <c r="G60" s="338"/>
      <c r="H60" s="338"/>
      <c r="I60" s="339">
        <f>I61+I62</f>
        <v>0</v>
      </c>
      <c r="J60" s="339"/>
      <c r="K60" s="339">
        <f>K61+K62</f>
        <v>0</v>
      </c>
      <c r="L60" s="339"/>
      <c r="M60" s="339">
        <f>M61+M62</f>
        <v>0</v>
      </c>
      <c r="N60" s="339"/>
      <c r="O60" s="339">
        <f>O61+O62</f>
        <v>0</v>
      </c>
      <c r="P60" s="339"/>
      <c r="Q60" s="339">
        <f>Q61+Q62</f>
        <v>0</v>
      </c>
      <c r="R60" s="339"/>
      <c r="S60" s="339">
        <f>S61+S62</f>
        <v>0</v>
      </c>
      <c r="T60" s="227"/>
      <c r="U60" s="220"/>
      <c r="V60" s="220"/>
      <c r="W60" s="220"/>
      <c r="X60" s="220"/>
      <c r="Y60" s="220"/>
      <c r="Z60" s="220"/>
    </row>
    <row r="61" spans="1:26" s="221" customFormat="1" ht="12">
      <c r="A61" s="338"/>
      <c r="B61" s="338"/>
      <c r="C61" s="338"/>
      <c r="D61" s="338"/>
      <c r="E61" s="338" t="s">
        <v>643</v>
      </c>
      <c r="F61" s="338" t="s">
        <v>631</v>
      </c>
      <c r="G61" s="338"/>
      <c r="H61" s="338"/>
      <c r="I61" s="339">
        <v>0</v>
      </c>
      <c r="J61" s="220"/>
      <c r="K61" s="339">
        <v>0</v>
      </c>
      <c r="L61" s="220"/>
      <c r="M61" s="339">
        <v>0</v>
      </c>
      <c r="N61" s="220"/>
      <c r="O61" s="339">
        <v>0</v>
      </c>
      <c r="P61" s="220"/>
      <c r="Q61" s="339">
        <v>0</v>
      </c>
      <c r="R61" s="220"/>
      <c r="S61" s="339">
        <v>0</v>
      </c>
      <c r="T61" s="227"/>
      <c r="U61" s="220"/>
      <c r="V61" s="220"/>
      <c r="W61" s="220"/>
      <c r="X61" s="220"/>
      <c r="Y61" s="220"/>
      <c r="Z61" s="220"/>
    </row>
    <row r="62" spans="1:26" s="221" customFormat="1" ht="12">
      <c r="A62" s="338"/>
      <c r="B62" s="338"/>
      <c r="C62" s="338"/>
      <c r="D62" s="338"/>
      <c r="E62" s="338" t="s">
        <v>644</v>
      </c>
      <c r="F62" s="338" t="s">
        <v>633</v>
      </c>
      <c r="G62" s="338"/>
      <c r="H62" s="338"/>
      <c r="I62" s="339">
        <v>0</v>
      </c>
      <c r="J62" s="220"/>
      <c r="K62" s="339">
        <v>0</v>
      </c>
      <c r="L62" s="220"/>
      <c r="M62" s="339">
        <v>0</v>
      </c>
      <c r="N62" s="220"/>
      <c r="O62" s="339">
        <v>0</v>
      </c>
      <c r="P62" s="220"/>
      <c r="Q62" s="339">
        <v>0</v>
      </c>
      <c r="R62" s="220"/>
      <c r="S62" s="339">
        <v>0</v>
      </c>
      <c r="T62" s="227"/>
      <c r="U62" s="220"/>
      <c r="V62" s="220"/>
      <c r="W62" s="220"/>
      <c r="X62" s="220"/>
      <c r="Y62" s="220"/>
      <c r="Z62" s="220"/>
    </row>
    <row r="63" spans="1:26" s="221" customFormat="1" ht="12">
      <c r="A63" s="338"/>
      <c r="B63" s="338"/>
      <c r="C63" s="338"/>
      <c r="D63" s="338" t="s">
        <v>645</v>
      </c>
      <c r="E63" s="338" t="s">
        <v>186</v>
      </c>
      <c r="F63" s="338"/>
      <c r="G63" s="338"/>
      <c r="H63" s="338"/>
      <c r="I63" s="339">
        <f>I64+I65</f>
        <v>2740.158</v>
      </c>
      <c r="J63" s="339"/>
      <c r="K63" s="339">
        <f>K64+K65</f>
        <v>-343.52999999999986</v>
      </c>
      <c r="L63" s="339"/>
      <c r="M63" s="339">
        <f>M64+M65</f>
        <v>0</v>
      </c>
      <c r="N63" s="339"/>
      <c r="O63" s="339">
        <f>O64+O65</f>
        <v>0</v>
      </c>
      <c r="P63" s="339"/>
      <c r="Q63" s="339">
        <f>Q64+Q65</f>
        <v>0</v>
      </c>
      <c r="R63" s="339"/>
      <c r="S63" s="339">
        <f>S64+S65</f>
        <v>2396.628</v>
      </c>
      <c r="T63" s="227"/>
      <c r="U63" s="220"/>
      <c r="V63" s="220"/>
      <c r="W63" s="220"/>
      <c r="X63" s="220"/>
      <c r="Y63" s="220"/>
      <c r="Z63" s="220"/>
    </row>
    <row r="64" spans="1:26" s="221" customFormat="1" ht="12">
      <c r="A64" s="338"/>
      <c r="B64" s="338"/>
      <c r="C64" s="338"/>
      <c r="D64" s="338"/>
      <c r="E64" s="338" t="s">
        <v>646</v>
      </c>
      <c r="F64" s="338" t="s">
        <v>631</v>
      </c>
      <c r="G64" s="338"/>
      <c r="H64" s="338"/>
      <c r="I64" s="339">
        <v>956.819</v>
      </c>
      <c r="J64" s="220"/>
      <c r="K64" s="339">
        <v>24.867000000000075</v>
      </c>
      <c r="L64" s="220"/>
      <c r="M64" s="339">
        <v>0</v>
      </c>
      <c r="N64" s="220"/>
      <c r="O64" s="339">
        <v>0</v>
      </c>
      <c r="P64" s="220"/>
      <c r="Q64" s="339">
        <v>-54.5</v>
      </c>
      <c r="R64" s="220"/>
      <c r="S64" s="339">
        <v>927.186</v>
      </c>
      <c r="T64" s="227"/>
      <c r="U64" s="220"/>
      <c r="V64" s="220"/>
      <c r="W64" s="220"/>
      <c r="X64" s="220"/>
      <c r="Y64" s="220"/>
      <c r="Z64" s="220"/>
    </row>
    <row r="65" spans="1:26" s="221" customFormat="1" ht="12">
      <c r="A65" s="338"/>
      <c r="B65" s="338"/>
      <c r="C65" s="338"/>
      <c r="D65" s="338"/>
      <c r="E65" s="338" t="s">
        <v>647</v>
      </c>
      <c r="F65" s="338" t="s">
        <v>633</v>
      </c>
      <c r="G65" s="338"/>
      <c r="H65" s="338"/>
      <c r="I65" s="339">
        <v>1783.339</v>
      </c>
      <c r="J65" s="220"/>
      <c r="K65" s="339">
        <v>-368.39699999999993</v>
      </c>
      <c r="L65" s="220"/>
      <c r="M65" s="339">
        <v>0</v>
      </c>
      <c r="N65" s="220"/>
      <c r="O65" s="339">
        <v>0</v>
      </c>
      <c r="P65" s="220"/>
      <c r="Q65" s="339">
        <v>54.5</v>
      </c>
      <c r="R65" s="220"/>
      <c r="S65" s="339">
        <v>1469.442</v>
      </c>
      <c r="T65" s="227"/>
      <c r="U65" s="220"/>
      <c r="V65" s="220"/>
      <c r="W65" s="220"/>
      <c r="X65" s="220"/>
      <c r="Y65" s="220"/>
      <c r="Z65" s="220"/>
    </row>
    <row r="66" spans="1:26" s="221" customFormat="1" ht="12">
      <c r="A66" s="338"/>
      <c r="B66" s="338"/>
      <c r="C66" s="338"/>
      <c r="D66" s="338" t="s">
        <v>648</v>
      </c>
      <c r="E66" s="338" t="s">
        <v>187</v>
      </c>
      <c r="F66" s="338"/>
      <c r="G66" s="338"/>
      <c r="H66" s="338"/>
      <c r="I66" s="339">
        <f>I67+I68</f>
        <v>159.806559</v>
      </c>
      <c r="J66" s="339"/>
      <c r="K66" s="339">
        <f>K67+K68</f>
        <v>21.52956</v>
      </c>
      <c r="L66" s="339"/>
      <c r="M66" s="339">
        <f>M67+M68</f>
        <v>0</v>
      </c>
      <c r="N66" s="339"/>
      <c r="O66" s="339">
        <f>O67+O68</f>
        <v>0</v>
      </c>
      <c r="P66" s="339"/>
      <c r="Q66" s="339">
        <f>Q67+Q68</f>
        <v>0</v>
      </c>
      <c r="R66" s="339"/>
      <c r="S66" s="339">
        <f>S67+S68</f>
        <v>181.336119</v>
      </c>
      <c r="T66" s="227"/>
      <c r="U66" s="220"/>
      <c r="V66" s="220"/>
      <c r="W66" s="220"/>
      <c r="X66" s="220"/>
      <c r="Y66" s="220"/>
      <c r="Z66" s="220"/>
    </row>
    <row r="67" spans="1:26" s="221" customFormat="1" ht="12">
      <c r="A67" s="338"/>
      <c r="B67" s="338"/>
      <c r="C67" s="338"/>
      <c r="D67" s="338"/>
      <c r="E67" s="338" t="s">
        <v>649</v>
      </c>
      <c r="F67" s="338" t="s">
        <v>631</v>
      </c>
      <c r="G67" s="338"/>
      <c r="H67" s="338"/>
      <c r="I67" s="339">
        <v>0</v>
      </c>
      <c r="J67" s="220"/>
      <c r="K67" s="339">
        <v>0</v>
      </c>
      <c r="L67" s="220"/>
      <c r="M67" s="339">
        <v>0</v>
      </c>
      <c r="N67" s="220"/>
      <c r="O67" s="339">
        <v>0</v>
      </c>
      <c r="P67" s="220"/>
      <c r="Q67" s="339">
        <v>0</v>
      </c>
      <c r="R67" s="220"/>
      <c r="S67" s="339">
        <v>0</v>
      </c>
      <c r="T67" s="227"/>
      <c r="U67" s="220"/>
      <c r="V67" s="220"/>
      <c r="W67" s="220"/>
      <c r="X67" s="220"/>
      <c r="Y67" s="220"/>
      <c r="Z67" s="220"/>
    </row>
    <row r="68" spans="1:26" s="221" customFormat="1" ht="12">
      <c r="A68" s="338"/>
      <c r="B68" s="338"/>
      <c r="C68" s="338"/>
      <c r="D68" s="338"/>
      <c r="E68" s="338" t="s">
        <v>650</v>
      </c>
      <c r="F68" s="338" t="s">
        <v>633</v>
      </c>
      <c r="G68" s="338"/>
      <c r="H68" s="338"/>
      <c r="I68" s="339">
        <v>159.806559</v>
      </c>
      <c r="J68" s="220"/>
      <c r="K68" s="339">
        <v>21.52956</v>
      </c>
      <c r="L68" s="220"/>
      <c r="M68" s="339">
        <v>0</v>
      </c>
      <c r="N68" s="220"/>
      <c r="O68" s="339">
        <v>0</v>
      </c>
      <c r="P68" s="220"/>
      <c r="Q68" s="339">
        <v>0</v>
      </c>
      <c r="R68" s="220"/>
      <c r="S68" s="339">
        <v>181.336119</v>
      </c>
      <c r="T68" s="227"/>
      <c r="U68" s="220"/>
      <c r="V68" s="220"/>
      <c r="W68" s="220"/>
      <c r="X68" s="220"/>
      <c r="Y68" s="220"/>
      <c r="Z68" s="220"/>
    </row>
    <row r="69" spans="1:26" s="221" customFormat="1" ht="12">
      <c r="A69" s="338"/>
      <c r="B69" s="338"/>
      <c r="C69" s="338" t="s">
        <v>313</v>
      </c>
      <c r="D69" s="338" t="s">
        <v>23</v>
      </c>
      <c r="E69" s="338"/>
      <c r="F69" s="338"/>
      <c r="G69" s="338"/>
      <c r="H69" s="338"/>
      <c r="I69" s="339">
        <f>I70+I71+I72+I73</f>
        <v>18899.014884243315</v>
      </c>
      <c r="J69" s="339"/>
      <c r="K69" s="339">
        <f>K70+K71+K72+K73</f>
        <v>-3048.689884910192</v>
      </c>
      <c r="L69" s="339"/>
      <c r="M69" s="339">
        <f>M70+M71+M72+M73</f>
        <v>0</v>
      </c>
      <c r="N69" s="339"/>
      <c r="O69" s="339">
        <f>O70+O71+O72+O73</f>
        <v>37.54288662444651</v>
      </c>
      <c r="P69" s="339"/>
      <c r="Q69" s="339">
        <f>Q70+Q71+Q72+Q73</f>
        <v>36.65972488</v>
      </c>
      <c r="R69" s="339"/>
      <c r="S69" s="339">
        <f>S70+S71+S72+S73</f>
        <v>15924.52761083757</v>
      </c>
      <c r="T69" s="227"/>
      <c r="U69" s="220"/>
      <c r="V69" s="220"/>
      <c r="W69" s="220"/>
      <c r="X69" s="220"/>
      <c r="Y69" s="220"/>
      <c r="Z69" s="220"/>
    </row>
    <row r="70" spans="1:26" s="221" customFormat="1" ht="12">
      <c r="A70" s="338"/>
      <c r="B70" s="338"/>
      <c r="C70" s="338"/>
      <c r="D70" s="338" t="s">
        <v>651</v>
      </c>
      <c r="E70" s="338" t="s">
        <v>103</v>
      </c>
      <c r="F70" s="338"/>
      <c r="G70" s="338"/>
      <c r="H70" s="338"/>
      <c r="I70" s="339">
        <v>0</v>
      </c>
      <c r="J70" s="220"/>
      <c r="K70" s="339">
        <v>0</v>
      </c>
      <c r="L70" s="220"/>
      <c r="M70" s="339">
        <v>0</v>
      </c>
      <c r="N70" s="220"/>
      <c r="O70" s="339">
        <v>0</v>
      </c>
      <c r="P70" s="220"/>
      <c r="Q70" s="339">
        <v>0</v>
      </c>
      <c r="R70" s="220"/>
      <c r="S70" s="339">
        <v>0</v>
      </c>
      <c r="T70" s="227"/>
      <c r="U70" s="220"/>
      <c r="V70" s="220"/>
      <c r="W70" s="220"/>
      <c r="X70" s="220"/>
      <c r="Y70" s="220"/>
      <c r="Z70" s="220"/>
    </row>
    <row r="71" spans="1:26" s="221" customFormat="1" ht="12">
      <c r="A71" s="338"/>
      <c r="B71" s="338"/>
      <c r="C71" s="338"/>
      <c r="D71" s="338" t="s">
        <v>652</v>
      </c>
      <c r="E71" s="338" t="s">
        <v>610</v>
      </c>
      <c r="F71" s="338"/>
      <c r="G71" s="338"/>
      <c r="H71" s="338"/>
      <c r="I71" s="339">
        <v>8626.75015284852</v>
      </c>
      <c r="J71" s="220"/>
      <c r="K71" s="339">
        <v>-2891.8488545293</v>
      </c>
      <c r="L71" s="220"/>
      <c r="M71" s="339">
        <v>0</v>
      </c>
      <c r="N71" s="220"/>
      <c r="O71" s="339">
        <v>-41.45711337555349</v>
      </c>
      <c r="P71" s="220"/>
      <c r="Q71" s="339">
        <v>0</v>
      </c>
      <c r="R71" s="220"/>
      <c r="S71" s="339">
        <v>5693.444184943668</v>
      </c>
      <c r="T71" s="227"/>
      <c r="U71" s="220"/>
      <c r="V71" s="220"/>
      <c r="W71" s="220"/>
      <c r="X71" s="220"/>
      <c r="Y71" s="220"/>
      <c r="Z71" s="220"/>
    </row>
    <row r="72" spans="1:26" s="221" customFormat="1" ht="12">
      <c r="A72" s="338"/>
      <c r="B72" s="338"/>
      <c r="C72" s="338"/>
      <c r="D72" s="338" t="s">
        <v>653</v>
      </c>
      <c r="E72" s="338" t="s">
        <v>186</v>
      </c>
      <c r="F72" s="338"/>
      <c r="G72" s="338"/>
      <c r="H72" s="338"/>
      <c r="I72" s="339">
        <v>2473.762</v>
      </c>
      <c r="J72" s="220"/>
      <c r="K72" s="339">
        <v>152.94000000000005</v>
      </c>
      <c r="L72" s="220"/>
      <c r="M72" s="339">
        <v>0</v>
      </c>
      <c r="N72" s="220"/>
      <c r="O72" s="339">
        <v>0</v>
      </c>
      <c r="P72" s="220"/>
      <c r="Q72" s="339">
        <v>0</v>
      </c>
      <c r="R72" s="220"/>
      <c r="S72" s="339">
        <v>2626.702</v>
      </c>
      <c r="T72" s="227"/>
      <c r="U72" s="220"/>
      <c r="V72" s="220"/>
      <c r="W72" s="220"/>
      <c r="X72" s="220"/>
      <c r="Y72" s="220"/>
      <c r="Z72" s="220"/>
    </row>
    <row r="73" spans="1:26" s="221" customFormat="1" ht="12">
      <c r="A73" s="338"/>
      <c r="B73" s="338"/>
      <c r="C73" s="338"/>
      <c r="D73" s="338" t="s">
        <v>654</v>
      </c>
      <c r="E73" s="338" t="s">
        <v>187</v>
      </c>
      <c r="F73" s="338"/>
      <c r="G73" s="338"/>
      <c r="H73" s="338"/>
      <c r="I73" s="339">
        <f>I74+I75</f>
        <v>7798.502731394793</v>
      </c>
      <c r="J73" s="339"/>
      <c r="K73" s="339">
        <f>K74+K75</f>
        <v>-309.7810303808925</v>
      </c>
      <c r="L73" s="339"/>
      <c r="M73" s="339">
        <f>M74+M75</f>
        <v>0</v>
      </c>
      <c r="N73" s="339"/>
      <c r="O73" s="339">
        <f>O74+O75</f>
        <v>79</v>
      </c>
      <c r="P73" s="339"/>
      <c r="Q73" s="339">
        <f>Q74+Q75</f>
        <v>36.65972488</v>
      </c>
      <c r="R73" s="339"/>
      <c r="S73" s="339">
        <f>S74+S75</f>
        <v>7604.381425893901</v>
      </c>
      <c r="T73" s="227"/>
      <c r="U73" s="220"/>
      <c r="V73" s="220"/>
      <c r="W73" s="220"/>
      <c r="X73" s="220"/>
      <c r="Y73" s="220"/>
      <c r="Z73" s="220"/>
    </row>
    <row r="74" spans="1:26" s="221" customFormat="1" ht="12">
      <c r="A74" s="338"/>
      <c r="B74" s="338"/>
      <c r="C74" s="338"/>
      <c r="D74" s="338"/>
      <c r="E74" s="338" t="s">
        <v>655</v>
      </c>
      <c r="F74" s="338" t="s">
        <v>80</v>
      </c>
      <c r="G74" s="338"/>
      <c r="H74" s="338"/>
      <c r="I74" s="339">
        <v>423.883939</v>
      </c>
      <c r="J74" s="220"/>
      <c r="K74" s="339">
        <v>-124.0606120000003</v>
      </c>
      <c r="L74" s="220"/>
      <c r="M74" s="339">
        <v>0</v>
      </c>
      <c r="N74" s="220"/>
      <c r="O74" s="339">
        <v>0</v>
      </c>
      <c r="P74" s="220"/>
      <c r="Q74" s="339">
        <v>0</v>
      </c>
      <c r="R74" s="220"/>
      <c r="S74" s="339">
        <v>299.8233269999997</v>
      </c>
      <c r="T74" s="227"/>
      <c r="U74" s="220"/>
      <c r="V74" s="220"/>
      <c r="W74" s="220"/>
      <c r="X74" s="220"/>
      <c r="Y74" s="220"/>
      <c r="Z74" s="220"/>
    </row>
    <row r="75" spans="1:26" s="221" customFormat="1" ht="12">
      <c r="A75" s="338"/>
      <c r="B75" s="338"/>
      <c r="C75" s="338"/>
      <c r="D75" s="338"/>
      <c r="E75" s="338" t="s">
        <v>656</v>
      </c>
      <c r="F75" s="338" t="s">
        <v>81</v>
      </c>
      <c r="G75" s="338"/>
      <c r="H75" s="338"/>
      <c r="I75" s="339">
        <v>7374.618792394793</v>
      </c>
      <c r="J75" s="220"/>
      <c r="K75" s="339">
        <v>-185.72041838089217</v>
      </c>
      <c r="L75" s="220"/>
      <c r="M75" s="339">
        <v>0</v>
      </c>
      <c r="N75" s="220"/>
      <c r="O75" s="339">
        <v>79</v>
      </c>
      <c r="P75" s="220"/>
      <c r="Q75" s="339">
        <v>36.65972488</v>
      </c>
      <c r="R75" s="220"/>
      <c r="S75" s="339">
        <v>7304.558098893901</v>
      </c>
      <c r="T75" s="227"/>
      <c r="U75" s="220"/>
      <c r="V75" s="220"/>
      <c r="W75" s="220"/>
      <c r="X75" s="220"/>
      <c r="Y75" s="220"/>
      <c r="Z75" s="220"/>
    </row>
    <row r="76" spans="1:26" s="221" customFormat="1" ht="12">
      <c r="A76" s="338"/>
      <c r="B76" s="338"/>
      <c r="C76" s="338" t="s">
        <v>314</v>
      </c>
      <c r="D76" s="338" t="s">
        <v>24</v>
      </c>
      <c r="E76" s="338"/>
      <c r="F76" s="338"/>
      <c r="G76" s="338"/>
      <c r="H76" s="338"/>
      <c r="I76" s="339">
        <f>I77+I80+I83+I86</f>
        <v>357.39</v>
      </c>
      <c r="J76" s="339"/>
      <c r="K76" s="339">
        <f>K77+K80+K83+K86</f>
        <v>0</v>
      </c>
      <c r="L76" s="339"/>
      <c r="M76" s="339">
        <f>M77+M80+M83+M86</f>
        <v>0</v>
      </c>
      <c r="N76" s="339"/>
      <c r="O76" s="339">
        <f>O77+O80+O83+O86</f>
        <v>-0.39700000000000557</v>
      </c>
      <c r="P76" s="339"/>
      <c r="Q76" s="339">
        <f>Q77+Q80+Q83+Q86</f>
        <v>0</v>
      </c>
      <c r="R76" s="339"/>
      <c r="S76" s="339">
        <f>S77+S80+S83+S86</f>
        <v>356.993</v>
      </c>
      <c r="T76" s="227"/>
      <c r="U76" s="220"/>
      <c r="V76" s="220"/>
      <c r="W76" s="220"/>
      <c r="X76" s="220"/>
      <c r="Y76" s="220"/>
      <c r="Z76" s="220"/>
    </row>
    <row r="77" spans="1:26" s="221" customFormat="1" ht="12">
      <c r="A77" s="338"/>
      <c r="B77" s="338"/>
      <c r="C77" s="338"/>
      <c r="D77" s="338" t="s">
        <v>315</v>
      </c>
      <c r="E77" s="338" t="s">
        <v>103</v>
      </c>
      <c r="F77" s="338"/>
      <c r="G77" s="338"/>
      <c r="H77" s="338"/>
      <c r="I77" s="339">
        <f>I78+I79</f>
        <v>249.59</v>
      </c>
      <c r="J77" s="339"/>
      <c r="K77" s="339">
        <f>K78+K79</f>
        <v>0</v>
      </c>
      <c r="L77" s="339"/>
      <c r="M77" s="339">
        <f>M78+M79</f>
        <v>0</v>
      </c>
      <c r="N77" s="339"/>
      <c r="O77" s="339">
        <f>O78+O79</f>
        <v>-0.39700000000000557</v>
      </c>
      <c r="P77" s="339"/>
      <c r="Q77" s="339">
        <f>Q78+Q79</f>
        <v>0</v>
      </c>
      <c r="R77" s="339"/>
      <c r="S77" s="339">
        <f>S78+S79</f>
        <v>249.19299999999998</v>
      </c>
      <c r="T77" s="227"/>
      <c r="U77" s="220"/>
      <c r="V77" s="220"/>
      <c r="W77" s="220"/>
      <c r="X77" s="220"/>
      <c r="Y77" s="220"/>
      <c r="Z77" s="220"/>
    </row>
    <row r="78" spans="1:26" s="221" customFormat="1" ht="12">
      <c r="A78" s="338"/>
      <c r="B78" s="338"/>
      <c r="C78" s="338"/>
      <c r="D78" s="338"/>
      <c r="E78" s="338" t="s">
        <v>657</v>
      </c>
      <c r="F78" s="338" t="s">
        <v>631</v>
      </c>
      <c r="G78" s="338"/>
      <c r="H78" s="338"/>
      <c r="I78" s="339">
        <v>249.59</v>
      </c>
      <c r="J78" s="220"/>
      <c r="K78" s="339">
        <v>0</v>
      </c>
      <c r="L78" s="220"/>
      <c r="M78" s="339">
        <v>0</v>
      </c>
      <c r="N78" s="220"/>
      <c r="O78" s="339">
        <v>-0.39700000000000557</v>
      </c>
      <c r="P78" s="220"/>
      <c r="Q78" s="339">
        <v>0</v>
      </c>
      <c r="R78" s="220"/>
      <c r="S78" s="339">
        <v>249.19299999999998</v>
      </c>
      <c r="T78" s="227"/>
      <c r="U78" s="220"/>
      <c r="V78" s="220"/>
      <c r="W78" s="220"/>
      <c r="X78" s="220"/>
      <c r="Y78" s="220"/>
      <c r="Z78" s="220"/>
    </row>
    <row r="79" spans="1:26" s="221" customFormat="1" ht="12">
      <c r="A79" s="338"/>
      <c r="B79" s="338"/>
      <c r="C79" s="338"/>
      <c r="D79" s="338"/>
      <c r="E79" s="338" t="s">
        <v>658</v>
      </c>
      <c r="F79" s="338" t="s">
        <v>633</v>
      </c>
      <c r="G79" s="338"/>
      <c r="H79" s="338"/>
      <c r="I79" s="339">
        <v>0</v>
      </c>
      <c r="J79" s="220"/>
      <c r="K79" s="339">
        <v>0</v>
      </c>
      <c r="L79" s="220"/>
      <c r="M79" s="339">
        <v>0</v>
      </c>
      <c r="N79" s="220"/>
      <c r="O79" s="339">
        <v>0</v>
      </c>
      <c r="P79" s="220"/>
      <c r="Q79" s="339">
        <v>0</v>
      </c>
      <c r="R79" s="220"/>
      <c r="S79" s="339">
        <v>0</v>
      </c>
      <c r="T79" s="227"/>
      <c r="U79" s="220"/>
      <c r="V79" s="220"/>
      <c r="W79" s="220"/>
      <c r="X79" s="220"/>
      <c r="Y79" s="220"/>
      <c r="Z79" s="220"/>
    </row>
    <row r="80" spans="1:26" s="221" customFormat="1" ht="12">
      <c r="A80" s="338"/>
      <c r="B80" s="338"/>
      <c r="C80" s="338"/>
      <c r="D80" s="338" t="s">
        <v>316</v>
      </c>
      <c r="E80" s="338" t="s">
        <v>185</v>
      </c>
      <c r="F80" s="338"/>
      <c r="G80" s="338"/>
      <c r="H80" s="338"/>
      <c r="I80" s="339">
        <f>I81+I82</f>
        <v>107.8</v>
      </c>
      <c r="J80" s="339"/>
      <c r="K80" s="339">
        <f>K81+K82</f>
        <v>0</v>
      </c>
      <c r="L80" s="339"/>
      <c r="M80" s="339">
        <f>M81+M82</f>
        <v>0</v>
      </c>
      <c r="N80" s="339"/>
      <c r="O80" s="339">
        <f>O81+O82</f>
        <v>0</v>
      </c>
      <c r="P80" s="339"/>
      <c r="Q80" s="339">
        <f>Q81+Q82</f>
        <v>0</v>
      </c>
      <c r="R80" s="339"/>
      <c r="S80" s="339">
        <f>S81+S82</f>
        <v>107.8</v>
      </c>
      <c r="T80" s="227"/>
      <c r="U80" s="220"/>
      <c r="V80" s="220"/>
      <c r="W80" s="220"/>
      <c r="X80" s="220"/>
      <c r="Y80" s="220"/>
      <c r="Z80" s="220"/>
    </row>
    <row r="81" spans="1:26" s="221" customFormat="1" ht="12">
      <c r="A81" s="338"/>
      <c r="B81" s="338"/>
      <c r="C81" s="338"/>
      <c r="D81" s="338"/>
      <c r="E81" s="338" t="s">
        <v>659</v>
      </c>
      <c r="F81" s="338" t="s">
        <v>631</v>
      </c>
      <c r="G81" s="338"/>
      <c r="H81" s="338"/>
      <c r="I81" s="339">
        <v>107.8</v>
      </c>
      <c r="J81" s="220"/>
      <c r="K81" s="339">
        <v>0</v>
      </c>
      <c r="L81" s="220"/>
      <c r="M81" s="339">
        <v>0</v>
      </c>
      <c r="N81" s="220"/>
      <c r="O81" s="339">
        <v>0</v>
      </c>
      <c r="P81" s="220"/>
      <c r="Q81" s="339">
        <v>0</v>
      </c>
      <c r="R81" s="220"/>
      <c r="S81" s="339">
        <v>107.8</v>
      </c>
      <c r="T81" s="227"/>
      <c r="U81" s="220"/>
      <c r="V81" s="220"/>
      <c r="W81" s="220"/>
      <c r="X81" s="220"/>
      <c r="Y81" s="220"/>
      <c r="Z81" s="220"/>
    </row>
    <row r="82" spans="1:26" s="221" customFormat="1" ht="12">
      <c r="A82" s="338"/>
      <c r="B82" s="338"/>
      <c r="C82" s="338"/>
      <c r="D82" s="338"/>
      <c r="E82" s="338" t="s">
        <v>660</v>
      </c>
      <c r="F82" s="338" t="s">
        <v>633</v>
      </c>
      <c r="G82" s="338"/>
      <c r="H82" s="338"/>
      <c r="I82" s="339">
        <v>0</v>
      </c>
      <c r="J82" s="220"/>
      <c r="K82" s="339">
        <v>0</v>
      </c>
      <c r="L82" s="220"/>
      <c r="M82" s="339">
        <v>0</v>
      </c>
      <c r="N82" s="220"/>
      <c r="O82" s="339">
        <v>0</v>
      </c>
      <c r="P82" s="220"/>
      <c r="Q82" s="339">
        <v>0</v>
      </c>
      <c r="R82" s="220"/>
      <c r="S82" s="339">
        <v>0</v>
      </c>
      <c r="T82" s="227"/>
      <c r="U82" s="220"/>
      <c r="V82" s="220"/>
      <c r="W82" s="220"/>
      <c r="X82" s="220"/>
      <c r="Y82" s="220"/>
      <c r="Z82" s="220"/>
    </row>
    <row r="83" spans="1:26" s="221" customFormat="1" ht="12">
      <c r="A83" s="338"/>
      <c r="B83" s="338"/>
      <c r="C83" s="338"/>
      <c r="D83" s="338" t="s">
        <v>661</v>
      </c>
      <c r="E83" s="338" t="s">
        <v>186</v>
      </c>
      <c r="F83" s="338"/>
      <c r="G83" s="338"/>
      <c r="H83" s="338"/>
      <c r="I83" s="339">
        <f>I84+I85</f>
        <v>0</v>
      </c>
      <c r="J83" s="339"/>
      <c r="K83" s="339">
        <f>K84+K85</f>
        <v>0</v>
      </c>
      <c r="L83" s="339"/>
      <c r="M83" s="339">
        <f>M84+M85</f>
        <v>0</v>
      </c>
      <c r="N83" s="339"/>
      <c r="O83" s="339">
        <f>O84+O85</f>
        <v>0</v>
      </c>
      <c r="P83" s="339"/>
      <c r="Q83" s="339">
        <f>Q84+Q85</f>
        <v>0</v>
      </c>
      <c r="R83" s="339"/>
      <c r="S83" s="339">
        <f>S84+S85</f>
        <v>0</v>
      </c>
      <c r="T83" s="227"/>
      <c r="U83" s="220"/>
      <c r="V83" s="220"/>
      <c r="W83" s="220"/>
      <c r="X83" s="220"/>
      <c r="Y83" s="220"/>
      <c r="Z83" s="220"/>
    </row>
    <row r="84" spans="1:26" s="221" customFormat="1" ht="12">
      <c r="A84" s="338"/>
      <c r="B84" s="338"/>
      <c r="C84" s="338"/>
      <c r="D84" s="338"/>
      <c r="E84" s="338" t="s">
        <v>662</v>
      </c>
      <c r="F84" s="338" t="s">
        <v>631</v>
      </c>
      <c r="G84" s="338"/>
      <c r="H84" s="338"/>
      <c r="I84" s="339">
        <v>0</v>
      </c>
      <c r="J84" s="220"/>
      <c r="K84" s="339">
        <v>0</v>
      </c>
      <c r="L84" s="220"/>
      <c r="M84" s="339">
        <v>0</v>
      </c>
      <c r="N84" s="220"/>
      <c r="O84" s="339">
        <v>0</v>
      </c>
      <c r="P84" s="220"/>
      <c r="Q84" s="339">
        <v>0</v>
      </c>
      <c r="R84" s="220"/>
      <c r="S84" s="339">
        <v>0</v>
      </c>
      <c r="T84" s="227"/>
      <c r="U84" s="220"/>
      <c r="V84" s="220"/>
      <c r="W84" s="220"/>
      <c r="X84" s="220"/>
      <c r="Y84" s="220"/>
      <c r="Z84" s="220"/>
    </row>
    <row r="85" spans="1:26" s="221" customFormat="1" ht="12">
      <c r="A85" s="338"/>
      <c r="B85" s="338"/>
      <c r="C85" s="338"/>
      <c r="D85" s="338"/>
      <c r="E85" s="338" t="s">
        <v>663</v>
      </c>
      <c r="F85" s="338" t="s">
        <v>633</v>
      </c>
      <c r="G85" s="338"/>
      <c r="H85" s="338"/>
      <c r="I85" s="339">
        <v>0</v>
      </c>
      <c r="J85" s="220"/>
      <c r="K85" s="339">
        <v>0</v>
      </c>
      <c r="L85" s="220"/>
      <c r="M85" s="339">
        <v>0</v>
      </c>
      <c r="N85" s="220"/>
      <c r="O85" s="339">
        <v>0</v>
      </c>
      <c r="P85" s="220"/>
      <c r="Q85" s="339">
        <v>0</v>
      </c>
      <c r="R85" s="220"/>
      <c r="S85" s="339">
        <v>0</v>
      </c>
      <c r="T85" s="227"/>
      <c r="U85" s="220"/>
      <c r="V85" s="220"/>
      <c r="W85" s="220"/>
      <c r="X85" s="220"/>
      <c r="Y85" s="220"/>
      <c r="Z85" s="220"/>
    </row>
    <row r="86" spans="1:26" s="221" customFormat="1" ht="12">
      <c r="A86" s="338"/>
      <c r="B86" s="338"/>
      <c r="C86" s="338"/>
      <c r="D86" s="338" t="s">
        <v>664</v>
      </c>
      <c r="E86" s="338" t="s">
        <v>187</v>
      </c>
      <c r="F86" s="338"/>
      <c r="G86" s="338"/>
      <c r="H86" s="338"/>
      <c r="I86" s="339">
        <f>I87+I88</f>
        <v>0</v>
      </c>
      <c r="J86" s="339"/>
      <c r="K86" s="339">
        <f>K87+K88</f>
        <v>0</v>
      </c>
      <c r="L86" s="339"/>
      <c r="M86" s="339">
        <f>M87+M88</f>
        <v>0</v>
      </c>
      <c r="N86" s="339"/>
      <c r="O86" s="339">
        <f>O87+O88</f>
        <v>0</v>
      </c>
      <c r="P86" s="339"/>
      <c r="Q86" s="339">
        <f>Q87+Q88</f>
        <v>0</v>
      </c>
      <c r="R86" s="339"/>
      <c r="S86" s="339">
        <f>S87+S88</f>
        <v>0</v>
      </c>
      <c r="T86" s="227"/>
      <c r="U86" s="220"/>
      <c r="V86" s="220"/>
      <c r="W86" s="220"/>
      <c r="X86" s="220"/>
      <c r="Y86" s="220"/>
      <c r="Z86" s="220"/>
    </row>
    <row r="87" spans="1:26" s="221" customFormat="1" ht="12">
      <c r="A87" s="338"/>
      <c r="B87" s="338"/>
      <c r="C87" s="338"/>
      <c r="D87" s="338"/>
      <c r="E87" s="338" t="s">
        <v>665</v>
      </c>
      <c r="F87" s="338" t="s">
        <v>631</v>
      </c>
      <c r="G87" s="338"/>
      <c r="H87" s="338"/>
      <c r="I87" s="339">
        <v>0</v>
      </c>
      <c r="J87" s="220"/>
      <c r="K87" s="339">
        <v>0</v>
      </c>
      <c r="L87" s="220"/>
      <c r="M87" s="339">
        <v>0</v>
      </c>
      <c r="N87" s="220"/>
      <c r="O87" s="339">
        <v>0</v>
      </c>
      <c r="P87" s="220"/>
      <c r="Q87" s="339">
        <v>0</v>
      </c>
      <c r="R87" s="220"/>
      <c r="S87" s="339">
        <v>0</v>
      </c>
      <c r="T87" s="227"/>
      <c r="U87" s="220"/>
      <c r="V87" s="220"/>
      <c r="W87" s="220"/>
      <c r="X87" s="220"/>
      <c r="Y87" s="220"/>
      <c r="Z87" s="220"/>
    </row>
    <row r="88" spans="1:26" s="221" customFormat="1" ht="12">
      <c r="A88" s="338"/>
      <c r="B88" s="338"/>
      <c r="C88" s="338"/>
      <c r="D88" s="338"/>
      <c r="E88" s="338" t="s">
        <v>666</v>
      </c>
      <c r="F88" s="338" t="s">
        <v>633</v>
      </c>
      <c r="G88" s="338"/>
      <c r="H88" s="338"/>
      <c r="I88" s="339">
        <f>I89+I90</f>
        <v>0</v>
      </c>
      <c r="J88" s="339"/>
      <c r="K88" s="339">
        <f>K89+K90</f>
        <v>0</v>
      </c>
      <c r="L88" s="339"/>
      <c r="M88" s="339">
        <f>M89+M90</f>
        <v>0</v>
      </c>
      <c r="N88" s="339"/>
      <c r="O88" s="339">
        <f>O89+O90</f>
        <v>0</v>
      </c>
      <c r="P88" s="339"/>
      <c r="Q88" s="339">
        <f>Q89+Q90</f>
        <v>0</v>
      </c>
      <c r="R88" s="339"/>
      <c r="S88" s="339">
        <f>S89+S90</f>
        <v>0</v>
      </c>
      <c r="T88" s="227"/>
      <c r="U88" s="220"/>
      <c r="V88" s="220"/>
      <c r="W88" s="220"/>
      <c r="X88" s="220"/>
      <c r="Y88" s="220"/>
      <c r="Z88" s="220"/>
    </row>
    <row r="89" spans="1:26" s="221" customFormat="1" ht="12">
      <c r="A89" s="338"/>
      <c r="B89" s="338"/>
      <c r="C89" s="338"/>
      <c r="D89" s="338"/>
      <c r="E89" s="338"/>
      <c r="F89" s="338" t="s">
        <v>667</v>
      </c>
      <c r="G89" s="338" t="s">
        <v>80</v>
      </c>
      <c r="H89" s="338"/>
      <c r="I89" s="339">
        <v>0</v>
      </c>
      <c r="J89" s="220"/>
      <c r="K89" s="339">
        <v>0</v>
      </c>
      <c r="L89" s="220"/>
      <c r="M89" s="339">
        <v>0</v>
      </c>
      <c r="N89" s="220"/>
      <c r="O89" s="339">
        <v>0</v>
      </c>
      <c r="P89" s="220"/>
      <c r="Q89" s="339">
        <v>0</v>
      </c>
      <c r="R89" s="220"/>
      <c r="S89" s="339">
        <v>0</v>
      </c>
      <c r="T89" s="227"/>
      <c r="U89" s="220"/>
      <c r="V89" s="220"/>
      <c r="W89" s="220"/>
      <c r="X89" s="220"/>
      <c r="Y89" s="220"/>
      <c r="Z89" s="220"/>
    </row>
    <row r="90" spans="1:26" s="221" customFormat="1" ht="12">
      <c r="A90" s="338"/>
      <c r="B90" s="338"/>
      <c r="C90" s="338"/>
      <c r="D90" s="338"/>
      <c r="E90" s="338"/>
      <c r="F90" s="338" t="s">
        <v>668</v>
      </c>
      <c r="G90" s="338" t="s">
        <v>81</v>
      </c>
      <c r="H90" s="338"/>
      <c r="I90" s="339">
        <v>0</v>
      </c>
      <c r="J90" s="220"/>
      <c r="K90" s="339">
        <v>0</v>
      </c>
      <c r="L90" s="220"/>
      <c r="M90" s="339">
        <v>0</v>
      </c>
      <c r="N90" s="220"/>
      <c r="O90" s="339">
        <v>0</v>
      </c>
      <c r="P90" s="220"/>
      <c r="Q90" s="339">
        <v>0</v>
      </c>
      <c r="R90" s="220"/>
      <c r="S90" s="339">
        <v>0</v>
      </c>
      <c r="T90" s="227"/>
      <c r="U90" s="220"/>
      <c r="V90" s="220"/>
      <c r="W90" s="220"/>
      <c r="X90" s="220"/>
      <c r="Y90" s="220"/>
      <c r="Z90" s="220"/>
    </row>
    <row r="91" spans="1:26" s="221" customFormat="1" ht="12">
      <c r="A91" s="338"/>
      <c r="B91" s="338" t="s">
        <v>84</v>
      </c>
      <c r="C91" s="338" t="s">
        <v>85</v>
      </c>
      <c r="D91" s="338"/>
      <c r="E91" s="338"/>
      <c r="F91" s="361"/>
      <c r="G91" s="338"/>
      <c r="H91" s="338"/>
      <c r="I91" s="339">
        <f>I92+I93+I94+I95+I98</f>
        <v>24204.354238930006</v>
      </c>
      <c r="J91" s="339"/>
      <c r="K91" s="339">
        <f>K92+K93+K94+K95+K98</f>
        <v>-939.6536256740237</v>
      </c>
      <c r="L91" s="339"/>
      <c r="M91" s="339">
        <f>M92+M93+M94+M95+M98</f>
        <v>75.97830969480256</v>
      </c>
      <c r="N91" s="339"/>
      <c r="O91" s="339">
        <f>O92+O93+O94+O95+O98</f>
        <v>-178.33008516078027</v>
      </c>
      <c r="P91" s="339"/>
      <c r="Q91" s="339">
        <f>Q92+Q93+Q94+Q95+Q98</f>
        <v>0</v>
      </c>
      <c r="R91" s="339"/>
      <c r="S91" s="339">
        <f>S92+S93+S94+S95+S98</f>
        <v>23162.348837790003</v>
      </c>
      <c r="T91" s="227"/>
      <c r="U91" s="220"/>
      <c r="V91" s="220"/>
      <c r="W91" s="220"/>
      <c r="X91" s="220"/>
      <c r="Y91" s="220"/>
      <c r="Z91" s="220"/>
    </row>
    <row r="92" spans="1:26" s="221" customFormat="1" ht="12">
      <c r="A92" s="338"/>
      <c r="B92" s="338"/>
      <c r="C92" s="338" t="s">
        <v>669</v>
      </c>
      <c r="D92" s="323" t="s">
        <v>86</v>
      </c>
      <c r="E92" s="317"/>
      <c r="F92" s="338"/>
      <c r="G92" s="338"/>
      <c r="H92" s="338"/>
      <c r="I92" s="339">
        <v>6.37166443</v>
      </c>
      <c r="J92" s="220"/>
      <c r="K92" s="339">
        <v>0</v>
      </c>
      <c r="L92" s="220"/>
      <c r="M92" s="339">
        <v>0</v>
      </c>
      <c r="N92" s="220"/>
      <c r="O92" s="339">
        <v>-0.6571423899999997</v>
      </c>
      <c r="P92" s="220"/>
      <c r="Q92" s="339">
        <v>0</v>
      </c>
      <c r="R92" s="220"/>
      <c r="S92" s="339">
        <v>5.71452204</v>
      </c>
      <c r="T92" s="227"/>
      <c r="U92" s="220"/>
      <c r="V92" s="220"/>
      <c r="W92" s="220"/>
      <c r="X92" s="220"/>
      <c r="Y92" s="220"/>
      <c r="Z92" s="220"/>
    </row>
    <row r="93" spans="1:26" s="221" customFormat="1" ht="12">
      <c r="A93" s="338"/>
      <c r="B93" s="338"/>
      <c r="C93" s="338" t="s">
        <v>670</v>
      </c>
      <c r="D93" s="323" t="s">
        <v>87</v>
      </c>
      <c r="E93" s="317"/>
      <c r="F93" s="338"/>
      <c r="G93" s="338"/>
      <c r="H93" s="338"/>
      <c r="I93" s="339">
        <v>58.33143075</v>
      </c>
      <c r="J93" s="220"/>
      <c r="K93" s="339">
        <v>-0.7804476208739288</v>
      </c>
      <c r="L93" s="220"/>
      <c r="M93" s="339">
        <v>0</v>
      </c>
      <c r="N93" s="220"/>
      <c r="O93" s="339">
        <v>-0.3881778291260787</v>
      </c>
      <c r="P93" s="220"/>
      <c r="Q93" s="339">
        <v>0</v>
      </c>
      <c r="R93" s="220"/>
      <c r="S93" s="339">
        <v>57.162805299999995</v>
      </c>
      <c r="T93" s="227"/>
      <c r="U93" s="220"/>
      <c r="V93" s="220"/>
      <c r="W93" s="220"/>
      <c r="X93" s="220"/>
      <c r="Y93" s="220"/>
      <c r="Z93" s="220"/>
    </row>
    <row r="94" spans="1:26" s="221" customFormat="1" ht="12">
      <c r="A94" s="338"/>
      <c r="B94" s="338"/>
      <c r="C94" s="338" t="s">
        <v>671</v>
      </c>
      <c r="D94" s="323" t="s">
        <v>88</v>
      </c>
      <c r="E94" s="317"/>
      <c r="F94" s="338"/>
      <c r="G94" s="338"/>
      <c r="H94" s="338"/>
      <c r="I94" s="339">
        <v>95.7991663299999</v>
      </c>
      <c r="J94" s="220"/>
      <c r="K94" s="339">
        <v>69.85977671158321</v>
      </c>
      <c r="L94" s="220"/>
      <c r="M94" s="339">
        <v>0</v>
      </c>
      <c r="N94" s="220"/>
      <c r="O94" s="339">
        <v>2.2680733584169275</v>
      </c>
      <c r="P94" s="220"/>
      <c r="Q94" s="339">
        <v>0</v>
      </c>
      <c r="R94" s="220"/>
      <c r="S94" s="339">
        <v>167.92701639999999</v>
      </c>
      <c r="T94" s="227"/>
      <c r="U94" s="220"/>
      <c r="V94" s="220"/>
      <c r="W94" s="220"/>
      <c r="X94" s="220"/>
      <c r="Y94" s="220"/>
      <c r="Z94" s="220"/>
    </row>
    <row r="95" spans="1:26" s="221" customFormat="1" ht="12">
      <c r="A95" s="338"/>
      <c r="B95" s="338"/>
      <c r="C95" s="338" t="s">
        <v>672</v>
      </c>
      <c r="D95" s="323" t="s">
        <v>89</v>
      </c>
      <c r="E95" s="317"/>
      <c r="F95" s="338"/>
      <c r="G95" s="338"/>
      <c r="H95" s="338"/>
      <c r="I95" s="339">
        <f>I96+I97</f>
        <v>24016.110214700006</v>
      </c>
      <c r="J95" s="339"/>
      <c r="K95" s="339">
        <f>K96+K97</f>
        <v>-1063.9703722647332</v>
      </c>
      <c r="L95" s="339"/>
      <c r="M95" s="339">
        <f>M96+M97</f>
        <v>75.97830969480256</v>
      </c>
      <c r="N95" s="339"/>
      <c r="O95" s="339">
        <f>O96+O97</f>
        <v>-179.55283830007102</v>
      </c>
      <c r="P95" s="339"/>
      <c r="Q95" s="339">
        <f>Q96+Q97</f>
        <v>0</v>
      </c>
      <c r="R95" s="339"/>
      <c r="S95" s="339">
        <f>S96+S97</f>
        <v>22848.56531383</v>
      </c>
      <c r="T95" s="227"/>
      <c r="U95" s="220"/>
      <c r="V95" s="220"/>
      <c r="W95" s="220"/>
      <c r="X95" s="220"/>
      <c r="Y95" s="220"/>
      <c r="Z95" s="220"/>
    </row>
    <row r="96" spans="1:26" s="221" customFormat="1" ht="12">
      <c r="A96" s="338"/>
      <c r="B96" s="338"/>
      <c r="C96" s="338"/>
      <c r="D96" s="317" t="s">
        <v>673</v>
      </c>
      <c r="E96" s="323" t="s">
        <v>90</v>
      </c>
      <c r="F96" s="338"/>
      <c r="G96" s="338"/>
      <c r="H96" s="338"/>
      <c r="I96" s="339">
        <v>8547.584855839998</v>
      </c>
      <c r="J96" s="220"/>
      <c r="K96" s="339">
        <v>-2828.071010064472</v>
      </c>
      <c r="L96" s="220"/>
      <c r="M96" s="339">
        <v>0</v>
      </c>
      <c r="N96" s="220"/>
      <c r="O96" s="339">
        <v>-136.3197406555255</v>
      </c>
      <c r="P96" s="220"/>
      <c r="Q96" s="339">
        <v>0</v>
      </c>
      <c r="R96" s="220"/>
      <c r="S96" s="339">
        <v>5583.19410512</v>
      </c>
      <c r="T96" s="227"/>
      <c r="U96" s="220"/>
      <c r="V96" s="220"/>
      <c r="W96" s="220"/>
      <c r="X96" s="220"/>
      <c r="Y96" s="220"/>
      <c r="Z96" s="220"/>
    </row>
    <row r="97" spans="1:26" s="221" customFormat="1" ht="12">
      <c r="A97" s="338"/>
      <c r="B97" s="338"/>
      <c r="C97" s="338"/>
      <c r="D97" s="317" t="s">
        <v>674</v>
      </c>
      <c r="E97" s="323" t="s">
        <v>91</v>
      </c>
      <c r="F97" s="338"/>
      <c r="G97" s="338"/>
      <c r="H97" s="338"/>
      <c r="I97" s="339">
        <v>15468.525358860006</v>
      </c>
      <c r="J97" s="220"/>
      <c r="K97" s="339">
        <v>1764.1006377997387</v>
      </c>
      <c r="L97" s="220"/>
      <c r="M97" s="339">
        <v>75.97830969480256</v>
      </c>
      <c r="N97" s="220"/>
      <c r="O97" s="339">
        <v>-43.23309764454552</v>
      </c>
      <c r="P97" s="220"/>
      <c r="Q97" s="339">
        <v>0</v>
      </c>
      <c r="R97" s="220"/>
      <c r="S97" s="339">
        <v>17265.37120871</v>
      </c>
      <c r="T97" s="227"/>
      <c r="U97" s="220"/>
      <c r="V97" s="220"/>
      <c r="W97" s="220"/>
      <c r="X97" s="220"/>
      <c r="Y97" s="220"/>
      <c r="Z97" s="220"/>
    </row>
    <row r="98" spans="1:26" s="221" customFormat="1" ht="12">
      <c r="A98" s="338"/>
      <c r="B98" s="338"/>
      <c r="C98" s="338" t="s">
        <v>675</v>
      </c>
      <c r="D98" s="323" t="s">
        <v>92</v>
      </c>
      <c r="E98" s="317"/>
      <c r="F98" s="338"/>
      <c r="G98" s="338"/>
      <c r="H98" s="338"/>
      <c r="I98" s="339">
        <v>27.741762719999993</v>
      </c>
      <c r="J98" s="220"/>
      <c r="K98" s="339">
        <v>55.23741750000022</v>
      </c>
      <c r="L98" s="220"/>
      <c r="M98" s="339">
        <v>0</v>
      </c>
      <c r="N98" s="220"/>
      <c r="O98" s="339">
        <v>-1.2434497875801753E-13</v>
      </c>
      <c r="P98" s="220"/>
      <c r="Q98" s="339">
        <v>0</v>
      </c>
      <c r="R98" s="220"/>
      <c r="S98" s="339">
        <v>82.97918022</v>
      </c>
      <c r="T98" s="227"/>
      <c r="U98" s="220"/>
      <c r="V98" s="220"/>
      <c r="W98" s="220"/>
      <c r="X98" s="220"/>
      <c r="Y98" s="220"/>
      <c r="Z98" s="220"/>
    </row>
    <row r="99" spans="9:26" s="208" customFormat="1" ht="12">
      <c r="I99" s="227"/>
      <c r="J99" s="227"/>
      <c r="K99" s="227"/>
      <c r="L99" s="227"/>
      <c r="M99" s="227"/>
      <c r="N99" s="227"/>
      <c r="O99" s="227"/>
      <c r="P99" s="227"/>
      <c r="Q99" s="227"/>
      <c r="R99" s="227"/>
      <c r="S99" s="227"/>
      <c r="T99" s="227"/>
      <c r="U99" s="227"/>
      <c r="V99" s="227"/>
      <c r="W99" s="227"/>
      <c r="X99" s="227"/>
      <c r="Y99" s="227"/>
      <c r="Z99" s="227"/>
    </row>
    <row r="100" spans="2:26" s="206" customFormat="1" ht="12">
      <c r="B100" s="337"/>
      <c r="C100" s="337"/>
      <c r="D100" s="337"/>
      <c r="E100" s="337"/>
      <c r="F100" s="337"/>
      <c r="G100" s="337"/>
      <c r="H100" s="337"/>
      <c r="I100" s="227"/>
      <c r="J100" s="227"/>
      <c r="K100" s="345"/>
      <c r="L100" s="345"/>
      <c r="M100" s="345"/>
      <c r="N100" s="345"/>
      <c r="O100" s="345"/>
      <c r="P100" s="345"/>
      <c r="Q100" s="227"/>
      <c r="R100" s="227"/>
      <c r="S100" s="227"/>
      <c r="T100" s="227"/>
      <c r="U100" s="220"/>
      <c r="V100" s="220"/>
      <c r="W100" s="220"/>
      <c r="X100" s="220"/>
      <c r="Y100" s="220"/>
      <c r="Z100" s="220"/>
    </row>
    <row r="101" spans="1:26" s="221" customFormat="1" ht="12">
      <c r="A101" s="221" t="s">
        <v>473</v>
      </c>
      <c r="B101" s="221" t="s">
        <v>8</v>
      </c>
      <c r="C101" s="362"/>
      <c r="I101" s="227">
        <f>I103+I111+I128+I133</f>
        <v>186849.0479470795</v>
      </c>
      <c r="J101" s="227"/>
      <c r="K101" s="227">
        <f>K103+K111+K128+K133</f>
        <v>-6596.841468892237</v>
      </c>
      <c r="L101" s="227"/>
      <c r="M101" s="227">
        <f>M103+M111+M128+M133</f>
        <v>1079.4836685477278</v>
      </c>
      <c r="N101" s="227"/>
      <c r="O101" s="227">
        <f>O103+O111+O128+O133</f>
        <v>-8786.343477271666</v>
      </c>
      <c r="P101" s="227"/>
      <c r="Q101" s="227">
        <f>Q103+Q111+Q128+Q133</f>
        <v>0.17721609927188356</v>
      </c>
      <c r="R101" s="227"/>
      <c r="S101" s="227">
        <f>S103+S111+S128+S133</f>
        <v>172545.54229853558</v>
      </c>
      <c r="T101" s="227"/>
      <c r="U101" s="220"/>
      <c r="V101" s="220"/>
      <c r="W101" s="220"/>
      <c r="X101" s="220"/>
      <c r="Y101" s="220"/>
      <c r="Z101" s="220"/>
    </row>
    <row r="102" spans="1:26" s="221" customFormat="1" ht="12">
      <c r="A102" s="216"/>
      <c r="B102" s="216"/>
      <c r="C102" s="363"/>
      <c r="I102" s="227"/>
      <c r="J102" s="227"/>
      <c r="K102" s="227"/>
      <c r="L102" s="227"/>
      <c r="M102" s="227"/>
      <c r="N102" s="227"/>
      <c r="O102" s="227"/>
      <c r="P102" s="227"/>
      <c r="Q102" s="227"/>
      <c r="R102" s="227"/>
      <c r="S102" s="227"/>
      <c r="T102" s="227"/>
      <c r="U102" s="220"/>
      <c r="V102" s="220"/>
      <c r="W102" s="220"/>
      <c r="X102" s="220"/>
      <c r="Y102" s="220"/>
      <c r="Z102" s="220"/>
    </row>
    <row r="103" spans="2:26" s="221" customFormat="1" ht="12">
      <c r="B103" s="221" t="s">
        <v>468</v>
      </c>
      <c r="C103" s="221" t="s">
        <v>320</v>
      </c>
      <c r="I103" s="227">
        <f>I104+I108</f>
        <v>107703.25655096999</v>
      </c>
      <c r="J103" s="227"/>
      <c r="K103" s="227">
        <f>K104+K108</f>
        <v>3784.4614087349805</v>
      </c>
      <c r="L103" s="227"/>
      <c r="M103" s="227">
        <f>M104+M108</f>
        <v>-1403.8201392551675</v>
      </c>
      <c r="N103" s="227"/>
      <c r="O103" s="227">
        <f>O104+O108</f>
        <v>-10724.90019813704</v>
      </c>
      <c r="P103" s="227"/>
      <c r="Q103" s="227">
        <f>Q104+Q108</f>
        <v>-0.008124000010496957</v>
      </c>
      <c r="R103" s="227"/>
      <c r="S103" s="227">
        <f>S104+S108</f>
        <v>99358.98949831275</v>
      </c>
      <c r="T103" s="227"/>
      <c r="U103" s="220"/>
      <c r="V103" s="220"/>
      <c r="W103" s="220"/>
      <c r="X103" s="220"/>
      <c r="Y103" s="220"/>
      <c r="Z103" s="220"/>
    </row>
    <row r="104" spans="3:26" s="221" customFormat="1" ht="12">
      <c r="C104" s="221" t="s">
        <v>238</v>
      </c>
      <c r="D104" s="221" t="s">
        <v>599</v>
      </c>
      <c r="I104" s="227">
        <f>I106+I107</f>
        <v>105033.17549364513</v>
      </c>
      <c r="J104" s="227"/>
      <c r="K104" s="227">
        <f>K106+K107</f>
        <v>3119.315592509738</v>
      </c>
      <c r="L104" s="227"/>
      <c r="M104" s="227">
        <f>M106+M107</f>
        <v>-1403.8201392551675</v>
      </c>
      <c r="N104" s="227"/>
      <c r="O104" s="227">
        <f>O106+O107</f>
        <v>-10794.00019813704</v>
      </c>
      <c r="P104" s="227"/>
      <c r="Q104" s="227">
        <f>Q106+Q107</f>
        <v>0</v>
      </c>
      <c r="R104" s="227"/>
      <c r="S104" s="227">
        <f>S106+S107</f>
        <v>95954.67074876266</v>
      </c>
      <c r="T104" s="227"/>
      <c r="U104" s="220"/>
      <c r="V104" s="220"/>
      <c r="W104" s="220"/>
      <c r="X104" s="220"/>
      <c r="Y104" s="220"/>
      <c r="Z104" s="220"/>
    </row>
    <row r="105" spans="4:26" s="221" customFormat="1" ht="12">
      <c r="D105" s="221" t="s">
        <v>239</v>
      </c>
      <c r="I105" s="227"/>
      <c r="J105" s="227"/>
      <c r="K105" s="227"/>
      <c r="L105" s="227"/>
      <c r="M105" s="227"/>
      <c r="N105" s="227"/>
      <c r="O105" s="227"/>
      <c r="P105" s="227"/>
      <c r="Q105" s="227"/>
      <c r="R105" s="227"/>
      <c r="S105" s="227"/>
      <c r="T105" s="227"/>
      <c r="U105" s="220"/>
      <c r="V105" s="220"/>
      <c r="W105" s="220"/>
      <c r="X105" s="220"/>
      <c r="Y105" s="220"/>
      <c r="Z105" s="220"/>
    </row>
    <row r="106" spans="4:26" s="221" customFormat="1" ht="12">
      <c r="D106" s="221" t="s">
        <v>600</v>
      </c>
      <c r="E106" s="221" t="s">
        <v>678</v>
      </c>
      <c r="I106" s="227">
        <v>0</v>
      </c>
      <c r="J106" s="227"/>
      <c r="K106" s="227">
        <v>0</v>
      </c>
      <c r="L106" s="227"/>
      <c r="M106" s="227">
        <v>0</v>
      </c>
      <c r="N106" s="227"/>
      <c r="O106" s="227">
        <v>0</v>
      </c>
      <c r="P106" s="227"/>
      <c r="Q106" s="227">
        <v>0</v>
      </c>
      <c r="R106" s="227"/>
      <c r="S106" s="227">
        <v>0</v>
      </c>
      <c r="T106" s="227"/>
      <c r="U106" s="220"/>
      <c r="V106" s="220"/>
      <c r="W106" s="220"/>
      <c r="X106" s="220"/>
      <c r="Y106" s="220"/>
      <c r="Z106" s="220"/>
    </row>
    <row r="107" spans="4:26" s="221" customFormat="1" ht="12">
      <c r="D107" s="221" t="s">
        <v>602</v>
      </c>
      <c r="E107" s="221" t="s">
        <v>679</v>
      </c>
      <c r="I107" s="227">
        <v>105033.17549364513</v>
      </c>
      <c r="J107" s="227"/>
      <c r="K107" s="227">
        <v>3119.315592509738</v>
      </c>
      <c r="L107" s="227"/>
      <c r="M107" s="227">
        <v>-1403.8201392551675</v>
      </c>
      <c r="N107" s="227"/>
      <c r="O107" s="227">
        <v>-10794.00019813704</v>
      </c>
      <c r="P107" s="227"/>
      <c r="Q107" s="227">
        <v>0</v>
      </c>
      <c r="R107" s="227"/>
      <c r="S107" s="227">
        <v>95954.67074876266</v>
      </c>
      <c r="T107" s="227"/>
      <c r="U107" s="220"/>
      <c r="V107" s="220"/>
      <c r="W107" s="220"/>
      <c r="X107" s="220"/>
      <c r="Y107" s="220"/>
      <c r="Z107" s="220"/>
    </row>
    <row r="108" spans="3:26" s="221" customFormat="1" ht="12">
      <c r="C108" s="221" t="s">
        <v>242</v>
      </c>
      <c r="D108" s="221" t="s">
        <v>17</v>
      </c>
      <c r="I108" s="227">
        <f>I109+I110</f>
        <v>2670.0810573248573</v>
      </c>
      <c r="J108" s="227"/>
      <c r="K108" s="227">
        <f>K109+K110</f>
        <v>665.1458162252425</v>
      </c>
      <c r="L108" s="227"/>
      <c r="M108" s="227">
        <f>M109+M110</f>
        <v>0</v>
      </c>
      <c r="N108" s="227"/>
      <c r="O108" s="227">
        <f>O109+O110</f>
        <v>69.1</v>
      </c>
      <c r="P108" s="227"/>
      <c r="Q108" s="227">
        <f>Q109+Q110</f>
        <v>-0.008124000010496957</v>
      </c>
      <c r="R108" s="227"/>
      <c r="S108" s="227">
        <f>S109+S110</f>
        <v>3404.3187495500893</v>
      </c>
      <c r="T108" s="227"/>
      <c r="U108" s="220"/>
      <c r="V108" s="220"/>
      <c r="W108" s="220"/>
      <c r="X108" s="220"/>
      <c r="Y108" s="220"/>
      <c r="Z108" s="220"/>
    </row>
    <row r="109" spans="4:26" s="221" customFormat="1" ht="12">
      <c r="D109" s="221" t="s">
        <v>604</v>
      </c>
      <c r="E109" s="221" t="s">
        <v>678</v>
      </c>
      <c r="I109" s="227">
        <v>0</v>
      </c>
      <c r="J109" s="227"/>
      <c r="K109" s="227">
        <v>0</v>
      </c>
      <c r="L109" s="227"/>
      <c r="M109" s="227">
        <v>0</v>
      </c>
      <c r="N109" s="227"/>
      <c r="O109" s="227">
        <v>0</v>
      </c>
      <c r="P109" s="227"/>
      <c r="Q109" s="227">
        <v>0</v>
      </c>
      <c r="R109" s="227"/>
      <c r="S109" s="227">
        <v>0</v>
      </c>
      <c r="T109" s="227"/>
      <c r="U109" s="220"/>
      <c r="V109" s="220"/>
      <c r="W109" s="220"/>
      <c r="X109" s="220"/>
      <c r="Y109" s="220"/>
      <c r="Z109" s="220"/>
    </row>
    <row r="110" spans="4:26" s="221" customFormat="1" ht="12">
      <c r="D110" s="221" t="s">
        <v>605</v>
      </c>
      <c r="E110" s="221" t="s">
        <v>679</v>
      </c>
      <c r="I110" s="227">
        <v>2670.0810573248573</v>
      </c>
      <c r="J110" s="227"/>
      <c r="K110" s="227">
        <v>665.1458162252425</v>
      </c>
      <c r="L110" s="227"/>
      <c r="M110" s="227">
        <v>0</v>
      </c>
      <c r="N110" s="227"/>
      <c r="O110" s="227">
        <v>69.1</v>
      </c>
      <c r="P110" s="227"/>
      <c r="Q110" s="227">
        <v>-0.008124000010496957</v>
      </c>
      <c r="R110" s="227"/>
      <c r="S110" s="227">
        <v>3404.3187495500893</v>
      </c>
      <c r="T110" s="227"/>
      <c r="U110" s="220"/>
      <c r="V110" s="220"/>
      <c r="W110" s="220"/>
      <c r="X110" s="220"/>
      <c r="Y110" s="220"/>
      <c r="Z110" s="220"/>
    </row>
    <row r="111" spans="2:26" s="221" customFormat="1" ht="12">
      <c r="B111" s="221" t="s">
        <v>472</v>
      </c>
      <c r="C111" s="221" t="s">
        <v>97</v>
      </c>
      <c r="I111" s="227">
        <f>I112+I115</f>
        <v>21987.09217789166</v>
      </c>
      <c r="J111" s="227"/>
      <c r="K111" s="227">
        <f>K112+K115</f>
        <v>-187.93293261510746</v>
      </c>
      <c r="L111" s="227"/>
      <c r="M111" s="227">
        <f>M112+M115</f>
        <v>-577.5604870814727</v>
      </c>
      <c r="N111" s="227"/>
      <c r="O111" s="227">
        <f>O112+O115</f>
        <v>-1207.522894120315</v>
      </c>
      <c r="P111" s="227"/>
      <c r="Q111" s="227">
        <f>Q112+Q115</f>
        <v>0.039999030552022585</v>
      </c>
      <c r="R111" s="227"/>
      <c r="S111" s="227">
        <f>S112+S115</f>
        <v>20014.11586310532</v>
      </c>
      <c r="T111" s="227"/>
      <c r="U111" s="220"/>
      <c r="V111" s="220"/>
      <c r="W111" s="220"/>
      <c r="X111" s="220"/>
      <c r="Y111" s="220"/>
      <c r="Z111" s="220"/>
    </row>
    <row r="112" spans="3:26" s="221" customFormat="1" ht="12">
      <c r="C112" s="221" t="s">
        <v>680</v>
      </c>
      <c r="D112" s="221" t="s">
        <v>247</v>
      </c>
      <c r="I112" s="227">
        <f>I113+I114</f>
        <v>9819.949532375957</v>
      </c>
      <c r="J112" s="227"/>
      <c r="K112" s="227">
        <f>K113+K114</f>
        <v>735.6718273848927</v>
      </c>
      <c r="L112" s="227"/>
      <c r="M112" s="227">
        <f>M113+M114</f>
        <v>-378.86048708147274</v>
      </c>
      <c r="N112" s="227"/>
      <c r="O112" s="227">
        <f>O113+O114</f>
        <v>-1217.522894120315</v>
      </c>
      <c r="P112" s="227"/>
      <c r="Q112" s="227">
        <f>Q113+Q114</f>
        <v>0</v>
      </c>
      <c r="R112" s="227"/>
      <c r="S112" s="227">
        <f>S113+S114</f>
        <v>8959.237978559062</v>
      </c>
      <c r="T112" s="227"/>
      <c r="U112" s="220"/>
      <c r="V112" s="220"/>
      <c r="W112" s="220"/>
      <c r="X112" s="220"/>
      <c r="Y112" s="220"/>
      <c r="Z112" s="220"/>
    </row>
    <row r="113" spans="4:26" s="221" customFormat="1" ht="12">
      <c r="D113" s="221" t="s">
        <v>608</v>
      </c>
      <c r="E113" s="221" t="s">
        <v>681</v>
      </c>
      <c r="I113" s="227">
        <v>1204.8300149147306</v>
      </c>
      <c r="J113" s="227"/>
      <c r="K113" s="227">
        <v>10.934115687891229</v>
      </c>
      <c r="L113" s="227"/>
      <c r="M113" s="227">
        <v>-61.86260325071754</v>
      </c>
      <c r="N113" s="227"/>
      <c r="O113" s="227">
        <v>-160.9730706769887</v>
      </c>
      <c r="P113" s="227"/>
      <c r="Q113" s="227">
        <v>0</v>
      </c>
      <c r="R113" s="227"/>
      <c r="S113" s="227">
        <v>992.9284566749155</v>
      </c>
      <c r="T113" s="227"/>
      <c r="U113" s="220"/>
      <c r="V113" s="220"/>
      <c r="W113" s="220"/>
      <c r="X113" s="220"/>
      <c r="Y113" s="220"/>
      <c r="Z113" s="220"/>
    </row>
    <row r="114" spans="4:26" s="221" customFormat="1" ht="12">
      <c r="D114" s="221" t="s">
        <v>609</v>
      </c>
      <c r="E114" s="221" t="s">
        <v>187</v>
      </c>
      <c r="I114" s="227">
        <v>8615.119517461226</v>
      </c>
      <c r="J114" s="227"/>
      <c r="K114" s="227">
        <v>724.7377116970015</v>
      </c>
      <c r="L114" s="227"/>
      <c r="M114" s="227">
        <v>-316.9978838307552</v>
      </c>
      <c r="N114" s="227"/>
      <c r="O114" s="227">
        <v>-1056.5498234433262</v>
      </c>
      <c r="P114" s="227"/>
      <c r="Q114" s="227">
        <v>0</v>
      </c>
      <c r="R114" s="227"/>
      <c r="S114" s="227">
        <v>7966.309521884146</v>
      </c>
      <c r="T114" s="227"/>
      <c r="U114" s="220"/>
      <c r="V114" s="220"/>
      <c r="W114" s="220"/>
      <c r="X114" s="220"/>
      <c r="Y114" s="220"/>
      <c r="Z114" s="220"/>
    </row>
    <row r="115" spans="3:26" s="221" customFormat="1" ht="12">
      <c r="C115" s="221" t="s">
        <v>682</v>
      </c>
      <c r="D115" s="221" t="s">
        <v>253</v>
      </c>
      <c r="I115" s="227">
        <f>I116+I123</f>
        <v>12167.142645515703</v>
      </c>
      <c r="J115" s="227"/>
      <c r="K115" s="227">
        <f>K116+K123</f>
        <v>-923.6047600000002</v>
      </c>
      <c r="L115" s="227"/>
      <c r="M115" s="227">
        <f>M116+M123</f>
        <v>-198.7</v>
      </c>
      <c r="N115" s="227"/>
      <c r="O115" s="227">
        <f>O116+O123</f>
        <v>10</v>
      </c>
      <c r="P115" s="227"/>
      <c r="Q115" s="227">
        <f>Q116+Q123</f>
        <v>0.039999030552022585</v>
      </c>
      <c r="R115" s="227"/>
      <c r="S115" s="227">
        <f>S116+S123</f>
        <v>11054.877884546255</v>
      </c>
      <c r="T115" s="227"/>
      <c r="U115" s="220"/>
      <c r="V115" s="220"/>
      <c r="W115" s="220"/>
      <c r="X115" s="220"/>
      <c r="Y115" s="220"/>
      <c r="Z115" s="220"/>
    </row>
    <row r="116" spans="4:26" s="221" customFormat="1" ht="12">
      <c r="D116" s="221" t="s">
        <v>614</v>
      </c>
      <c r="E116" s="221" t="s">
        <v>615</v>
      </c>
      <c r="I116" s="227">
        <f>I117+I118+I119+I120</f>
        <v>10939.642645515703</v>
      </c>
      <c r="J116" s="227"/>
      <c r="K116" s="227">
        <f>K117+K118+K119+K120</f>
        <v>-515.4047600000001</v>
      </c>
      <c r="L116" s="227"/>
      <c r="M116" s="227">
        <f>M117+M118+M119+M120</f>
        <v>-198.7</v>
      </c>
      <c r="N116" s="227"/>
      <c r="O116" s="227">
        <f>O117+O118+O119+O120</f>
        <v>10</v>
      </c>
      <c r="P116" s="227"/>
      <c r="Q116" s="227">
        <f>Q117+Q118+Q119+Q120</f>
        <v>0.03999903055196574</v>
      </c>
      <c r="R116" s="227"/>
      <c r="S116" s="227">
        <f>S117+S118+S119+S120</f>
        <v>10235.577884546256</v>
      </c>
      <c r="T116" s="227"/>
      <c r="U116" s="220"/>
      <c r="V116" s="220"/>
      <c r="W116" s="220"/>
      <c r="X116" s="220"/>
      <c r="Y116" s="220"/>
      <c r="Z116" s="220"/>
    </row>
    <row r="117" spans="5:26" s="221" customFormat="1" ht="12">
      <c r="E117" s="221" t="s">
        <v>616</v>
      </c>
      <c r="F117" s="221" t="s">
        <v>103</v>
      </c>
      <c r="I117" s="227">
        <v>0</v>
      </c>
      <c r="J117" s="227"/>
      <c r="K117" s="227">
        <v>0</v>
      </c>
      <c r="L117" s="227"/>
      <c r="M117" s="227">
        <v>0</v>
      </c>
      <c r="N117" s="227"/>
      <c r="O117" s="227">
        <v>0</v>
      </c>
      <c r="P117" s="227"/>
      <c r="Q117" s="227">
        <v>0</v>
      </c>
      <c r="R117" s="227"/>
      <c r="S117" s="227">
        <v>0</v>
      </c>
      <c r="T117" s="227"/>
      <c r="U117" s="220"/>
      <c r="V117" s="220"/>
      <c r="W117" s="220"/>
      <c r="X117" s="220"/>
      <c r="Y117" s="220"/>
      <c r="Z117" s="220"/>
    </row>
    <row r="118" spans="5:26" s="221" customFormat="1" ht="12">
      <c r="E118" s="221" t="s">
        <v>617</v>
      </c>
      <c r="F118" s="221" t="s">
        <v>610</v>
      </c>
      <c r="I118" s="227">
        <v>1953.9979484765915</v>
      </c>
      <c r="J118" s="227"/>
      <c r="K118" s="227">
        <v>0.8367470000000026</v>
      </c>
      <c r="L118" s="227"/>
      <c r="M118" s="227">
        <v>32.1</v>
      </c>
      <c r="N118" s="227"/>
      <c r="O118" s="227">
        <v>0</v>
      </c>
      <c r="P118" s="227"/>
      <c r="Q118" s="227">
        <v>-0.011211761278254073</v>
      </c>
      <c r="R118" s="227"/>
      <c r="S118" s="227">
        <v>1986.9234837153133</v>
      </c>
      <c r="T118" s="227"/>
      <c r="U118" s="220"/>
      <c r="V118" s="220"/>
      <c r="W118" s="220"/>
      <c r="X118" s="220"/>
      <c r="Y118" s="220"/>
      <c r="Z118" s="220"/>
    </row>
    <row r="119" spans="5:26" s="221" customFormat="1" ht="12">
      <c r="E119" s="221" t="s">
        <v>618</v>
      </c>
      <c r="F119" s="221" t="s">
        <v>186</v>
      </c>
      <c r="I119" s="227">
        <v>1065.91713</v>
      </c>
      <c r="J119" s="227"/>
      <c r="K119" s="227">
        <v>8.125800999999967</v>
      </c>
      <c r="L119" s="227"/>
      <c r="M119" s="227">
        <v>-2.9</v>
      </c>
      <c r="N119" s="227"/>
      <c r="O119" s="227">
        <v>0</v>
      </c>
      <c r="P119" s="227"/>
      <c r="Q119" s="227">
        <v>0.01400848924486331</v>
      </c>
      <c r="R119" s="227"/>
      <c r="S119" s="227">
        <v>1071.156939489245</v>
      </c>
      <c r="T119" s="227"/>
      <c r="U119" s="220"/>
      <c r="V119" s="220"/>
      <c r="W119" s="220"/>
      <c r="X119" s="220"/>
      <c r="Y119" s="220"/>
      <c r="Z119" s="220"/>
    </row>
    <row r="120" spans="5:26" s="221" customFormat="1" ht="12">
      <c r="E120" s="221" t="s">
        <v>619</v>
      </c>
      <c r="F120" s="221" t="s">
        <v>187</v>
      </c>
      <c r="I120" s="227">
        <f>I121+I122</f>
        <v>7919.727567039112</v>
      </c>
      <c r="J120" s="227"/>
      <c r="K120" s="227">
        <f>K121+K122</f>
        <v>-524.3673080000001</v>
      </c>
      <c r="L120" s="227"/>
      <c r="M120" s="227">
        <f>M121+M122</f>
        <v>-227.89999999999998</v>
      </c>
      <c r="N120" s="227"/>
      <c r="O120" s="227">
        <f>O121+O122</f>
        <v>10</v>
      </c>
      <c r="P120" s="227"/>
      <c r="Q120" s="227">
        <f>Q121+Q122</f>
        <v>0.037202302585356506</v>
      </c>
      <c r="R120" s="227"/>
      <c r="S120" s="227">
        <f>S121+S122</f>
        <v>7177.497461341698</v>
      </c>
      <c r="T120" s="227"/>
      <c r="U120" s="220"/>
      <c r="V120" s="220"/>
      <c r="W120" s="220"/>
      <c r="X120" s="220"/>
      <c r="Y120" s="220"/>
      <c r="Z120" s="220"/>
    </row>
    <row r="121" spans="6:26" s="221" customFormat="1" ht="12">
      <c r="F121" s="221" t="s">
        <v>331</v>
      </c>
      <c r="G121" s="221" t="s">
        <v>80</v>
      </c>
      <c r="I121" s="227">
        <v>3122.5518660542434</v>
      </c>
      <c r="J121" s="227"/>
      <c r="K121" s="227">
        <v>-116.483855</v>
      </c>
      <c r="L121" s="227"/>
      <c r="M121" s="227">
        <v>-96.2</v>
      </c>
      <c r="N121" s="227"/>
      <c r="O121" s="227">
        <v>0</v>
      </c>
      <c r="P121" s="227"/>
      <c r="Q121" s="227">
        <v>0.015667686012207582</v>
      </c>
      <c r="R121" s="227"/>
      <c r="S121" s="227">
        <v>2909.8836787402556</v>
      </c>
      <c r="T121" s="227"/>
      <c r="U121" s="220"/>
      <c r="V121" s="220"/>
      <c r="W121" s="220"/>
      <c r="X121" s="220"/>
      <c r="Y121" s="220"/>
      <c r="Z121" s="220"/>
    </row>
    <row r="122" spans="6:26" s="221" customFormat="1" ht="12">
      <c r="F122" s="221" t="s">
        <v>332</v>
      </c>
      <c r="G122" s="221" t="s">
        <v>81</v>
      </c>
      <c r="I122" s="227">
        <v>4797.175700984869</v>
      </c>
      <c r="J122" s="227"/>
      <c r="K122" s="227">
        <v>-407.88345300000003</v>
      </c>
      <c r="L122" s="227"/>
      <c r="M122" s="227">
        <v>-131.7</v>
      </c>
      <c r="N122" s="227"/>
      <c r="O122" s="227">
        <v>10</v>
      </c>
      <c r="P122" s="227"/>
      <c r="Q122" s="227">
        <v>0.021534616573148924</v>
      </c>
      <c r="R122" s="227"/>
      <c r="S122" s="227">
        <v>4267.613782601442</v>
      </c>
      <c r="T122" s="227"/>
      <c r="U122" s="220"/>
      <c r="V122" s="220"/>
      <c r="W122" s="220"/>
      <c r="X122" s="220"/>
      <c r="Y122" s="220"/>
      <c r="Z122" s="220"/>
    </row>
    <row r="123" spans="4:26" s="221" customFormat="1" ht="12">
      <c r="D123" s="221" t="s">
        <v>683</v>
      </c>
      <c r="E123" s="221" t="s">
        <v>684</v>
      </c>
      <c r="I123" s="227">
        <f>I124+I125+I126+I127</f>
        <v>1227.5</v>
      </c>
      <c r="J123" s="227"/>
      <c r="K123" s="227">
        <f>K124+K125+K126+K127</f>
        <v>-408.2</v>
      </c>
      <c r="L123" s="227"/>
      <c r="M123" s="227">
        <f>M124+M125+M126+M127</f>
        <v>0</v>
      </c>
      <c r="N123" s="227"/>
      <c r="O123" s="227">
        <f>O124+O125+O126+O127</f>
        <v>0</v>
      </c>
      <c r="P123" s="227"/>
      <c r="Q123" s="227">
        <f>Q124+Q125+Q126+Q127</f>
        <v>5.684341886080802E-14</v>
      </c>
      <c r="R123" s="227"/>
      <c r="S123" s="227">
        <f>S124+S125+S126+S127</f>
        <v>819.3000000000001</v>
      </c>
      <c r="T123" s="227"/>
      <c r="U123" s="220"/>
      <c r="V123" s="220"/>
      <c r="W123" s="220"/>
      <c r="X123" s="220"/>
      <c r="Y123" s="220"/>
      <c r="Z123" s="220"/>
    </row>
    <row r="124" spans="5:26" s="221" customFormat="1" ht="12">
      <c r="E124" s="221" t="s">
        <v>620</v>
      </c>
      <c r="F124" s="221" t="s">
        <v>103</v>
      </c>
      <c r="I124" s="227">
        <v>2.7</v>
      </c>
      <c r="J124" s="227"/>
      <c r="K124" s="227">
        <v>0</v>
      </c>
      <c r="L124" s="227"/>
      <c r="M124" s="227">
        <v>0</v>
      </c>
      <c r="N124" s="227"/>
      <c r="O124" s="227">
        <v>0</v>
      </c>
      <c r="P124" s="227"/>
      <c r="Q124" s="227">
        <v>0</v>
      </c>
      <c r="R124" s="227"/>
      <c r="S124" s="227">
        <v>2.7</v>
      </c>
      <c r="T124" s="227"/>
      <c r="U124" s="220"/>
      <c r="V124" s="220"/>
      <c r="W124" s="220"/>
      <c r="X124" s="220"/>
      <c r="Y124" s="220"/>
      <c r="Z124" s="220"/>
    </row>
    <row r="125" spans="5:26" s="221" customFormat="1" ht="12">
      <c r="E125" s="221" t="s">
        <v>621</v>
      </c>
      <c r="F125" s="221" t="s">
        <v>685</v>
      </c>
      <c r="I125" s="227">
        <v>0</v>
      </c>
      <c r="J125" s="227"/>
      <c r="K125" s="227">
        <v>0</v>
      </c>
      <c r="L125" s="227"/>
      <c r="M125" s="227">
        <v>0</v>
      </c>
      <c r="N125" s="227"/>
      <c r="O125" s="227">
        <v>0</v>
      </c>
      <c r="P125" s="227"/>
      <c r="Q125" s="227">
        <v>0</v>
      </c>
      <c r="R125" s="227"/>
      <c r="S125" s="227">
        <v>0</v>
      </c>
      <c r="T125" s="227"/>
      <c r="U125" s="220"/>
      <c r="V125" s="220"/>
      <c r="W125" s="220"/>
      <c r="X125" s="220"/>
      <c r="Y125" s="220"/>
      <c r="Z125" s="220"/>
    </row>
    <row r="126" spans="5:26" s="221" customFormat="1" ht="12">
      <c r="E126" s="221" t="s">
        <v>622</v>
      </c>
      <c r="F126" s="221" t="s">
        <v>186</v>
      </c>
      <c r="I126" s="227">
        <v>1224.8</v>
      </c>
      <c r="J126" s="227"/>
      <c r="K126" s="227">
        <v>-408.2</v>
      </c>
      <c r="L126" s="227"/>
      <c r="M126" s="227">
        <v>0</v>
      </c>
      <c r="N126" s="227"/>
      <c r="O126" s="227">
        <v>0</v>
      </c>
      <c r="P126" s="227"/>
      <c r="Q126" s="227">
        <v>5.684341886080802E-14</v>
      </c>
      <c r="R126" s="227"/>
      <c r="S126" s="227">
        <v>816.6</v>
      </c>
      <c r="T126" s="227"/>
      <c r="U126" s="220"/>
      <c r="V126" s="220"/>
      <c r="W126" s="220"/>
      <c r="X126" s="220"/>
      <c r="Y126" s="220"/>
      <c r="Z126" s="220"/>
    </row>
    <row r="127" spans="5:26" s="221" customFormat="1" ht="12">
      <c r="E127" s="221" t="s">
        <v>623</v>
      </c>
      <c r="F127" s="221" t="s">
        <v>187</v>
      </c>
      <c r="I127" s="227">
        <v>0</v>
      </c>
      <c r="J127" s="227"/>
      <c r="K127" s="227">
        <v>0</v>
      </c>
      <c r="L127" s="227"/>
      <c r="M127" s="227">
        <v>0</v>
      </c>
      <c r="N127" s="227"/>
      <c r="O127" s="227">
        <v>0</v>
      </c>
      <c r="P127" s="227"/>
      <c r="Q127" s="227">
        <v>0</v>
      </c>
      <c r="R127" s="227"/>
      <c r="S127" s="227">
        <v>0</v>
      </c>
      <c r="T127" s="227"/>
      <c r="U127" s="220"/>
      <c r="V127" s="220"/>
      <c r="W127" s="220"/>
      <c r="X127" s="220"/>
      <c r="Y127" s="220"/>
      <c r="Z127" s="220"/>
    </row>
    <row r="128" spans="2:26" s="221" customFormat="1" ht="12">
      <c r="B128" s="221" t="s">
        <v>537</v>
      </c>
      <c r="C128" s="221" t="s">
        <v>483</v>
      </c>
      <c r="I128" s="227">
        <f>I129+I130+I131+I132</f>
        <v>3527.577060720003</v>
      </c>
      <c r="J128" s="227"/>
      <c r="K128" s="227">
        <f>K129+K130+K131+K132</f>
        <v>-5288.377101153069</v>
      </c>
      <c r="L128" s="227"/>
      <c r="M128" s="227">
        <f>M129+M130+M131+M132</f>
        <v>3060.864294884368</v>
      </c>
      <c r="N128" s="227"/>
      <c r="O128" s="227">
        <f>O129+O130+O131+O132</f>
        <v>2788.308867958687</v>
      </c>
      <c r="P128" s="227"/>
      <c r="Q128" s="227">
        <f>Q129+Q130+Q131+Q132</f>
        <v>0</v>
      </c>
      <c r="R128" s="227"/>
      <c r="S128" s="227">
        <f>S129+S130+S131+S132</f>
        <v>4088.3731224099893</v>
      </c>
      <c r="T128" s="227"/>
      <c r="U128" s="220"/>
      <c r="V128" s="220"/>
      <c r="W128" s="220"/>
      <c r="X128" s="220"/>
      <c r="Y128" s="220"/>
      <c r="Z128" s="220"/>
    </row>
    <row r="129" spans="3:26" s="221" customFormat="1" ht="12">
      <c r="C129" s="221" t="s">
        <v>624</v>
      </c>
      <c r="D129" s="221" t="s">
        <v>103</v>
      </c>
      <c r="I129" s="227">
        <v>0</v>
      </c>
      <c r="J129" s="227"/>
      <c r="K129" s="227">
        <v>0</v>
      </c>
      <c r="L129" s="227"/>
      <c r="M129" s="227">
        <v>0</v>
      </c>
      <c r="N129" s="227"/>
      <c r="O129" s="227">
        <v>0</v>
      </c>
      <c r="P129" s="227"/>
      <c r="Q129" s="227">
        <v>0</v>
      </c>
      <c r="R129" s="227"/>
      <c r="S129" s="227">
        <v>0</v>
      </c>
      <c r="T129" s="227"/>
      <c r="U129" s="220"/>
      <c r="V129" s="220"/>
      <c r="W129" s="220"/>
      <c r="X129" s="220"/>
      <c r="Y129" s="220"/>
      <c r="Z129" s="220"/>
    </row>
    <row r="130" spans="3:26" s="221" customFormat="1" ht="12">
      <c r="C130" s="221" t="s">
        <v>625</v>
      </c>
      <c r="D130" s="221" t="s">
        <v>610</v>
      </c>
      <c r="I130" s="227">
        <v>0</v>
      </c>
      <c r="J130" s="227"/>
      <c r="K130" s="227">
        <v>0</v>
      </c>
      <c r="L130" s="227"/>
      <c r="M130" s="227">
        <v>0</v>
      </c>
      <c r="N130" s="227"/>
      <c r="O130" s="227">
        <v>0</v>
      </c>
      <c r="P130" s="227"/>
      <c r="Q130" s="227">
        <v>0</v>
      </c>
      <c r="R130" s="227"/>
      <c r="S130" s="227">
        <v>0</v>
      </c>
      <c r="T130" s="227"/>
      <c r="U130" s="220"/>
      <c r="V130" s="220"/>
      <c r="W130" s="220"/>
      <c r="X130" s="220"/>
      <c r="Y130" s="220"/>
      <c r="Z130" s="220"/>
    </row>
    <row r="131" spans="3:26" s="221" customFormat="1" ht="12">
      <c r="C131" s="221" t="s">
        <v>626</v>
      </c>
      <c r="D131" s="221" t="s">
        <v>186</v>
      </c>
      <c r="I131" s="227">
        <v>2578.0399813800027</v>
      </c>
      <c r="J131" s="227"/>
      <c r="K131" s="227">
        <v>-2456.585988180459</v>
      </c>
      <c r="L131" s="227"/>
      <c r="M131" s="227">
        <v>718.8192788779584</v>
      </c>
      <c r="N131" s="227"/>
      <c r="O131" s="227">
        <v>2439.098694242487</v>
      </c>
      <c r="P131" s="227"/>
      <c r="Q131" s="227">
        <v>0</v>
      </c>
      <c r="R131" s="227"/>
      <c r="S131" s="227">
        <v>3279.371966319989</v>
      </c>
      <c r="T131" s="227"/>
      <c r="U131" s="220"/>
      <c r="V131" s="220"/>
      <c r="W131" s="220"/>
      <c r="X131" s="220"/>
      <c r="Y131" s="220"/>
      <c r="Z131" s="220"/>
    </row>
    <row r="132" spans="3:26" s="221" customFormat="1" ht="12">
      <c r="C132" s="221" t="s">
        <v>627</v>
      </c>
      <c r="D132" s="221" t="s">
        <v>187</v>
      </c>
      <c r="I132" s="227">
        <v>949.53707934</v>
      </c>
      <c r="J132" s="227"/>
      <c r="K132" s="227">
        <v>-2831.79111297261</v>
      </c>
      <c r="L132" s="227"/>
      <c r="M132" s="227">
        <v>2342.0450160064097</v>
      </c>
      <c r="N132" s="227"/>
      <c r="O132" s="227">
        <v>349.21017371619996</v>
      </c>
      <c r="P132" s="227"/>
      <c r="Q132" s="227">
        <v>0</v>
      </c>
      <c r="R132" s="227"/>
      <c r="S132" s="227">
        <v>809.00115609</v>
      </c>
      <c r="T132" s="227"/>
      <c r="U132" s="220"/>
      <c r="V132" s="220"/>
      <c r="W132" s="220"/>
      <c r="X132" s="220"/>
      <c r="Y132" s="220"/>
      <c r="Z132" s="220"/>
    </row>
    <row r="133" spans="2:26" s="221" customFormat="1" ht="12">
      <c r="B133" s="221" t="s">
        <v>628</v>
      </c>
      <c r="C133" s="221" t="s">
        <v>101</v>
      </c>
      <c r="I133" s="227">
        <f>I134+I145+I163+I166+I179</f>
        <v>53631.12215749782</v>
      </c>
      <c r="J133" s="227"/>
      <c r="K133" s="227">
        <f>K134+K145+K163+K166+K179</f>
        <v>-4904.992843859041</v>
      </c>
      <c r="L133" s="227"/>
      <c r="M133" s="227">
        <f>M134+M145+M163+M166+M179</f>
        <v>0</v>
      </c>
      <c r="N133" s="227"/>
      <c r="O133" s="227">
        <f>O134+O145+O163+O166+O179</f>
        <v>357.77074702700156</v>
      </c>
      <c r="P133" s="227"/>
      <c r="Q133" s="227">
        <f>Q134+Q145+Q163+Q166+Q179</f>
        <v>0.14534106873035793</v>
      </c>
      <c r="R133" s="227"/>
      <c r="S133" s="227">
        <f>S134+S145+S163+S166+S179</f>
        <v>49084.06381470752</v>
      </c>
      <c r="T133" s="227"/>
      <c r="U133" s="220"/>
      <c r="V133" s="220"/>
      <c r="W133" s="220"/>
      <c r="X133" s="220"/>
      <c r="Y133" s="220"/>
      <c r="Z133" s="220"/>
    </row>
    <row r="134" spans="3:26" s="221" customFormat="1" ht="12">
      <c r="C134" s="221" t="s">
        <v>311</v>
      </c>
      <c r="D134" s="221" t="s">
        <v>21</v>
      </c>
      <c r="I134" s="227">
        <f>I135+I138</f>
        <v>13712.824621737966</v>
      </c>
      <c r="J134" s="227"/>
      <c r="K134" s="227">
        <f>K135+K138</f>
        <v>-4149.161561798951</v>
      </c>
      <c r="L134" s="227"/>
      <c r="M134" s="227">
        <f>M135+M138</f>
        <v>0</v>
      </c>
      <c r="N134" s="227"/>
      <c r="O134" s="227">
        <f>O135+O138</f>
        <v>-0.0292529729983926</v>
      </c>
      <c r="P134" s="227"/>
      <c r="Q134" s="227">
        <f>Q135+Q138</f>
        <v>0.09551585057642242</v>
      </c>
      <c r="R134" s="227"/>
      <c r="S134" s="227">
        <f>S135+S138</f>
        <v>9563.75857578959</v>
      </c>
      <c r="T134" s="227"/>
      <c r="U134" s="220"/>
      <c r="V134" s="220"/>
      <c r="W134" s="220"/>
      <c r="X134" s="220"/>
      <c r="Y134" s="220"/>
      <c r="Z134" s="220"/>
    </row>
    <row r="135" spans="4:26" s="221" customFormat="1" ht="12">
      <c r="D135" s="221" t="s">
        <v>629</v>
      </c>
      <c r="E135" s="221" t="s">
        <v>610</v>
      </c>
      <c r="I135" s="227">
        <f>I136+I137</f>
        <v>0</v>
      </c>
      <c r="J135" s="227"/>
      <c r="K135" s="227">
        <f>K136+K137</f>
        <v>0</v>
      </c>
      <c r="L135" s="227"/>
      <c r="M135" s="227">
        <f>M136+M137</f>
        <v>0</v>
      </c>
      <c r="N135" s="227"/>
      <c r="O135" s="227">
        <f>O136+O137</f>
        <v>0</v>
      </c>
      <c r="P135" s="227"/>
      <c r="Q135" s="227">
        <f>Q136+Q137</f>
        <v>0</v>
      </c>
      <c r="R135" s="227"/>
      <c r="S135" s="227">
        <f>S136+S137</f>
        <v>0</v>
      </c>
      <c r="T135" s="227"/>
      <c r="U135" s="220"/>
      <c r="V135" s="220"/>
      <c r="W135" s="220"/>
      <c r="X135" s="220"/>
      <c r="Y135" s="220"/>
      <c r="Z135" s="220"/>
    </row>
    <row r="136" spans="5:26" s="221" customFormat="1" ht="12">
      <c r="E136" s="221" t="s">
        <v>630</v>
      </c>
      <c r="F136" s="221" t="s">
        <v>631</v>
      </c>
      <c r="I136" s="227">
        <v>0</v>
      </c>
      <c r="J136" s="227"/>
      <c r="K136" s="227">
        <v>0</v>
      </c>
      <c r="L136" s="227"/>
      <c r="M136" s="227">
        <v>0</v>
      </c>
      <c r="N136" s="227"/>
      <c r="O136" s="227">
        <v>0</v>
      </c>
      <c r="P136" s="227"/>
      <c r="Q136" s="227">
        <v>0</v>
      </c>
      <c r="R136" s="227"/>
      <c r="S136" s="227">
        <v>0</v>
      </c>
      <c r="T136" s="227"/>
      <c r="U136" s="220"/>
      <c r="V136" s="220"/>
      <c r="W136" s="220"/>
      <c r="X136" s="220"/>
      <c r="Y136" s="220"/>
      <c r="Z136" s="220"/>
    </row>
    <row r="137" spans="5:26" s="221" customFormat="1" ht="12">
      <c r="E137" s="221" t="s">
        <v>632</v>
      </c>
      <c r="F137" s="221" t="s">
        <v>633</v>
      </c>
      <c r="I137" s="227">
        <v>0</v>
      </c>
      <c r="J137" s="227"/>
      <c r="K137" s="227">
        <v>0</v>
      </c>
      <c r="L137" s="227"/>
      <c r="M137" s="227">
        <v>0</v>
      </c>
      <c r="N137" s="227"/>
      <c r="O137" s="227">
        <v>0</v>
      </c>
      <c r="P137" s="227"/>
      <c r="Q137" s="227">
        <v>0</v>
      </c>
      <c r="R137" s="227"/>
      <c r="S137" s="227">
        <v>0</v>
      </c>
      <c r="T137" s="227"/>
      <c r="U137" s="220"/>
      <c r="V137" s="220"/>
      <c r="W137" s="220"/>
      <c r="X137" s="220"/>
      <c r="Y137" s="220"/>
      <c r="Z137" s="220"/>
    </row>
    <row r="138" spans="4:26" s="221" customFormat="1" ht="12">
      <c r="D138" s="221" t="s">
        <v>634</v>
      </c>
      <c r="E138" s="221" t="s">
        <v>187</v>
      </c>
      <c r="I138" s="227">
        <f>I139+I142</f>
        <v>13712.824621737966</v>
      </c>
      <c r="J138" s="227"/>
      <c r="K138" s="227">
        <f>K139+K142</f>
        <v>-4149.161561798951</v>
      </c>
      <c r="L138" s="227"/>
      <c r="M138" s="227">
        <f>M139+M142</f>
        <v>0</v>
      </c>
      <c r="N138" s="227"/>
      <c r="O138" s="227">
        <f>O139+O142</f>
        <v>-0.0292529729983926</v>
      </c>
      <c r="P138" s="227"/>
      <c r="Q138" s="227">
        <f>Q139+Q142</f>
        <v>0.09551585057642242</v>
      </c>
      <c r="R138" s="227"/>
      <c r="S138" s="227">
        <f>S139+S142</f>
        <v>9563.75857578959</v>
      </c>
      <c r="T138" s="227"/>
      <c r="U138" s="220"/>
      <c r="V138" s="220"/>
      <c r="W138" s="220"/>
      <c r="X138" s="220"/>
      <c r="Y138" s="220"/>
      <c r="Z138" s="220"/>
    </row>
    <row r="139" spans="5:26" s="364" customFormat="1" ht="12">
      <c r="E139" s="364" t="s">
        <v>635</v>
      </c>
      <c r="F139" s="364" t="s">
        <v>631</v>
      </c>
      <c r="H139" s="221"/>
      <c r="I139" s="227">
        <f>I140+I141</f>
        <v>1167.172</v>
      </c>
      <c r="J139" s="227"/>
      <c r="K139" s="227">
        <f>K140+K141</f>
        <v>-168.989081</v>
      </c>
      <c r="L139" s="227"/>
      <c r="M139" s="227">
        <f>M140+M141</f>
        <v>0</v>
      </c>
      <c r="N139" s="227"/>
      <c r="O139" s="227">
        <f>O140+O141</f>
        <v>0</v>
      </c>
      <c r="P139" s="227"/>
      <c r="Q139" s="227">
        <f>Q140+Q141</f>
        <v>-5.3290705182007514E-14</v>
      </c>
      <c r="R139" s="227"/>
      <c r="S139" s="227">
        <f>S140+S141</f>
        <v>998.1829190000001</v>
      </c>
      <c r="T139" s="365"/>
      <c r="U139" s="366"/>
      <c r="V139" s="366"/>
      <c r="W139" s="366"/>
      <c r="X139" s="366"/>
      <c r="Y139" s="366"/>
      <c r="Z139" s="366"/>
    </row>
    <row r="140" spans="6:26" s="364" customFormat="1" ht="12">
      <c r="F140" s="364" t="s">
        <v>686</v>
      </c>
      <c r="G140" s="364" t="s">
        <v>80</v>
      </c>
      <c r="H140" s="221"/>
      <c r="I140" s="227">
        <v>464.387</v>
      </c>
      <c r="J140" s="227"/>
      <c r="K140" s="227">
        <v>-9.178</v>
      </c>
      <c r="L140" s="227"/>
      <c r="M140" s="227">
        <v>0</v>
      </c>
      <c r="N140" s="227"/>
      <c r="O140" s="227">
        <v>0</v>
      </c>
      <c r="P140" s="227"/>
      <c r="Q140" s="227">
        <v>3.552713678800501E-15</v>
      </c>
      <c r="R140" s="227"/>
      <c r="S140" s="227">
        <v>455.209</v>
      </c>
      <c r="T140" s="365"/>
      <c r="U140" s="366"/>
      <c r="V140" s="366"/>
      <c r="W140" s="366"/>
      <c r="X140" s="366"/>
      <c r="Y140" s="366"/>
      <c r="Z140" s="366"/>
    </row>
    <row r="141" spans="6:26" s="364" customFormat="1" ht="12">
      <c r="F141" s="364" t="s">
        <v>687</v>
      </c>
      <c r="G141" s="364" t="s">
        <v>81</v>
      </c>
      <c r="H141" s="221"/>
      <c r="I141" s="227">
        <v>702.7850000000001</v>
      </c>
      <c r="J141" s="227"/>
      <c r="K141" s="227">
        <v>-159.811081</v>
      </c>
      <c r="L141" s="227"/>
      <c r="M141" s="227">
        <v>0</v>
      </c>
      <c r="N141" s="227"/>
      <c r="O141" s="227">
        <v>0</v>
      </c>
      <c r="P141" s="227"/>
      <c r="Q141" s="227">
        <v>-5.684341886080802E-14</v>
      </c>
      <c r="R141" s="227"/>
      <c r="S141" s="227">
        <v>542.973919</v>
      </c>
      <c r="T141" s="365"/>
      <c r="U141" s="366"/>
      <c r="V141" s="366"/>
      <c r="W141" s="366"/>
      <c r="X141" s="366"/>
      <c r="Y141" s="366"/>
      <c r="Z141" s="366"/>
    </row>
    <row r="142" spans="5:26" s="364" customFormat="1" ht="12">
      <c r="E142" s="364" t="s">
        <v>636</v>
      </c>
      <c r="F142" s="364" t="s">
        <v>633</v>
      </c>
      <c r="H142" s="221"/>
      <c r="I142" s="227">
        <f>I143+I144</f>
        <v>12545.652621737965</v>
      </c>
      <c r="J142" s="227"/>
      <c r="K142" s="227">
        <f>K143+K144</f>
        <v>-3980.1724807989513</v>
      </c>
      <c r="L142" s="227"/>
      <c r="M142" s="227">
        <f>M143+M144</f>
        <v>0</v>
      </c>
      <c r="N142" s="227"/>
      <c r="O142" s="227">
        <f>O143+O144</f>
        <v>-0.0292529729983926</v>
      </c>
      <c r="P142" s="227"/>
      <c r="Q142" s="227">
        <f>Q143+Q144</f>
        <v>0.09551585057647571</v>
      </c>
      <c r="R142" s="227"/>
      <c r="S142" s="227">
        <f>S143+S144</f>
        <v>8565.57565678959</v>
      </c>
      <c r="T142" s="365"/>
      <c r="U142" s="366"/>
      <c r="V142" s="366"/>
      <c r="W142" s="366"/>
      <c r="X142" s="366"/>
      <c r="Y142" s="366"/>
      <c r="Z142" s="366"/>
    </row>
    <row r="143" spans="6:26" s="364" customFormat="1" ht="12">
      <c r="F143" s="364" t="s">
        <v>637</v>
      </c>
      <c r="G143" s="364" t="s">
        <v>80</v>
      </c>
      <c r="H143" s="221"/>
      <c r="I143" s="227">
        <v>3682.3</v>
      </c>
      <c r="J143" s="227"/>
      <c r="K143" s="227">
        <v>-2008.0000000000002</v>
      </c>
      <c r="L143" s="227"/>
      <c r="M143" s="227">
        <v>0</v>
      </c>
      <c r="N143" s="227"/>
      <c r="O143" s="227">
        <v>0</v>
      </c>
      <c r="P143" s="227"/>
      <c r="Q143" s="227">
        <v>0.024876899999981106</v>
      </c>
      <c r="R143" s="227"/>
      <c r="S143" s="227">
        <v>1674.3248769</v>
      </c>
      <c r="T143" s="365"/>
      <c r="U143" s="366"/>
      <c r="V143" s="366"/>
      <c r="W143" s="366"/>
      <c r="X143" s="366"/>
      <c r="Y143" s="366"/>
      <c r="Z143" s="366"/>
    </row>
    <row r="144" spans="6:26" s="364" customFormat="1" ht="12">
      <c r="F144" s="364" t="s">
        <v>638</v>
      </c>
      <c r="G144" s="364" t="s">
        <v>81</v>
      </c>
      <c r="H144" s="221"/>
      <c r="I144" s="227">
        <v>8863.352621737964</v>
      </c>
      <c r="J144" s="227"/>
      <c r="K144" s="227">
        <v>-1972.172480798951</v>
      </c>
      <c r="L144" s="227"/>
      <c r="M144" s="227">
        <v>0</v>
      </c>
      <c r="N144" s="227"/>
      <c r="O144" s="227">
        <v>-0.0292529729983926</v>
      </c>
      <c r="P144" s="227"/>
      <c r="Q144" s="227">
        <v>0.07063895057649461</v>
      </c>
      <c r="R144" s="227"/>
      <c r="S144" s="227">
        <v>6891.2507798895895</v>
      </c>
      <c r="T144" s="365"/>
      <c r="U144" s="366"/>
      <c r="V144" s="366"/>
      <c r="W144" s="366"/>
      <c r="X144" s="366"/>
      <c r="Y144" s="366"/>
      <c r="Z144" s="366"/>
    </row>
    <row r="145" spans="3:26" s="221" customFormat="1" ht="12">
      <c r="C145" s="221" t="s">
        <v>312</v>
      </c>
      <c r="D145" s="221" t="s">
        <v>22</v>
      </c>
      <c r="I145" s="227">
        <f>I146+I150+I153+I156</f>
        <v>39316.93445598986</v>
      </c>
      <c r="J145" s="227"/>
      <c r="K145" s="227">
        <f>K146+K150+K153+K156</f>
        <v>-713.5312820600901</v>
      </c>
      <c r="L145" s="227"/>
      <c r="M145" s="227">
        <f>M146+M150+M153+M156</f>
        <v>0</v>
      </c>
      <c r="N145" s="227"/>
      <c r="O145" s="227">
        <f>O146+O150+O153+O156</f>
        <v>361.59999999999997</v>
      </c>
      <c r="P145" s="227"/>
      <c r="Q145" s="227">
        <f>Q146+Q150+Q153+Q156</f>
        <v>0.09825133815396328</v>
      </c>
      <c r="R145" s="227"/>
      <c r="S145" s="227">
        <f>S146+S150+S153+S156</f>
        <v>38965.090585267935</v>
      </c>
      <c r="T145" s="227"/>
      <c r="U145" s="220"/>
      <c r="V145" s="220"/>
      <c r="W145" s="220"/>
      <c r="X145" s="220"/>
      <c r="Y145" s="220"/>
      <c r="Z145" s="220"/>
    </row>
    <row r="146" spans="4:26" s="221" customFormat="1" ht="12">
      <c r="D146" s="221" t="s">
        <v>639</v>
      </c>
      <c r="E146" s="221" t="s">
        <v>103</v>
      </c>
      <c r="I146" s="227">
        <f>I147+I148+I149</f>
        <v>0</v>
      </c>
      <c r="J146" s="227"/>
      <c r="K146" s="227">
        <f>K147+K148+K149</f>
        <v>0</v>
      </c>
      <c r="L146" s="227"/>
      <c r="M146" s="227">
        <f>M147+M148+M149</f>
        <v>0</v>
      </c>
      <c r="N146" s="227"/>
      <c r="O146" s="227">
        <f>O147+O148+O149</f>
        <v>0</v>
      </c>
      <c r="P146" s="227"/>
      <c r="Q146" s="227">
        <f>Q147+Q148+Q149</f>
        <v>0</v>
      </c>
      <c r="R146" s="227"/>
      <c r="S146" s="227">
        <f>S147+S148+S149</f>
        <v>0</v>
      </c>
      <c r="T146" s="227"/>
      <c r="U146" s="220"/>
      <c r="V146" s="220"/>
      <c r="W146" s="220"/>
      <c r="X146" s="220"/>
      <c r="Y146" s="220"/>
      <c r="Z146" s="220"/>
    </row>
    <row r="147" spans="5:26" s="221" customFormat="1" ht="12">
      <c r="E147" s="221" t="s">
        <v>640</v>
      </c>
      <c r="F147" s="221" t="s">
        <v>688</v>
      </c>
      <c r="I147" s="227">
        <v>0</v>
      </c>
      <c r="J147" s="227"/>
      <c r="K147" s="227">
        <v>0</v>
      </c>
      <c r="L147" s="227"/>
      <c r="M147" s="227">
        <v>0</v>
      </c>
      <c r="N147" s="227"/>
      <c r="O147" s="227">
        <v>0</v>
      </c>
      <c r="P147" s="227"/>
      <c r="Q147" s="227">
        <v>0</v>
      </c>
      <c r="R147" s="227"/>
      <c r="S147" s="227">
        <v>0</v>
      </c>
      <c r="T147" s="227"/>
      <c r="U147" s="220"/>
      <c r="V147" s="220"/>
      <c r="W147" s="220"/>
      <c r="X147" s="220"/>
      <c r="Y147" s="220"/>
      <c r="Z147" s="220"/>
    </row>
    <row r="148" spans="5:26" s="221" customFormat="1" ht="12">
      <c r="E148" s="221" t="s">
        <v>641</v>
      </c>
      <c r="F148" s="221" t="s">
        <v>689</v>
      </c>
      <c r="I148" s="227">
        <v>0</v>
      </c>
      <c r="J148" s="227"/>
      <c r="K148" s="227">
        <v>0</v>
      </c>
      <c r="L148" s="227"/>
      <c r="M148" s="227">
        <v>0</v>
      </c>
      <c r="N148" s="227"/>
      <c r="O148" s="227">
        <v>0</v>
      </c>
      <c r="P148" s="227"/>
      <c r="Q148" s="227">
        <v>0</v>
      </c>
      <c r="R148" s="227"/>
      <c r="S148" s="227">
        <v>0</v>
      </c>
      <c r="T148" s="227"/>
      <c r="U148" s="220"/>
      <c r="V148" s="220"/>
      <c r="W148" s="220"/>
      <c r="X148" s="220"/>
      <c r="Y148" s="220"/>
      <c r="Z148" s="220"/>
    </row>
    <row r="149" spans="5:26" s="221" customFormat="1" ht="12">
      <c r="E149" s="221" t="s">
        <v>690</v>
      </c>
      <c r="F149" s="221" t="s">
        <v>633</v>
      </c>
      <c r="I149" s="227">
        <v>0</v>
      </c>
      <c r="J149" s="227"/>
      <c r="K149" s="227">
        <v>0</v>
      </c>
      <c r="L149" s="227"/>
      <c r="M149" s="227">
        <v>0</v>
      </c>
      <c r="N149" s="227"/>
      <c r="O149" s="227">
        <v>0</v>
      </c>
      <c r="P149" s="227"/>
      <c r="Q149" s="227">
        <v>0</v>
      </c>
      <c r="R149" s="227"/>
      <c r="S149" s="227">
        <v>0</v>
      </c>
      <c r="T149" s="227"/>
      <c r="U149" s="220"/>
      <c r="V149" s="220"/>
      <c r="W149" s="220"/>
      <c r="X149" s="220"/>
      <c r="Y149" s="220"/>
      <c r="Z149" s="220"/>
    </row>
    <row r="150" spans="4:26" s="221" customFormat="1" ht="12">
      <c r="D150" s="221" t="s">
        <v>691</v>
      </c>
      <c r="E150" s="221" t="s">
        <v>185</v>
      </c>
      <c r="I150" s="227">
        <f>I151+I152</f>
        <v>929.9109919999997</v>
      </c>
      <c r="J150" s="227"/>
      <c r="K150" s="227">
        <f>K151+K152</f>
        <v>110.90894704220393</v>
      </c>
      <c r="L150" s="227"/>
      <c r="M150" s="227">
        <f>M151+M152</f>
        <v>0</v>
      </c>
      <c r="N150" s="227"/>
      <c r="O150" s="227">
        <f>O151+O152</f>
        <v>-0.1</v>
      </c>
      <c r="P150" s="227"/>
      <c r="Q150" s="227">
        <f>Q151+Q152</f>
        <v>0.03525795779650878</v>
      </c>
      <c r="R150" s="227"/>
      <c r="S150" s="227">
        <f>S151+S152</f>
        <v>1040.7551970000002</v>
      </c>
      <c r="T150" s="227"/>
      <c r="U150" s="220"/>
      <c r="V150" s="220"/>
      <c r="W150" s="220"/>
      <c r="X150" s="220"/>
      <c r="Y150" s="220"/>
      <c r="Z150" s="220"/>
    </row>
    <row r="151" spans="5:26" s="221" customFormat="1" ht="12">
      <c r="E151" s="221" t="s">
        <v>643</v>
      </c>
      <c r="F151" s="221" t="s">
        <v>631</v>
      </c>
      <c r="I151" s="227">
        <v>928.9109919999997</v>
      </c>
      <c r="J151" s="227"/>
      <c r="K151" s="227">
        <v>110.90894704220393</v>
      </c>
      <c r="L151" s="227"/>
      <c r="M151" s="227">
        <v>0</v>
      </c>
      <c r="N151" s="227"/>
      <c r="O151" s="227">
        <v>-0.1</v>
      </c>
      <c r="P151" s="227"/>
      <c r="Q151" s="227">
        <v>0.03525795779650878</v>
      </c>
      <c r="R151" s="227"/>
      <c r="S151" s="227">
        <v>1039.7551970000002</v>
      </c>
      <c r="T151" s="227"/>
      <c r="U151" s="220"/>
      <c r="V151" s="220"/>
      <c r="W151" s="220"/>
      <c r="X151" s="220"/>
      <c r="Y151" s="220"/>
      <c r="Z151" s="220"/>
    </row>
    <row r="152" spans="5:26" s="221" customFormat="1" ht="12">
      <c r="E152" s="221" t="s">
        <v>644</v>
      </c>
      <c r="F152" s="221" t="s">
        <v>633</v>
      </c>
      <c r="I152" s="227">
        <v>1</v>
      </c>
      <c r="J152" s="227"/>
      <c r="K152" s="227">
        <v>0</v>
      </c>
      <c r="L152" s="227"/>
      <c r="M152" s="227">
        <v>0</v>
      </c>
      <c r="N152" s="227"/>
      <c r="O152" s="227">
        <v>0</v>
      </c>
      <c r="P152" s="227"/>
      <c r="Q152" s="227">
        <v>0</v>
      </c>
      <c r="R152" s="227"/>
      <c r="S152" s="227">
        <v>1</v>
      </c>
      <c r="T152" s="227"/>
      <c r="U152" s="220"/>
      <c r="V152" s="220"/>
      <c r="W152" s="220"/>
      <c r="X152" s="220"/>
      <c r="Y152" s="220"/>
      <c r="Z152" s="220"/>
    </row>
    <row r="153" spans="4:26" s="221" customFormat="1" ht="12">
      <c r="D153" s="221" t="s">
        <v>645</v>
      </c>
      <c r="E153" s="221" t="s">
        <v>186</v>
      </c>
      <c r="I153" s="227">
        <f>I154+I155</f>
        <v>11750.90546951526</v>
      </c>
      <c r="J153" s="227"/>
      <c r="K153" s="227">
        <f>K154+K155</f>
        <v>-1014.1869962099998</v>
      </c>
      <c r="L153" s="227"/>
      <c r="M153" s="227">
        <f>M154+M155</f>
        <v>0</v>
      </c>
      <c r="N153" s="227"/>
      <c r="O153" s="227">
        <f>O154+O155</f>
        <v>271.4</v>
      </c>
      <c r="P153" s="227"/>
      <c r="Q153" s="227">
        <f>Q154+Q155</f>
        <v>0.0388586947379963</v>
      </c>
      <c r="R153" s="227"/>
      <c r="S153" s="227">
        <f>S154+S155</f>
        <v>11008.146492</v>
      </c>
      <c r="T153" s="227"/>
      <c r="U153" s="220"/>
      <c r="V153" s="220"/>
      <c r="W153" s="220"/>
      <c r="X153" s="220"/>
      <c r="Y153" s="220"/>
      <c r="Z153" s="220"/>
    </row>
    <row r="154" spans="5:26" s="221" customFormat="1" ht="12">
      <c r="E154" s="221" t="s">
        <v>646</v>
      </c>
      <c r="F154" s="221" t="s">
        <v>631</v>
      </c>
      <c r="I154" s="227">
        <v>10051.92349730526</v>
      </c>
      <c r="J154" s="227"/>
      <c r="K154" s="227">
        <v>-1341.3596779999998</v>
      </c>
      <c r="L154" s="227"/>
      <c r="M154" s="227">
        <v>0</v>
      </c>
      <c r="N154" s="227"/>
      <c r="O154" s="227">
        <v>271.4</v>
      </c>
      <c r="P154" s="227"/>
      <c r="Q154" s="227">
        <v>0.0388586947379963</v>
      </c>
      <c r="R154" s="227"/>
      <c r="S154" s="227">
        <v>8982.002677999999</v>
      </c>
      <c r="T154" s="227"/>
      <c r="U154" s="220"/>
      <c r="V154" s="220"/>
      <c r="W154" s="220"/>
      <c r="X154" s="220"/>
      <c r="Y154" s="220"/>
      <c r="Z154" s="220"/>
    </row>
    <row r="155" spans="5:26" s="221" customFormat="1" ht="12">
      <c r="E155" s="221" t="s">
        <v>647</v>
      </c>
      <c r="F155" s="221" t="s">
        <v>633</v>
      </c>
      <c r="I155" s="227">
        <v>1698.9819722099999</v>
      </c>
      <c r="J155" s="227"/>
      <c r="K155" s="227">
        <v>327.17268178999996</v>
      </c>
      <c r="L155" s="227"/>
      <c r="M155" s="227">
        <v>0</v>
      </c>
      <c r="N155" s="227"/>
      <c r="O155" s="227">
        <v>0</v>
      </c>
      <c r="P155" s="227"/>
      <c r="Q155" s="227">
        <v>0</v>
      </c>
      <c r="R155" s="227"/>
      <c r="S155" s="227">
        <v>2026.143814</v>
      </c>
      <c r="T155" s="227"/>
      <c r="U155" s="220"/>
      <c r="V155" s="220"/>
      <c r="W155" s="220"/>
      <c r="X155" s="220"/>
      <c r="Y155" s="220"/>
      <c r="Z155" s="220"/>
    </row>
    <row r="156" spans="4:26" s="221" customFormat="1" ht="12">
      <c r="D156" s="221" t="s">
        <v>648</v>
      </c>
      <c r="E156" s="221" t="s">
        <v>187</v>
      </c>
      <c r="I156" s="227">
        <f>I157+I160</f>
        <v>26636.117994474604</v>
      </c>
      <c r="J156" s="227"/>
      <c r="K156" s="227">
        <f>K157+K160</f>
        <v>189.74676710770575</v>
      </c>
      <c r="L156" s="227"/>
      <c r="M156" s="227">
        <f>M157+M160</f>
        <v>0</v>
      </c>
      <c r="N156" s="227"/>
      <c r="O156" s="227">
        <f>O157+O160</f>
        <v>90.3</v>
      </c>
      <c r="P156" s="227"/>
      <c r="Q156" s="227">
        <f>Q157+Q160</f>
        <v>0.024134685619458196</v>
      </c>
      <c r="R156" s="227"/>
      <c r="S156" s="227">
        <f>S157+S160</f>
        <v>26916.188896267933</v>
      </c>
      <c r="T156" s="227"/>
      <c r="U156" s="220"/>
      <c r="V156" s="220"/>
      <c r="W156" s="220"/>
      <c r="X156" s="220"/>
      <c r="Y156" s="220"/>
      <c r="Z156" s="220"/>
    </row>
    <row r="157" spans="5:26" s="221" customFormat="1" ht="12">
      <c r="E157" s="221" t="s">
        <v>649</v>
      </c>
      <c r="F157" s="221" t="s">
        <v>631</v>
      </c>
      <c r="I157" s="227">
        <f>I158+I159</f>
        <v>23855.867979319497</v>
      </c>
      <c r="J157" s="227"/>
      <c r="K157" s="227">
        <f>K158+K159</f>
        <v>163.22944116834154</v>
      </c>
      <c r="L157" s="227"/>
      <c r="M157" s="227">
        <f>M158+M159</f>
        <v>0</v>
      </c>
      <c r="N157" s="227"/>
      <c r="O157" s="227">
        <f>O158+O159</f>
        <v>90.3</v>
      </c>
      <c r="P157" s="227"/>
      <c r="Q157" s="227">
        <f>Q158+Q159</f>
        <v>-0.01014431438063923</v>
      </c>
      <c r="R157" s="227"/>
      <c r="S157" s="227">
        <f>S158+S159</f>
        <v>24109.38727617346</v>
      </c>
      <c r="T157" s="227"/>
      <c r="U157" s="220"/>
      <c r="V157" s="220"/>
      <c r="W157" s="220"/>
      <c r="X157" s="220"/>
      <c r="Y157" s="220"/>
      <c r="Z157" s="220"/>
    </row>
    <row r="158" spans="6:26" s="221" customFormat="1" ht="12">
      <c r="F158" s="221" t="s">
        <v>692</v>
      </c>
      <c r="G158" s="221" t="s">
        <v>80</v>
      </c>
      <c r="I158" s="227">
        <v>2004.8229959999999</v>
      </c>
      <c r="J158" s="227"/>
      <c r="K158" s="227">
        <v>344.924169</v>
      </c>
      <c r="L158" s="227"/>
      <c r="M158" s="227">
        <v>0</v>
      </c>
      <c r="N158" s="227"/>
      <c r="O158" s="227">
        <v>0</v>
      </c>
      <c r="P158" s="227"/>
      <c r="Q158" s="227">
        <v>0.023787685640286327</v>
      </c>
      <c r="R158" s="227"/>
      <c r="S158" s="227">
        <v>2349.77095268564</v>
      </c>
      <c r="T158" s="227"/>
      <c r="U158" s="220"/>
      <c r="V158" s="220"/>
      <c r="W158" s="220"/>
      <c r="X158" s="220"/>
      <c r="Y158" s="220"/>
      <c r="Z158" s="220"/>
    </row>
    <row r="159" spans="6:26" s="221" customFormat="1" ht="12">
      <c r="F159" s="221" t="s">
        <v>693</v>
      </c>
      <c r="G159" s="221" t="s">
        <v>81</v>
      </c>
      <c r="I159" s="227">
        <v>21851.044983319498</v>
      </c>
      <c r="J159" s="227"/>
      <c r="K159" s="227">
        <v>-181.69472783165847</v>
      </c>
      <c r="L159" s="227"/>
      <c r="M159" s="227">
        <v>0</v>
      </c>
      <c r="N159" s="227"/>
      <c r="O159" s="227">
        <v>90.3</v>
      </c>
      <c r="P159" s="227"/>
      <c r="Q159" s="227">
        <v>-0.03393200002092556</v>
      </c>
      <c r="R159" s="227"/>
      <c r="S159" s="227">
        <v>21759.61632348782</v>
      </c>
      <c r="T159" s="227"/>
      <c r="U159" s="220"/>
      <c r="V159" s="220"/>
      <c r="W159" s="220"/>
      <c r="X159" s="220"/>
      <c r="Y159" s="220"/>
      <c r="Z159" s="220"/>
    </row>
    <row r="160" spans="5:26" s="221" customFormat="1" ht="12">
      <c r="E160" s="221" t="s">
        <v>650</v>
      </c>
      <c r="F160" s="221" t="s">
        <v>633</v>
      </c>
      <c r="I160" s="227">
        <f>I161+I162</f>
        <v>2780.250015155108</v>
      </c>
      <c r="J160" s="227"/>
      <c r="K160" s="227">
        <f>K161+K162</f>
        <v>26.517325939364227</v>
      </c>
      <c r="L160" s="227"/>
      <c r="M160" s="227">
        <f>M161+M162</f>
        <v>0</v>
      </c>
      <c r="N160" s="227"/>
      <c r="O160" s="227">
        <f>O161+O162</f>
        <v>0</v>
      </c>
      <c r="P160" s="227"/>
      <c r="Q160" s="227">
        <f>Q161+Q162</f>
        <v>0.034279000000097426</v>
      </c>
      <c r="R160" s="227"/>
      <c r="S160" s="227">
        <f>S161+S162</f>
        <v>2806.8016200944726</v>
      </c>
      <c r="T160" s="227"/>
      <c r="U160" s="220"/>
      <c r="V160" s="220"/>
      <c r="W160" s="220"/>
      <c r="X160" s="220"/>
      <c r="Y160" s="220"/>
      <c r="Z160" s="220"/>
    </row>
    <row r="161" spans="6:26" s="221" customFormat="1" ht="12">
      <c r="F161" s="221" t="s">
        <v>694</v>
      </c>
      <c r="G161" s="221" t="s">
        <v>80</v>
      </c>
      <c r="I161" s="227">
        <v>896.173793</v>
      </c>
      <c r="J161" s="227"/>
      <c r="K161" s="227">
        <v>-9.194695999999993</v>
      </c>
      <c r="L161" s="227"/>
      <c r="M161" s="227">
        <v>0</v>
      </c>
      <c r="N161" s="227"/>
      <c r="O161" s="227">
        <v>0</v>
      </c>
      <c r="P161" s="227"/>
      <c r="Q161" s="227">
        <v>0.0012030000000038399</v>
      </c>
      <c r="R161" s="227"/>
      <c r="S161" s="227">
        <v>886.9803</v>
      </c>
      <c r="T161" s="227"/>
      <c r="U161" s="220"/>
      <c r="V161" s="220"/>
      <c r="W161" s="220"/>
      <c r="X161" s="220"/>
      <c r="Y161" s="220"/>
      <c r="Z161" s="220"/>
    </row>
    <row r="162" spans="6:26" s="221" customFormat="1" ht="12">
      <c r="F162" s="221" t="s">
        <v>695</v>
      </c>
      <c r="G162" s="221" t="s">
        <v>81</v>
      </c>
      <c r="I162" s="227">
        <v>1884.076222155108</v>
      </c>
      <c r="J162" s="227"/>
      <c r="K162" s="227">
        <v>35.71202193936422</v>
      </c>
      <c r="L162" s="227"/>
      <c r="M162" s="227">
        <v>0</v>
      </c>
      <c r="N162" s="227"/>
      <c r="O162" s="227">
        <v>0</v>
      </c>
      <c r="P162" s="227"/>
      <c r="Q162" s="227">
        <v>0.033076000000093586</v>
      </c>
      <c r="R162" s="227"/>
      <c r="S162" s="227">
        <v>1919.8213200944724</v>
      </c>
      <c r="T162" s="227"/>
      <c r="U162" s="220"/>
      <c r="V162" s="220"/>
      <c r="W162" s="220"/>
      <c r="X162" s="220"/>
      <c r="Y162" s="220"/>
      <c r="Z162" s="220"/>
    </row>
    <row r="163" spans="3:26" s="221" customFormat="1" ht="12">
      <c r="C163" s="221" t="s">
        <v>313</v>
      </c>
      <c r="D163" s="221" t="s">
        <v>23</v>
      </c>
      <c r="I163" s="227">
        <f>I164+I165</f>
        <v>408.2</v>
      </c>
      <c r="J163" s="227"/>
      <c r="K163" s="227">
        <f>K164+K165</f>
        <v>-50.79999999999998</v>
      </c>
      <c r="L163" s="227"/>
      <c r="M163" s="227">
        <f>M164+M165</f>
        <v>0</v>
      </c>
      <c r="N163" s="227"/>
      <c r="O163" s="227">
        <f>O164+O165</f>
        <v>-2.8</v>
      </c>
      <c r="P163" s="227"/>
      <c r="Q163" s="227">
        <f>Q164+Q165</f>
        <v>-1.1546319456101628E-14</v>
      </c>
      <c r="R163" s="227"/>
      <c r="S163" s="227">
        <f>S164+S165</f>
        <v>354.6</v>
      </c>
      <c r="T163" s="227"/>
      <c r="U163" s="220"/>
      <c r="V163" s="220"/>
      <c r="W163" s="220"/>
      <c r="X163" s="220"/>
      <c r="Y163" s="220"/>
      <c r="Z163" s="220"/>
    </row>
    <row r="164" spans="4:26" s="221" customFormat="1" ht="12">
      <c r="D164" s="221" t="s">
        <v>651</v>
      </c>
      <c r="E164" s="221" t="s">
        <v>103</v>
      </c>
      <c r="I164" s="227">
        <v>148.5</v>
      </c>
      <c r="J164" s="227"/>
      <c r="K164" s="227">
        <v>-3.5</v>
      </c>
      <c r="L164" s="227"/>
      <c r="M164" s="227">
        <v>0</v>
      </c>
      <c r="N164" s="227"/>
      <c r="O164" s="227">
        <v>-2.8</v>
      </c>
      <c r="P164" s="227"/>
      <c r="Q164" s="227">
        <v>-1.1546319456101628E-14</v>
      </c>
      <c r="R164" s="227"/>
      <c r="S164" s="227">
        <v>142.2</v>
      </c>
      <c r="T164" s="227"/>
      <c r="U164" s="220"/>
      <c r="V164" s="220"/>
      <c r="W164" s="220"/>
      <c r="X164" s="220"/>
      <c r="Y164" s="220"/>
      <c r="Z164" s="220"/>
    </row>
    <row r="165" spans="4:26" s="221" customFormat="1" ht="12">
      <c r="D165" s="221" t="s">
        <v>652</v>
      </c>
      <c r="E165" s="221" t="s">
        <v>186</v>
      </c>
      <c r="I165" s="227">
        <v>259.7</v>
      </c>
      <c r="J165" s="227"/>
      <c r="K165" s="227">
        <v>-47.29999999999998</v>
      </c>
      <c r="L165" s="227"/>
      <c r="M165" s="227">
        <v>0</v>
      </c>
      <c r="N165" s="227"/>
      <c r="O165" s="227">
        <v>0</v>
      </c>
      <c r="P165" s="227"/>
      <c r="Q165" s="227">
        <v>0</v>
      </c>
      <c r="R165" s="227"/>
      <c r="S165" s="227">
        <v>212.4</v>
      </c>
      <c r="T165" s="227"/>
      <c r="U165" s="220"/>
      <c r="V165" s="220"/>
      <c r="W165" s="220"/>
      <c r="X165" s="220"/>
      <c r="Y165" s="220"/>
      <c r="Z165" s="220"/>
    </row>
    <row r="166" spans="3:26" s="221" customFormat="1" ht="12">
      <c r="C166" s="221" t="s">
        <v>696</v>
      </c>
      <c r="D166" s="221" t="s">
        <v>25</v>
      </c>
      <c r="I166" s="227">
        <f>I167+I170+I173+I176</f>
        <v>3.2</v>
      </c>
      <c r="J166" s="227"/>
      <c r="K166" s="227">
        <f>K167+K170+K173+K176</f>
        <v>8.5</v>
      </c>
      <c r="L166" s="227"/>
      <c r="M166" s="227">
        <f>M167+M170+M173+M176</f>
        <v>0</v>
      </c>
      <c r="N166" s="227"/>
      <c r="O166" s="227">
        <f>O167+O170+O173+O176</f>
        <v>0</v>
      </c>
      <c r="P166" s="227"/>
      <c r="Q166" s="227">
        <f>Q167+Q170+Q173+Q176</f>
        <v>0</v>
      </c>
      <c r="R166" s="227"/>
      <c r="S166" s="227">
        <f>S167+S170+S173+S176</f>
        <v>11.7</v>
      </c>
      <c r="T166" s="227"/>
      <c r="U166" s="220"/>
      <c r="V166" s="220"/>
      <c r="W166" s="220"/>
      <c r="X166" s="220"/>
      <c r="Y166" s="220"/>
      <c r="Z166" s="220"/>
    </row>
    <row r="167" spans="4:26" s="221" customFormat="1" ht="12">
      <c r="D167" s="221" t="s">
        <v>315</v>
      </c>
      <c r="E167" s="221" t="s">
        <v>103</v>
      </c>
      <c r="I167" s="227">
        <f>I168+I169</f>
        <v>3.2</v>
      </c>
      <c r="J167" s="227"/>
      <c r="K167" s="227">
        <f>K168+K169</f>
        <v>8.5</v>
      </c>
      <c r="L167" s="227"/>
      <c r="M167" s="227">
        <f>M168+M169</f>
        <v>0</v>
      </c>
      <c r="N167" s="227"/>
      <c r="O167" s="227">
        <f>O168+O169</f>
        <v>0</v>
      </c>
      <c r="P167" s="227"/>
      <c r="Q167" s="227">
        <f>Q168+Q169</f>
        <v>0</v>
      </c>
      <c r="R167" s="227"/>
      <c r="S167" s="227">
        <f>S168+S169</f>
        <v>11.7</v>
      </c>
      <c r="T167" s="227"/>
      <c r="U167" s="220"/>
      <c r="V167" s="220"/>
      <c r="W167" s="220"/>
      <c r="X167" s="220"/>
      <c r="Y167" s="220"/>
      <c r="Z167" s="220"/>
    </row>
    <row r="168" spans="5:26" s="221" customFormat="1" ht="12">
      <c r="E168" s="221" t="s">
        <v>657</v>
      </c>
      <c r="F168" s="221" t="s">
        <v>631</v>
      </c>
      <c r="I168" s="227">
        <v>0</v>
      </c>
      <c r="J168" s="227"/>
      <c r="K168" s="227">
        <v>0</v>
      </c>
      <c r="L168" s="227"/>
      <c r="M168" s="227">
        <v>0</v>
      </c>
      <c r="N168" s="227"/>
      <c r="O168" s="227">
        <v>0</v>
      </c>
      <c r="P168" s="227"/>
      <c r="Q168" s="227">
        <v>0</v>
      </c>
      <c r="R168" s="227"/>
      <c r="S168" s="227">
        <v>0</v>
      </c>
      <c r="T168" s="227"/>
      <c r="U168" s="220"/>
      <c r="V168" s="220"/>
      <c r="W168" s="220"/>
      <c r="X168" s="220"/>
      <c r="Y168" s="220"/>
      <c r="Z168" s="220"/>
    </row>
    <row r="169" spans="5:26" s="221" customFormat="1" ht="12">
      <c r="E169" s="221" t="s">
        <v>658</v>
      </c>
      <c r="F169" s="221" t="s">
        <v>633</v>
      </c>
      <c r="I169" s="227">
        <v>3.2</v>
      </c>
      <c r="J169" s="227"/>
      <c r="K169" s="227">
        <v>8.5</v>
      </c>
      <c r="L169" s="227"/>
      <c r="M169" s="227">
        <v>0</v>
      </c>
      <c r="N169" s="227"/>
      <c r="O169" s="227">
        <v>0</v>
      </c>
      <c r="P169" s="227"/>
      <c r="Q169" s="227">
        <v>0</v>
      </c>
      <c r="R169" s="227"/>
      <c r="S169" s="227">
        <v>11.7</v>
      </c>
      <c r="T169" s="227"/>
      <c r="U169" s="220"/>
      <c r="V169" s="220"/>
      <c r="W169" s="220"/>
      <c r="X169" s="220"/>
      <c r="Y169" s="220"/>
      <c r="Z169" s="220"/>
    </row>
    <row r="170" spans="4:26" s="221" customFormat="1" ht="12">
      <c r="D170" s="221" t="s">
        <v>316</v>
      </c>
      <c r="E170" s="221" t="s">
        <v>610</v>
      </c>
      <c r="I170" s="227">
        <f>I171+I172</f>
        <v>0</v>
      </c>
      <c r="J170" s="227"/>
      <c r="K170" s="227">
        <f>K171+K172</f>
        <v>0</v>
      </c>
      <c r="L170" s="227"/>
      <c r="M170" s="227">
        <f>M171+M172</f>
        <v>0</v>
      </c>
      <c r="N170" s="227"/>
      <c r="O170" s="227">
        <f>O171+O172</f>
        <v>0</v>
      </c>
      <c r="P170" s="227"/>
      <c r="Q170" s="227">
        <f>Q171+Q172</f>
        <v>0</v>
      </c>
      <c r="R170" s="227"/>
      <c r="S170" s="227">
        <f>S171+S172</f>
        <v>0</v>
      </c>
      <c r="T170" s="227"/>
      <c r="U170" s="220"/>
      <c r="V170" s="220"/>
      <c r="W170" s="220"/>
      <c r="X170" s="220"/>
      <c r="Y170" s="220"/>
      <c r="Z170" s="220"/>
    </row>
    <row r="171" spans="5:26" s="221" customFormat="1" ht="12">
      <c r="E171" s="221" t="s">
        <v>659</v>
      </c>
      <c r="F171" s="221" t="s">
        <v>631</v>
      </c>
      <c r="I171" s="227">
        <v>0</v>
      </c>
      <c r="J171" s="227"/>
      <c r="K171" s="227">
        <v>0</v>
      </c>
      <c r="L171" s="227"/>
      <c r="M171" s="227">
        <v>0</v>
      </c>
      <c r="N171" s="227"/>
      <c r="O171" s="227">
        <v>0</v>
      </c>
      <c r="P171" s="227"/>
      <c r="Q171" s="227">
        <v>0</v>
      </c>
      <c r="R171" s="227"/>
      <c r="S171" s="227">
        <v>0</v>
      </c>
      <c r="T171" s="227"/>
      <c r="U171" s="220"/>
      <c r="V171" s="220"/>
      <c r="W171" s="220"/>
      <c r="X171" s="220"/>
      <c r="Y171" s="220"/>
      <c r="Z171" s="220"/>
    </row>
    <row r="172" spans="5:26" s="221" customFormat="1" ht="12">
      <c r="E172" s="221" t="s">
        <v>660</v>
      </c>
      <c r="F172" s="221" t="s">
        <v>633</v>
      </c>
      <c r="I172" s="227">
        <v>0</v>
      </c>
      <c r="J172" s="227"/>
      <c r="K172" s="227">
        <v>0</v>
      </c>
      <c r="L172" s="227"/>
      <c r="M172" s="227">
        <v>0</v>
      </c>
      <c r="N172" s="227"/>
      <c r="O172" s="227">
        <v>0</v>
      </c>
      <c r="P172" s="227"/>
      <c r="Q172" s="227">
        <v>0</v>
      </c>
      <c r="R172" s="227"/>
      <c r="S172" s="227">
        <v>0</v>
      </c>
      <c r="T172" s="227"/>
      <c r="U172" s="220"/>
      <c r="V172" s="220"/>
      <c r="W172" s="220"/>
      <c r="X172" s="220"/>
      <c r="Y172" s="220"/>
      <c r="Z172" s="220"/>
    </row>
    <row r="173" spans="4:26" s="221" customFormat="1" ht="12">
      <c r="D173" s="221" t="s">
        <v>661</v>
      </c>
      <c r="E173" s="221" t="s">
        <v>186</v>
      </c>
      <c r="I173" s="227">
        <f>I174+I175</f>
        <v>0</v>
      </c>
      <c r="J173" s="227"/>
      <c r="K173" s="227">
        <f>K174+K175</f>
        <v>0</v>
      </c>
      <c r="L173" s="227"/>
      <c r="M173" s="227">
        <f>M174+M175</f>
        <v>0</v>
      </c>
      <c r="N173" s="227"/>
      <c r="O173" s="227">
        <f>O174+O175</f>
        <v>0</v>
      </c>
      <c r="P173" s="227"/>
      <c r="Q173" s="227">
        <f>Q174+Q175</f>
        <v>0</v>
      </c>
      <c r="R173" s="227"/>
      <c r="S173" s="227">
        <f>S174+S175</f>
        <v>0</v>
      </c>
      <c r="T173" s="227"/>
      <c r="U173" s="220"/>
      <c r="V173" s="220"/>
      <c r="W173" s="220"/>
      <c r="X173" s="220"/>
      <c r="Y173" s="220"/>
      <c r="Z173" s="220"/>
    </row>
    <row r="174" spans="5:26" s="221" customFormat="1" ht="12">
      <c r="E174" s="221" t="s">
        <v>662</v>
      </c>
      <c r="F174" s="221" t="s">
        <v>631</v>
      </c>
      <c r="I174" s="227">
        <v>0</v>
      </c>
      <c r="J174" s="227"/>
      <c r="K174" s="227">
        <v>0</v>
      </c>
      <c r="L174" s="227"/>
      <c r="M174" s="227">
        <v>0</v>
      </c>
      <c r="N174" s="227"/>
      <c r="O174" s="227">
        <v>0</v>
      </c>
      <c r="P174" s="227"/>
      <c r="Q174" s="227">
        <v>0</v>
      </c>
      <c r="R174" s="227"/>
      <c r="S174" s="227">
        <v>0</v>
      </c>
      <c r="T174" s="227"/>
      <c r="U174" s="220"/>
      <c r="V174" s="220"/>
      <c r="W174" s="220"/>
      <c r="X174" s="220"/>
      <c r="Y174" s="220"/>
      <c r="Z174" s="220"/>
    </row>
    <row r="175" spans="5:26" s="221" customFormat="1" ht="12">
      <c r="E175" s="221" t="s">
        <v>663</v>
      </c>
      <c r="F175" s="221" t="s">
        <v>633</v>
      </c>
      <c r="I175" s="227">
        <v>0</v>
      </c>
      <c r="J175" s="227"/>
      <c r="K175" s="227">
        <v>0</v>
      </c>
      <c r="L175" s="227"/>
      <c r="M175" s="227">
        <v>0</v>
      </c>
      <c r="N175" s="227"/>
      <c r="O175" s="227">
        <v>0</v>
      </c>
      <c r="P175" s="227"/>
      <c r="Q175" s="227">
        <v>0</v>
      </c>
      <c r="R175" s="227"/>
      <c r="S175" s="227">
        <v>0</v>
      </c>
      <c r="T175" s="227"/>
      <c r="U175" s="220"/>
      <c r="V175" s="220"/>
      <c r="W175" s="220"/>
      <c r="X175" s="220"/>
      <c r="Y175" s="220"/>
      <c r="Z175" s="220"/>
    </row>
    <row r="176" spans="4:26" s="221" customFormat="1" ht="12">
      <c r="D176" s="221" t="s">
        <v>664</v>
      </c>
      <c r="E176" s="221" t="s">
        <v>187</v>
      </c>
      <c r="I176" s="227">
        <f>I177+I178</f>
        <v>0</v>
      </c>
      <c r="J176" s="227"/>
      <c r="K176" s="227">
        <f>K177+K178</f>
        <v>0</v>
      </c>
      <c r="L176" s="227"/>
      <c r="M176" s="227">
        <f>M177+M178</f>
        <v>0</v>
      </c>
      <c r="N176" s="227"/>
      <c r="O176" s="227">
        <f>O177+O178</f>
        <v>0</v>
      </c>
      <c r="P176" s="227"/>
      <c r="Q176" s="227">
        <f>Q177+Q178</f>
        <v>0</v>
      </c>
      <c r="R176" s="227"/>
      <c r="S176" s="227">
        <f>S177+S178</f>
        <v>0</v>
      </c>
      <c r="T176" s="227"/>
      <c r="U176" s="220"/>
      <c r="V176" s="220"/>
      <c r="W176" s="220"/>
      <c r="X176" s="220"/>
      <c r="Y176" s="220"/>
      <c r="Z176" s="220"/>
    </row>
    <row r="177" spans="5:26" s="221" customFormat="1" ht="12">
      <c r="E177" s="221" t="s">
        <v>665</v>
      </c>
      <c r="F177" s="221" t="s">
        <v>631</v>
      </c>
      <c r="I177" s="227">
        <v>0</v>
      </c>
      <c r="J177" s="227"/>
      <c r="K177" s="227">
        <v>0</v>
      </c>
      <c r="L177" s="227"/>
      <c r="M177" s="227">
        <v>0</v>
      </c>
      <c r="N177" s="227"/>
      <c r="O177" s="227">
        <v>0</v>
      </c>
      <c r="P177" s="227"/>
      <c r="Q177" s="227">
        <v>0</v>
      </c>
      <c r="R177" s="227"/>
      <c r="S177" s="227">
        <v>0</v>
      </c>
      <c r="T177" s="227"/>
      <c r="U177" s="220"/>
      <c r="V177" s="220"/>
      <c r="W177" s="220"/>
      <c r="X177" s="220"/>
      <c r="Y177" s="220"/>
      <c r="Z177" s="220"/>
    </row>
    <row r="178" spans="5:26" s="221" customFormat="1" ht="12">
      <c r="E178" s="221" t="s">
        <v>666</v>
      </c>
      <c r="F178" s="221" t="s">
        <v>633</v>
      </c>
      <c r="I178" s="227">
        <v>0</v>
      </c>
      <c r="J178" s="227"/>
      <c r="K178" s="227">
        <v>0</v>
      </c>
      <c r="L178" s="227"/>
      <c r="M178" s="227">
        <v>0</v>
      </c>
      <c r="N178" s="227"/>
      <c r="O178" s="227">
        <v>0</v>
      </c>
      <c r="P178" s="227"/>
      <c r="Q178" s="227">
        <v>0</v>
      </c>
      <c r="R178" s="227"/>
      <c r="S178" s="227">
        <v>0</v>
      </c>
      <c r="T178" s="227"/>
      <c r="U178" s="220"/>
      <c r="V178" s="220"/>
      <c r="W178" s="220"/>
      <c r="X178" s="220"/>
      <c r="Y178" s="220"/>
      <c r="Z178" s="220"/>
    </row>
    <row r="179" spans="3:26" s="221" customFormat="1" ht="12">
      <c r="C179" s="221" t="s">
        <v>317</v>
      </c>
      <c r="D179" s="221" t="s">
        <v>742</v>
      </c>
      <c r="I179" s="227">
        <v>189.96307977</v>
      </c>
      <c r="J179" s="227"/>
      <c r="K179" s="227">
        <v>0</v>
      </c>
      <c r="L179" s="227"/>
      <c r="M179" s="227">
        <v>0</v>
      </c>
      <c r="N179" s="227"/>
      <c r="O179" s="227">
        <v>-1</v>
      </c>
      <c r="P179" s="227"/>
      <c r="Q179" s="227">
        <v>-0.048426120000016226</v>
      </c>
      <c r="R179" s="227"/>
      <c r="S179" s="227">
        <v>188.91465365</v>
      </c>
      <c r="T179" s="227"/>
      <c r="U179" s="220"/>
      <c r="V179" s="220"/>
      <c r="W179" s="220"/>
      <c r="X179" s="220"/>
      <c r="Y179" s="220"/>
      <c r="Z179" s="220"/>
    </row>
    <row r="180" spans="9:26" s="208" customFormat="1" ht="12">
      <c r="I180" s="227"/>
      <c r="J180" s="227"/>
      <c r="K180" s="227"/>
      <c r="L180" s="227"/>
      <c r="M180" s="227"/>
      <c r="N180" s="227"/>
      <c r="O180" s="227"/>
      <c r="P180" s="227"/>
      <c r="Q180" s="227"/>
      <c r="R180" s="227"/>
      <c r="S180" s="227"/>
      <c r="T180" s="227"/>
      <c r="U180" s="227"/>
      <c r="V180" s="227"/>
      <c r="W180" s="227"/>
      <c r="X180" s="227"/>
      <c r="Y180" s="227"/>
      <c r="Z180" s="227"/>
    </row>
    <row r="181" spans="1:26" s="208" customFormat="1" ht="12">
      <c r="A181" s="207"/>
      <c r="B181" s="207"/>
      <c r="C181" s="207"/>
      <c r="D181" s="207"/>
      <c r="E181" s="207"/>
      <c r="F181" s="207"/>
      <c r="G181" s="207"/>
      <c r="H181" s="207"/>
      <c r="I181" s="367"/>
      <c r="J181" s="367"/>
      <c r="K181" s="367"/>
      <c r="L181" s="367"/>
      <c r="M181" s="367"/>
      <c r="N181" s="367"/>
      <c r="O181" s="367"/>
      <c r="P181" s="367"/>
      <c r="Q181" s="367"/>
      <c r="R181" s="367"/>
      <c r="S181" s="367"/>
      <c r="T181" s="227"/>
      <c r="U181" s="227"/>
      <c r="V181" s="227"/>
      <c r="W181" s="227"/>
      <c r="X181" s="227"/>
      <c r="Y181" s="227"/>
      <c r="Z181" s="227"/>
    </row>
    <row r="182" spans="9:26" s="208" customFormat="1" ht="12">
      <c r="I182" s="227"/>
      <c r="J182" s="227"/>
      <c r="K182" s="227"/>
      <c r="L182" s="227"/>
      <c r="M182" s="227"/>
      <c r="N182" s="227"/>
      <c r="O182" s="227"/>
      <c r="P182" s="227"/>
      <c r="Q182" s="227"/>
      <c r="R182" s="227"/>
      <c r="S182" s="227"/>
      <c r="T182" s="227"/>
      <c r="U182" s="227"/>
      <c r="V182" s="227"/>
      <c r="W182" s="227"/>
      <c r="X182" s="227"/>
      <c r="Y182" s="227"/>
      <c r="Z182" s="227"/>
    </row>
    <row r="183" spans="1:26" s="206" customFormat="1" ht="12">
      <c r="A183" s="206" t="s">
        <v>587</v>
      </c>
      <c r="B183" s="337" t="s">
        <v>676</v>
      </c>
      <c r="C183" s="337"/>
      <c r="D183" s="337"/>
      <c r="E183" s="337"/>
      <c r="F183" s="337"/>
      <c r="G183" s="337"/>
      <c r="H183" s="337"/>
      <c r="I183" s="227"/>
      <c r="J183" s="227"/>
      <c r="K183" s="345"/>
      <c r="L183" s="345"/>
      <c r="M183" s="345"/>
      <c r="N183" s="345"/>
      <c r="O183" s="345"/>
      <c r="P183" s="345"/>
      <c r="Q183" s="227"/>
      <c r="R183" s="227"/>
      <c r="S183" s="227"/>
      <c r="T183" s="227"/>
      <c r="U183" s="220"/>
      <c r="V183" s="220"/>
      <c r="W183" s="220"/>
      <c r="X183" s="220"/>
      <c r="Y183" s="220"/>
      <c r="Z183" s="220"/>
    </row>
    <row r="184" spans="2:26" s="206" customFormat="1" ht="12">
      <c r="B184" s="368" t="s">
        <v>677</v>
      </c>
      <c r="C184" s="337"/>
      <c r="D184" s="337"/>
      <c r="E184" s="337"/>
      <c r="F184" s="337"/>
      <c r="G184" s="368"/>
      <c r="H184" s="368"/>
      <c r="I184" s="227"/>
      <c r="J184" s="227"/>
      <c r="K184" s="369"/>
      <c r="L184" s="369"/>
      <c r="M184" s="369"/>
      <c r="N184" s="369"/>
      <c r="O184" s="345"/>
      <c r="P184" s="345"/>
      <c r="Q184" s="227"/>
      <c r="R184" s="227"/>
      <c r="S184" s="227"/>
      <c r="T184" s="227"/>
      <c r="U184" s="220"/>
      <c r="V184" s="220"/>
      <c r="W184" s="220"/>
      <c r="X184" s="220"/>
      <c r="Y184" s="220"/>
      <c r="Z184" s="220"/>
    </row>
    <row r="185" spans="1:26" s="206" customFormat="1" ht="12">
      <c r="A185" s="337"/>
      <c r="G185" s="337"/>
      <c r="H185" s="337"/>
      <c r="I185" s="227"/>
      <c r="J185" s="227"/>
      <c r="K185" s="345"/>
      <c r="L185" s="345"/>
      <c r="M185" s="345"/>
      <c r="N185" s="345"/>
      <c r="O185" s="345"/>
      <c r="P185" s="345"/>
      <c r="Q185" s="227"/>
      <c r="R185" s="227"/>
      <c r="S185" s="227"/>
      <c r="T185" s="227"/>
      <c r="U185" s="220"/>
      <c r="V185" s="220"/>
      <c r="W185" s="220"/>
      <c r="X185" s="220"/>
      <c r="Y185" s="220"/>
      <c r="Z185" s="220"/>
    </row>
    <row r="186" spans="9:26" s="206" customFormat="1" ht="12">
      <c r="I186" s="227"/>
      <c r="J186" s="227"/>
      <c r="K186" s="227"/>
      <c r="L186" s="227"/>
      <c r="M186" s="227"/>
      <c r="N186" s="227"/>
      <c r="O186" s="227"/>
      <c r="P186" s="227"/>
      <c r="Q186" s="227"/>
      <c r="R186" s="227"/>
      <c r="S186" s="227"/>
      <c r="T186" s="227"/>
      <c r="U186" s="220"/>
      <c r="V186" s="220"/>
      <c r="W186" s="220"/>
      <c r="X186" s="220"/>
      <c r="Y186" s="220"/>
      <c r="Z186" s="220"/>
    </row>
    <row r="187" spans="9:26" s="206" customFormat="1" ht="8.25" customHeight="1">
      <c r="I187" s="227"/>
      <c r="J187" s="227"/>
      <c r="K187" s="227"/>
      <c r="L187" s="227"/>
      <c r="M187" s="227"/>
      <c r="N187" s="227"/>
      <c r="O187" s="227"/>
      <c r="P187" s="227"/>
      <c r="Q187" s="227"/>
      <c r="R187" s="227"/>
      <c r="S187" s="227"/>
      <c r="T187" s="227"/>
      <c r="U187" s="220"/>
      <c r="V187" s="220"/>
      <c r="W187" s="220"/>
      <c r="X187" s="220"/>
      <c r="Y187" s="220"/>
      <c r="Z187" s="220"/>
    </row>
    <row r="188" spans="9:26" s="206" customFormat="1" ht="8.25" customHeight="1">
      <c r="I188" s="227"/>
      <c r="J188" s="227"/>
      <c r="K188" s="227"/>
      <c r="L188" s="227"/>
      <c r="M188" s="227"/>
      <c r="N188" s="227"/>
      <c r="O188" s="227"/>
      <c r="P188" s="227"/>
      <c r="Q188" s="227"/>
      <c r="R188" s="227"/>
      <c r="S188" s="227"/>
      <c r="T188" s="227"/>
      <c r="U188" s="220"/>
      <c r="V188" s="220"/>
      <c r="W188" s="220"/>
      <c r="X188" s="220"/>
      <c r="Y188" s="220"/>
      <c r="Z188" s="220"/>
    </row>
    <row r="189" spans="9:26" s="206" customFormat="1" ht="8.25" customHeight="1">
      <c r="I189" s="227"/>
      <c r="J189" s="227"/>
      <c r="K189" s="227"/>
      <c r="L189" s="227"/>
      <c r="M189" s="227"/>
      <c r="N189" s="227"/>
      <c r="O189" s="227"/>
      <c r="P189" s="227"/>
      <c r="Q189" s="227"/>
      <c r="R189" s="227"/>
      <c r="S189" s="227"/>
      <c r="T189" s="227"/>
      <c r="U189" s="220"/>
      <c r="V189" s="220"/>
      <c r="W189" s="220"/>
      <c r="X189" s="220"/>
      <c r="Y189" s="220"/>
      <c r="Z189" s="220"/>
    </row>
    <row r="190" spans="9:26" s="206" customFormat="1" ht="8.25" customHeight="1">
      <c r="I190" s="227"/>
      <c r="J190" s="227"/>
      <c r="K190" s="227"/>
      <c r="L190" s="227"/>
      <c r="M190" s="227"/>
      <c r="N190" s="227"/>
      <c r="O190" s="227"/>
      <c r="P190" s="227"/>
      <c r="Q190" s="227"/>
      <c r="R190" s="227"/>
      <c r="S190" s="227"/>
      <c r="T190" s="227"/>
      <c r="U190" s="220"/>
      <c r="V190" s="220"/>
      <c r="W190" s="220"/>
      <c r="X190" s="220"/>
      <c r="Y190" s="220"/>
      <c r="Z190" s="220"/>
    </row>
    <row r="191" spans="9:26" s="206" customFormat="1" ht="8.25" customHeight="1">
      <c r="I191" s="227"/>
      <c r="J191" s="227"/>
      <c r="K191" s="227"/>
      <c r="L191" s="227"/>
      <c r="M191" s="227"/>
      <c r="N191" s="227"/>
      <c r="O191" s="227"/>
      <c r="P191" s="227"/>
      <c r="Q191" s="227"/>
      <c r="R191" s="227"/>
      <c r="S191" s="227"/>
      <c r="T191" s="227"/>
      <c r="U191" s="220"/>
      <c r="V191" s="220"/>
      <c r="W191" s="220"/>
      <c r="X191" s="220"/>
      <c r="Y191" s="220"/>
      <c r="Z191" s="220"/>
    </row>
    <row r="192" spans="9:20" s="206" customFormat="1" ht="8.25" customHeight="1">
      <c r="I192" s="228"/>
      <c r="J192" s="228"/>
      <c r="K192" s="208"/>
      <c r="L192" s="208"/>
      <c r="M192" s="208"/>
      <c r="N192" s="208"/>
      <c r="O192" s="208"/>
      <c r="P192" s="208"/>
      <c r="Q192" s="208"/>
      <c r="R192" s="208"/>
      <c r="S192" s="228"/>
      <c r="T192" s="208"/>
    </row>
    <row r="193" spans="9:20" s="206" customFormat="1" ht="8.25" customHeight="1">
      <c r="I193" s="228"/>
      <c r="J193" s="228"/>
      <c r="K193" s="208"/>
      <c r="L193" s="208"/>
      <c r="M193" s="208"/>
      <c r="N193" s="208"/>
      <c r="O193" s="208"/>
      <c r="P193" s="208"/>
      <c r="Q193" s="208"/>
      <c r="R193" s="208"/>
      <c r="S193" s="228"/>
      <c r="T193" s="208"/>
    </row>
    <row r="194" spans="9:20" s="206" customFormat="1" ht="8.25" customHeight="1">
      <c r="I194" s="228"/>
      <c r="J194" s="228"/>
      <c r="K194" s="208"/>
      <c r="L194" s="208"/>
      <c r="M194" s="208"/>
      <c r="N194" s="208"/>
      <c r="O194" s="208"/>
      <c r="P194" s="208"/>
      <c r="Q194" s="208"/>
      <c r="R194" s="208"/>
      <c r="S194" s="228"/>
      <c r="T194" s="208"/>
    </row>
    <row r="195" spans="9:20" s="206" customFormat="1" ht="8.25" customHeight="1">
      <c r="I195" s="228"/>
      <c r="J195" s="228"/>
      <c r="K195" s="208"/>
      <c r="L195" s="208"/>
      <c r="M195" s="208"/>
      <c r="N195" s="208"/>
      <c r="O195" s="208"/>
      <c r="P195" s="208"/>
      <c r="Q195" s="208"/>
      <c r="R195" s="208"/>
      <c r="S195" s="228"/>
      <c r="T195" s="208"/>
    </row>
    <row r="196" spans="9:20" s="206" customFormat="1" ht="8.25" customHeight="1">
      <c r="I196" s="228"/>
      <c r="J196" s="228"/>
      <c r="K196" s="208"/>
      <c r="L196" s="208"/>
      <c r="M196" s="208"/>
      <c r="N196" s="208"/>
      <c r="O196" s="208"/>
      <c r="P196" s="208"/>
      <c r="Q196" s="208"/>
      <c r="R196" s="208"/>
      <c r="S196" s="228"/>
      <c r="T196" s="208"/>
    </row>
    <row r="197" spans="9:20" s="206" customFormat="1" ht="8.25" customHeight="1">
      <c r="I197" s="228"/>
      <c r="J197" s="228"/>
      <c r="K197" s="208"/>
      <c r="L197" s="208"/>
      <c r="M197" s="208"/>
      <c r="N197" s="208"/>
      <c r="O197" s="208"/>
      <c r="P197" s="208"/>
      <c r="Q197" s="208"/>
      <c r="R197" s="208"/>
      <c r="S197" s="228"/>
      <c r="T197" s="208"/>
    </row>
    <row r="198" spans="9:20" s="206" customFormat="1" ht="8.25" customHeight="1">
      <c r="I198" s="228"/>
      <c r="J198" s="228"/>
      <c r="K198" s="208"/>
      <c r="L198" s="208"/>
      <c r="M198" s="208"/>
      <c r="N198" s="208"/>
      <c r="O198" s="208"/>
      <c r="P198" s="208"/>
      <c r="Q198" s="208"/>
      <c r="R198" s="208"/>
      <c r="S198" s="228"/>
      <c r="T198" s="208"/>
    </row>
    <row r="199" spans="9:20" s="206" customFormat="1" ht="8.25" customHeight="1">
      <c r="I199" s="228"/>
      <c r="J199" s="228"/>
      <c r="K199" s="208"/>
      <c r="L199" s="208"/>
      <c r="M199" s="208"/>
      <c r="N199" s="208"/>
      <c r="O199" s="208"/>
      <c r="P199" s="208"/>
      <c r="Q199" s="208"/>
      <c r="R199" s="208"/>
      <c r="S199" s="228"/>
      <c r="T199" s="208"/>
    </row>
    <row r="200" spans="9:20" s="206" customFormat="1" ht="8.25" customHeight="1">
      <c r="I200" s="228"/>
      <c r="J200" s="228"/>
      <c r="K200" s="208"/>
      <c r="L200" s="208"/>
      <c r="M200" s="208"/>
      <c r="N200" s="208"/>
      <c r="O200" s="208"/>
      <c r="P200" s="208"/>
      <c r="Q200" s="208"/>
      <c r="R200" s="208"/>
      <c r="S200" s="228"/>
      <c r="T200" s="208"/>
    </row>
    <row r="201" spans="9:20" s="206" customFormat="1" ht="8.25" customHeight="1">
      <c r="I201" s="228"/>
      <c r="J201" s="228"/>
      <c r="K201" s="208"/>
      <c r="L201" s="208"/>
      <c r="M201" s="208"/>
      <c r="N201" s="208"/>
      <c r="O201" s="208"/>
      <c r="P201" s="208"/>
      <c r="Q201" s="208"/>
      <c r="R201" s="208"/>
      <c r="S201" s="228"/>
      <c r="T201" s="208"/>
    </row>
    <row r="202" spans="9:20" s="206" customFormat="1" ht="8.25" customHeight="1">
      <c r="I202" s="228"/>
      <c r="J202" s="228"/>
      <c r="K202" s="208"/>
      <c r="L202" s="208"/>
      <c r="M202" s="208"/>
      <c r="N202" s="208"/>
      <c r="O202" s="208"/>
      <c r="P202" s="208"/>
      <c r="Q202" s="208"/>
      <c r="R202" s="208"/>
      <c r="S202" s="228"/>
      <c r="T202" s="208"/>
    </row>
    <row r="203" spans="9:20" s="206" customFormat="1" ht="8.25" customHeight="1">
      <c r="I203" s="228"/>
      <c r="J203" s="228"/>
      <c r="K203" s="208"/>
      <c r="L203" s="208"/>
      <c r="M203" s="208"/>
      <c r="N203" s="208"/>
      <c r="O203" s="208"/>
      <c r="P203" s="208"/>
      <c r="Q203" s="208"/>
      <c r="R203" s="208"/>
      <c r="S203" s="228"/>
      <c r="T203" s="208"/>
    </row>
    <row r="204" spans="9:20" s="206" customFormat="1" ht="8.25" customHeight="1">
      <c r="I204" s="228"/>
      <c r="J204" s="228"/>
      <c r="K204" s="208"/>
      <c r="L204" s="208"/>
      <c r="M204" s="208"/>
      <c r="N204" s="208"/>
      <c r="O204" s="208"/>
      <c r="P204" s="208"/>
      <c r="Q204" s="208"/>
      <c r="R204" s="208"/>
      <c r="S204" s="228"/>
      <c r="T204" s="208"/>
    </row>
    <row r="205" spans="9:20" s="206" customFormat="1" ht="8.25" customHeight="1">
      <c r="I205" s="228"/>
      <c r="J205" s="228"/>
      <c r="K205" s="208"/>
      <c r="L205" s="208"/>
      <c r="M205" s="208"/>
      <c r="N205" s="208"/>
      <c r="O205" s="208"/>
      <c r="P205" s="208"/>
      <c r="Q205" s="208"/>
      <c r="R205" s="208"/>
      <c r="S205" s="228"/>
      <c r="T205" s="208"/>
    </row>
    <row r="206" spans="9:20" s="206" customFormat="1" ht="8.25" customHeight="1">
      <c r="I206" s="228"/>
      <c r="J206" s="228"/>
      <c r="K206" s="208"/>
      <c r="L206" s="208"/>
      <c r="M206" s="208"/>
      <c r="N206" s="208"/>
      <c r="O206" s="208"/>
      <c r="P206" s="208"/>
      <c r="Q206" s="208"/>
      <c r="R206" s="208"/>
      <c r="S206" s="228"/>
      <c r="T206" s="208"/>
    </row>
    <row r="207" spans="9:20" s="206" customFormat="1" ht="8.25" customHeight="1">
      <c r="I207" s="228"/>
      <c r="J207" s="228"/>
      <c r="K207" s="208"/>
      <c r="L207" s="208"/>
      <c r="M207" s="208"/>
      <c r="N207" s="208"/>
      <c r="O207" s="208"/>
      <c r="P207" s="208"/>
      <c r="Q207" s="208"/>
      <c r="R207" s="208"/>
      <c r="S207" s="228"/>
      <c r="T207" s="208"/>
    </row>
    <row r="208" spans="9:20" s="206" customFormat="1" ht="8.25" customHeight="1">
      <c r="I208" s="228"/>
      <c r="J208" s="228"/>
      <c r="K208" s="208"/>
      <c r="L208" s="208"/>
      <c r="M208" s="208"/>
      <c r="N208" s="208"/>
      <c r="O208" s="208"/>
      <c r="P208" s="208"/>
      <c r="Q208" s="208"/>
      <c r="R208" s="208"/>
      <c r="S208" s="228"/>
      <c r="T208" s="208"/>
    </row>
    <row r="209" spans="9:20" s="206" customFormat="1" ht="8.25" customHeight="1">
      <c r="I209" s="228"/>
      <c r="J209" s="228"/>
      <c r="K209" s="208"/>
      <c r="L209" s="208"/>
      <c r="M209" s="208"/>
      <c r="N209" s="208"/>
      <c r="O209" s="208"/>
      <c r="P209" s="208"/>
      <c r="Q209" s="208"/>
      <c r="R209" s="208"/>
      <c r="S209" s="228"/>
      <c r="T209" s="208"/>
    </row>
    <row r="210" spans="9:20" s="206" customFormat="1" ht="8.25" customHeight="1">
      <c r="I210" s="228"/>
      <c r="J210" s="228"/>
      <c r="K210" s="208"/>
      <c r="L210" s="208"/>
      <c r="M210" s="208"/>
      <c r="N210" s="208"/>
      <c r="O210" s="208"/>
      <c r="P210" s="208"/>
      <c r="Q210" s="208"/>
      <c r="R210" s="208"/>
      <c r="S210" s="228"/>
      <c r="T210" s="208"/>
    </row>
    <row r="211" spans="9:20" s="206" customFormat="1" ht="8.25" customHeight="1">
      <c r="I211" s="228"/>
      <c r="J211" s="228"/>
      <c r="K211" s="208"/>
      <c r="L211" s="208"/>
      <c r="M211" s="208"/>
      <c r="N211" s="208"/>
      <c r="O211" s="208"/>
      <c r="P211" s="208"/>
      <c r="Q211" s="208"/>
      <c r="R211" s="208"/>
      <c r="S211" s="228"/>
      <c r="T211" s="208"/>
    </row>
    <row r="212" spans="9:20" s="206" customFormat="1" ht="8.25" customHeight="1">
      <c r="I212" s="228"/>
      <c r="J212" s="228"/>
      <c r="K212" s="208"/>
      <c r="L212" s="208"/>
      <c r="M212" s="208"/>
      <c r="N212" s="208"/>
      <c r="O212" s="208"/>
      <c r="P212" s="208"/>
      <c r="Q212" s="208"/>
      <c r="R212" s="208"/>
      <c r="S212" s="228"/>
      <c r="T212" s="208"/>
    </row>
    <row r="213" spans="9:20" s="206" customFormat="1" ht="8.25" customHeight="1">
      <c r="I213" s="228"/>
      <c r="J213" s="228"/>
      <c r="K213" s="208"/>
      <c r="L213" s="208"/>
      <c r="M213" s="208"/>
      <c r="N213" s="208"/>
      <c r="O213" s="208"/>
      <c r="P213" s="208"/>
      <c r="Q213" s="208"/>
      <c r="R213" s="208"/>
      <c r="S213" s="228"/>
      <c r="T213" s="208"/>
    </row>
    <row r="214" spans="9:20" s="206" customFormat="1" ht="8.25" customHeight="1">
      <c r="I214" s="228"/>
      <c r="J214" s="228"/>
      <c r="K214" s="208"/>
      <c r="L214" s="208"/>
      <c r="M214" s="208"/>
      <c r="N214" s="208"/>
      <c r="O214" s="208"/>
      <c r="P214" s="208"/>
      <c r="Q214" s="208"/>
      <c r="R214" s="208"/>
      <c r="S214" s="228"/>
      <c r="T214" s="208"/>
    </row>
    <row r="215" spans="9:20" s="206" customFormat="1" ht="8.25" customHeight="1">
      <c r="I215" s="228"/>
      <c r="J215" s="228"/>
      <c r="K215" s="208"/>
      <c r="L215" s="208"/>
      <c r="M215" s="208"/>
      <c r="N215" s="208"/>
      <c r="O215" s="208"/>
      <c r="P215" s="208"/>
      <c r="Q215" s="208"/>
      <c r="R215" s="208"/>
      <c r="S215" s="228"/>
      <c r="T215" s="208"/>
    </row>
    <row r="216" spans="9:20" s="206" customFormat="1" ht="8.25" customHeight="1">
      <c r="I216" s="228"/>
      <c r="J216" s="228"/>
      <c r="K216" s="208"/>
      <c r="L216" s="208"/>
      <c r="M216" s="208"/>
      <c r="N216" s="208"/>
      <c r="O216" s="208"/>
      <c r="P216" s="208"/>
      <c r="Q216" s="208"/>
      <c r="R216" s="208"/>
      <c r="S216" s="228"/>
      <c r="T216" s="208"/>
    </row>
    <row r="217" spans="9:20" s="206" customFormat="1" ht="8.25" customHeight="1">
      <c r="I217" s="228"/>
      <c r="J217" s="228"/>
      <c r="K217" s="208"/>
      <c r="L217" s="208"/>
      <c r="M217" s="208"/>
      <c r="N217" s="208"/>
      <c r="O217" s="208"/>
      <c r="P217" s="208"/>
      <c r="Q217" s="208"/>
      <c r="R217" s="208"/>
      <c r="S217" s="228"/>
      <c r="T217" s="208"/>
    </row>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8.xml><?xml version="1.0" encoding="utf-8"?>
<worksheet xmlns="http://schemas.openxmlformats.org/spreadsheetml/2006/main" xmlns:r="http://schemas.openxmlformats.org/officeDocument/2006/relationships">
  <sheetPr>
    <tabColor indexed="30"/>
  </sheetPr>
  <dimension ref="A2:Z217"/>
  <sheetViews>
    <sheetView zoomScalePageLayoutView="0" workbookViewId="0" topLeftCell="A1">
      <selection activeCell="A160" sqref="A1:IV16384"/>
    </sheetView>
  </sheetViews>
  <sheetFormatPr defaultColWidth="10.7109375" defaultRowHeight="12.75"/>
  <cols>
    <col min="1" max="1" width="2.28125" style="203" customWidth="1"/>
    <col min="2" max="2" width="2.421875" style="203" customWidth="1"/>
    <col min="3" max="3" width="2.140625" style="203" customWidth="1"/>
    <col min="4" max="4" width="3.28125" style="203" customWidth="1"/>
    <col min="5" max="5" width="4.7109375" style="203" customWidth="1"/>
    <col min="6" max="6" width="19.00390625" style="203" bestFit="1" customWidth="1"/>
    <col min="7" max="7" width="6.8515625" style="203" bestFit="1" customWidth="1"/>
    <col min="8" max="8" width="4.7109375" style="203" customWidth="1"/>
    <col min="9" max="9" width="7.421875" style="192" bestFit="1" customWidth="1"/>
    <col min="10" max="10" width="1.28515625" style="192" customWidth="1"/>
    <col min="11" max="11" width="12.7109375" style="253" bestFit="1" customWidth="1"/>
    <col min="12" max="12" width="1.28515625" style="253" customWidth="1"/>
    <col min="13" max="13" width="8.7109375" style="253" customWidth="1"/>
    <col min="14" max="14" width="1.28515625" style="253" customWidth="1"/>
    <col min="15" max="15" width="8.7109375" style="253" bestFit="1" customWidth="1"/>
    <col min="16" max="16" width="1.28515625" style="253" customWidth="1"/>
    <col min="17" max="17" width="6.28125" style="253" customWidth="1"/>
    <col min="18" max="18" width="1.28515625" style="253" customWidth="1"/>
    <col min="19" max="19" width="8.140625" style="192" customWidth="1"/>
    <col min="20" max="20" width="6.140625" style="253" customWidth="1"/>
    <col min="21" max="25" width="6.140625" style="203" customWidth="1"/>
    <col min="26" max="16384" width="10.7109375" style="203" customWidth="1"/>
  </cols>
  <sheetData>
    <row r="2" spans="1:20" s="304" customFormat="1" ht="12.75" customHeight="1">
      <c r="A2" s="353" t="s">
        <v>778</v>
      </c>
      <c r="B2" s="307"/>
      <c r="C2" s="307"/>
      <c r="D2" s="307"/>
      <c r="E2" s="307"/>
      <c r="F2" s="307"/>
      <c r="G2" s="307"/>
      <c r="H2" s="307"/>
      <c r="I2" s="354"/>
      <c r="J2" s="354"/>
      <c r="K2" s="355"/>
      <c r="L2" s="355"/>
      <c r="M2" s="308"/>
      <c r="N2" s="308"/>
      <c r="O2" s="308"/>
      <c r="P2" s="308"/>
      <c r="Q2" s="308"/>
      <c r="R2" s="308"/>
      <c r="S2" s="309"/>
      <c r="T2" s="305"/>
    </row>
    <row r="3" spans="1:19" ht="12" customHeight="1">
      <c r="A3" s="304" t="s">
        <v>0</v>
      </c>
      <c r="B3" s="353"/>
      <c r="C3" s="307"/>
      <c r="D3" s="307"/>
      <c r="E3" s="307"/>
      <c r="F3" s="307"/>
      <c r="G3" s="307"/>
      <c r="H3" s="307"/>
      <c r="I3" s="309"/>
      <c r="J3" s="309"/>
      <c r="S3" s="309"/>
    </row>
    <row r="4" spans="1:19" s="304" customFormat="1" ht="12.75" customHeight="1">
      <c r="A4" s="303"/>
      <c r="I4" s="306"/>
      <c r="J4" s="306"/>
      <c r="K4" s="306"/>
      <c r="L4" s="306"/>
      <c r="M4" s="306"/>
      <c r="N4" s="306"/>
      <c r="O4" s="306"/>
      <c r="P4" s="306"/>
      <c r="Q4" s="306"/>
      <c r="R4" s="306"/>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716</v>
      </c>
      <c r="L6" s="320"/>
      <c r="M6" s="320"/>
      <c r="N6" s="320"/>
      <c r="O6" s="320"/>
      <c r="P6" s="320"/>
      <c r="Q6" s="320"/>
      <c r="R6" s="321"/>
      <c r="S6" s="322"/>
    </row>
    <row r="7" spans="1:19" s="206" customFormat="1" ht="6.75" customHeight="1">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27">
        <v>2007</v>
      </c>
      <c r="J8" s="328"/>
      <c r="K8" s="327" t="s">
        <v>698</v>
      </c>
      <c r="L8" s="328"/>
      <c r="M8" s="329" t="s">
        <v>699</v>
      </c>
      <c r="N8" s="330"/>
      <c r="O8" s="331" t="s">
        <v>700</v>
      </c>
      <c r="P8" s="330"/>
      <c r="Q8" s="331" t="s">
        <v>598</v>
      </c>
      <c r="R8" s="329"/>
      <c r="S8" s="327">
        <v>2008</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5:26" s="317" customFormat="1" ht="7.5" customHeight="1">
      <c r="E10" s="338"/>
      <c r="F10" s="338"/>
      <c r="G10" s="338"/>
      <c r="H10" s="356"/>
      <c r="I10" s="357"/>
      <c r="J10" s="357"/>
      <c r="K10" s="357"/>
      <c r="L10" s="357"/>
      <c r="M10" s="358"/>
      <c r="N10" s="358"/>
      <c r="O10" s="358"/>
      <c r="P10" s="358"/>
      <c r="Q10" s="358"/>
      <c r="R10" s="357"/>
      <c r="S10" s="357"/>
      <c r="T10" s="339"/>
      <c r="U10" s="359"/>
      <c r="V10" s="359"/>
      <c r="W10" s="359"/>
      <c r="X10" s="359"/>
      <c r="Y10" s="359"/>
      <c r="Z10" s="359"/>
    </row>
    <row r="11" spans="5:26" s="206" customFormat="1" ht="7.5" customHeight="1">
      <c r="E11" s="221"/>
      <c r="F11" s="221"/>
      <c r="G11" s="221"/>
      <c r="H11" s="221"/>
      <c r="I11" s="227"/>
      <c r="J11" s="227"/>
      <c r="K11" s="227"/>
      <c r="L11" s="227"/>
      <c r="M11" s="227"/>
      <c r="N11" s="227"/>
      <c r="O11" s="227"/>
      <c r="P11" s="227"/>
      <c r="Q11" s="227"/>
      <c r="R11" s="227"/>
      <c r="S11" s="227"/>
      <c r="T11" s="227"/>
      <c r="U11" s="220"/>
      <c r="V11" s="220"/>
      <c r="W11" s="220"/>
      <c r="X11" s="220"/>
      <c r="Y11" s="220"/>
      <c r="Z11" s="220"/>
    </row>
    <row r="12" spans="1:26" s="206" customFormat="1" ht="12">
      <c r="A12" s="317" t="s">
        <v>234</v>
      </c>
      <c r="B12" s="360"/>
      <c r="C12" s="317"/>
      <c r="D12" s="317"/>
      <c r="E12" s="338"/>
      <c r="F12" s="338"/>
      <c r="G12" s="338"/>
      <c r="H12" s="338"/>
      <c r="I12" s="339">
        <f>I14-I101</f>
        <v>727.7701892519253</v>
      </c>
      <c r="J12" s="339"/>
      <c r="K12" s="339">
        <f>K14-K101</f>
        <v>-2154.2153825217374</v>
      </c>
      <c r="L12" s="339"/>
      <c r="M12" s="339">
        <f>M14-M101</f>
        <v>-48390.43727840604</v>
      </c>
      <c r="N12" s="339"/>
      <c r="O12" s="339">
        <f>O14-O101</f>
        <v>19580.004436778316</v>
      </c>
      <c r="P12" s="339"/>
      <c r="Q12" s="339">
        <f>Q14-Q101</f>
        <v>403.5261363987422</v>
      </c>
      <c r="R12" s="339"/>
      <c r="S12" s="339">
        <f>S14-S101</f>
        <v>-29833.38791695304</v>
      </c>
      <c r="T12" s="340"/>
      <c r="U12" s="340"/>
      <c r="V12" s="340"/>
      <c r="W12" s="340"/>
      <c r="X12" s="340"/>
      <c r="Y12" s="340"/>
      <c r="Z12" s="220"/>
    </row>
    <row r="13" spans="1:26" s="206" customFormat="1" ht="12">
      <c r="A13" s="317"/>
      <c r="B13" s="317"/>
      <c r="C13" s="317"/>
      <c r="D13" s="317"/>
      <c r="E13" s="338"/>
      <c r="F13" s="338"/>
      <c r="G13" s="338"/>
      <c r="H13" s="338"/>
      <c r="I13" s="339"/>
      <c r="J13" s="220"/>
      <c r="K13" s="339"/>
      <c r="L13" s="220"/>
      <c r="M13" s="339"/>
      <c r="N13" s="220"/>
      <c r="O13" s="339"/>
      <c r="P13" s="220"/>
      <c r="Q13" s="339"/>
      <c r="R13" s="220"/>
      <c r="S13" s="339"/>
      <c r="T13" s="340"/>
      <c r="U13" s="340"/>
      <c r="V13" s="340"/>
      <c r="W13" s="340"/>
      <c r="X13" s="340"/>
      <c r="Y13" s="340"/>
      <c r="Z13" s="220"/>
    </row>
    <row r="14" spans="1:26" s="221" customFormat="1" ht="12">
      <c r="A14" s="338" t="s">
        <v>466</v>
      </c>
      <c r="B14" s="338" t="s">
        <v>538</v>
      </c>
      <c r="C14" s="338"/>
      <c r="D14" s="361"/>
      <c r="E14" s="338"/>
      <c r="F14" s="338"/>
      <c r="G14" s="338"/>
      <c r="H14" s="338"/>
      <c r="I14" s="339">
        <f>I16+I24+I41+I46+I91</f>
        <v>164585.64804769377</v>
      </c>
      <c r="J14" s="339"/>
      <c r="K14" s="339">
        <f>K16+K24+K41+K46+K91</f>
        <v>9314.250275164031</v>
      </c>
      <c r="L14" s="339"/>
      <c r="M14" s="339">
        <f>M16+M24+M41+M46+M91</f>
        <v>-37514.72833902215</v>
      </c>
      <c r="N14" s="339"/>
      <c r="O14" s="339">
        <f>O16+O24+O41+O46+O91</f>
        <v>6221.654250178796</v>
      </c>
      <c r="P14" s="339"/>
      <c r="Q14" s="339">
        <f>Q16+Q24+Q41+Q46+Q91</f>
        <v>105.33014756810189</v>
      </c>
      <c r="R14" s="339"/>
      <c r="S14" s="339">
        <f>S16+S24+S41+S46+S91</f>
        <v>142712.15438158254</v>
      </c>
      <c r="T14" s="227"/>
      <c r="U14" s="220"/>
      <c r="V14" s="220"/>
      <c r="W14" s="220"/>
      <c r="X14" s="220"/>
      <c r="Y14" s="220"/>
      <c r="Z14" s="220"/>
    </row>
    <row r="15" spans="1:26" s="221" customFormat="1" ht="12">
      <c r="A15" s="338"/>
      <c r="B15" s="338"/>
      <c r="C15" s="338"/>
      <c r="D15" s="338"/>
      <c r="E15" s="338"/>
      <c r="F15" s="338"/>
      <c r="G15" s="338"/>
      <c r="H15" s="338"/>
      <c r="I15" s="339"/>
      <c r="J15" s="220"/>
      <c r="K15" s="339"/>
      <c r="L15" s="220"/>
      <c r="M15" s="339"/>
      <c r="N15" s="220"/>
      <c r="O15" s="339"/>
      <c r="P15" s="220"/>
      <c r="Q15" s="339"/>
      <c r="R15" s="220"/>
      <c r="S15" s="339"/>
      <c r="T15" s="227"/>
      <c r="U15" s="220"/>
      <c r="V15" s="220"/>
      <c r="W15" s="220"/>
      <c r="X15" s="220"/>
      <c r="Y15" s="220"/>
      <c r="Z15" s="220"/>
    </row>
    <row r="16" spans="1:26" s="221" customFormat="1" ht="12">
      <c r="A16" s="338"/>
      <c r="B16" s="338" t="s">
        <v>468</v>
      </c>
      <c r="C16" s="338" t="s">
        <v>228</v>
      </c>
      <c r="D16" s="338"/>
      <c r="E16" s="338"/>
      <c r="F16" s="338"/>
      <c r="G16" s="338"/>
      <c r="H16" s="338"/>
      <c r="I16" s="339">
        <f>I17+I21</f>
        <v>31688.290299973705</v>
      </c>
      <c r="J16" s="339"/>
      <c r="K16" s="339">
        <f>K17+K21</f>
        <v>8041.183728253334</v>
      </c>
      <c r="L16" s="339"/>
      <c r="M16" s="339">
        <f>M17+M21</f>
        <v>-6490.7694123694655</v>
      </c>
      <c r="N16" s="339"/>
      <c r="O16" s="339">
        <f>O17+O21</f>
        <v>-1418.4943482048625</v>
      </c>
      <c r="P16" s="339"/>
      <c r="Q16" s="339">
        <f>Q17+Q21</f>
        <v>0.00953556000001754</v>
      </c>
      <c r="R16" s="339"/>
      <c r="S16" s="339">
        <f>S17+S21</f>
        <v>31820.219803212705</v>
      </c>
      <c r="T16" s="227"/>
      <c r="U16" s="220"/>
      <c r="V16" s="220"/>
      <c r="W16" s="220"/>
      <c r="X16" s="220"/>
      <c r="Y16" s="220"/>
      <c r="Z16" s="220"/>
    </row>
    <row r="17" spans="1:26" s="221" customFormat="1" ht="12">
      <c r="A17" s="338"/>
      <c r="B17" s="338"/>
      <c r="C17" s="338" t="s">
        <v>238</v>
      </c>
      <c r="D17" s="338" t="s">
        <v>599</v>
      </c>
      <c r="E17" s="338"/>
      <c r="F17" s="338"/>
      <c r="G17" s="338"/>
      <c r="H17" s="338"/>
      <c r="I17" s="339">
        <f>I19+I20</f>
        <v>28172.596895453706</v>
      </c>
      <c r="J17" s="339"/>
      <c r="K17" s="339">
        <f>K19+K20</f>
        <v>7408.207258223334</v>
      </c>
      <c r="L17" s="339"/>
      <c r="M17" s="339">
        <f>M19+M20</f>
        <v>-6490.7694123694655</v>
      </c>
      <c r="N17" s="339"/>
      <c r="O17" s="339">
        <f>O19+O20</f>
        <v>-1418.4943482048625</v>
      </c>
      <c r="P17" s="339"/>
      <c r="Q17" s="339">
        <f>Q19+Q20</f>
        <v>0.00953556000001754</v>
      </c>
      <c r="R17" s="339"/>
      <c r="S17" s="339">
        <f>S19+S20</f>
        <v>27671.549928662705</v>
      </c>
      <c r="T17" s="227"/>
      <c r="U17" s="220"/>
      <c r="V17" s="220"/>
      <c r="W17" s="220"/>
      <c r="X17" s="220"/>
      <c r="Y17" s="220"/>
      <c r="Z17" s="220"/>
    </row>
    <row r="18" spans="1:26" s="221" customFormat="1" ht="12">
      <c r="A18" s="338"/>
      <c r="B18" s="338"/>
      <c r="C18" s="338"/>
      <c r="D18" s="338" t="s">
        <v>239</v>
      </c>
      <c r="E18" s="338"/>
      <c r="F18" s="338"/>
      <c r="G18" s="338"/>
      <c r="H18" s="338"/>
      <c r="I18" s="339">
        <v>0</v>
      </c>
      <c r="J18" s="220"/>
      <c r="K18" s="339">
        <v>0</v>
      </c>
      <c r="L18" s="220"/>
      <c r="M18" s="339">
        <v>0</v>
      </c>
      <c r="N18" s="220"/>
      <c r="O18" s="339">
        <v>0</v>
      </c>
      <c r="P18" s="220"/>
      <c r="Q18" s="339">
        <v>0</v>
      </c>
      <c r="R18" s="220"/>
      <c r="S18" s="339">
        <v>0</v>
      </c>
      <c r="T18" s="227"/>
      <c r="U18" s="220"/>
      <c r="V18" s="220"/>
      <c r="W18" s="220"/>
      <c r="X18" s="220"/>
      <c r="Y18" s="220"/>
      <c r="Z18" s="220"/>
    </row>
    <row r="19" spans="1:26" s="221" customFormat="1" ht="12">
      <c r="A19" s="338"/>
      <c r="B19" s="338"/>
      <c r="C19" s="338"/>
      <c r="D19" s="338" t="s">
        <v>600</v>
      </c>
      <c r="E19" s="338" t="s">
        <v>601</v>
      </c>
      <c r="F19" s="338"/>
      <c r="G19" s="338"/>
      <c r="H19" s="338"/>
      <c r="I19" s="339">
        <v>28172.596895453706</v>
      </c>
      <c r="J19" s="220"/>
      <c r="K19" s="339">
        <v>7408.207258223334</v>
      </c>
      <c r="L19" s="220"/>
      <c r="M19" s="339">
        <v>-6490.7694123694655</v>
      </c>
      <c r="N19" s="220"/>
      <c r="O19" s="339">
        <v>-1418.4943482048625</v>
      </c>
      <c r="P19" s="220"/>
      <c r="Q19" s="339">
        <v>0.00953556000001754</v>
      </c>
      <c r="R19" s="220"/>
      <c r="S19" s="339">
        <v>27671.549928662705</v>
      </c>
      <c r="T19" s="227"/>
      <c r="U19" s="220"/>
      <c r="V19" s="220"/>
      <c r="W19" s="220"/>
      <c r="X19" s="220"/>
      <c r="Y19" s="220"/>
      <c r="Z19" s="220"/>
    </row>
    <row r="20" spans="1:26" s="221" customFormat="1" ht="12">
      <c r="A20" s="338"/>
      <c r="B20" s="338"/>
      <c r="C20" s="338"/>
      <c r="D20" s="338" t="s">
        <v>602</v>
      </c>
      <c r="E20" s="338" t="s">
        <v>603</v>
      </c>
      <c r="F20" s="338"/>
      <c r="G20" s="338"/>
      <c r="H20" s="338"/>
      <c r="I20" s="339">
        <v>0</v>
      </c>
      <c r="J20" s="220"/>
      <c r="K20" s="339">
        <v>0</v>
      </c>
      <c r="L20" s="220"/>
      <c r="M20" s="339">
        <v>0</v>
      </c>
      <c r="N20" s="220"/>
      <c r="O20" s="339">
        <v>0</v>
      </c>
      <c r="P20" s="220"/>
      <c r="Q20" s="339">
        <v>0</v>
      </c>
      <c r="R20" s="220"/>
      <c r="S20" s="339">
        <v>0</v>
      </c>
      <c r="T20" s="227"/>
      <c r="U20" s="220"/>
      <c r="V20" s="220"/>
      <c r="W20" s="220"/>
      <c r="X20" s="220"/>
      <c r="Y20" s="220"/>
      <c r="Z20" s="220"/>
    </row>
    <row r="21" spans="1:26" s="221" customFormat="1" ht="12">
      <c r="A21" s="338"/>
      <c r="B21" s="338"/>
      <c r="C21" s="338" t="s">
        <v>242</v>
      </c>
      <c r="D21" s="338" t="s">
        <v>17</v>
      </c>
      <c r="E21" s="338"/>
      <c r="F21" s="338"/>
      <c r="G21" s="338"/>
      <c r="H21" s="338"/>
      <c r="I21" s="339">
        <f>I22+I23</f>
        <v>3515.69340452</v>
      </c>
      <c r="J21" s="339"/>
      <c r="K21" s="339">
        <f>K22+K23</f>
        <v>632.9764700300002</v>
      </c>
      <c r="L21" s="339"/>
      <c r="M21" s="339">
        <f>M22+M23</f>
        <v>0</v>
      </c>
      <c r="N21" s="339"/>
      <c r="O21" s="339">
        <f>O22+O23</f>
        <v>0</v>
      </c>
      <c r="P21" s="339"/>
      <c r="Q21" s="339">
        <f>Q22+Q23</f>
        <v>0</v>
      </c>
      <c r="R21" s="339"/>
      <c r="S21" s="339">
        <f>S22+S23</f>
        <v>4148.669874550001</v>
      </c>
      <c r="T21" s="227"/>
      <c r="U21" s="220"/>
      <c r="V21" s="220"/>
      <c r="W21" s="220"/>
      <c r="X21" s="220"/>
      <c r="Y21" s="220"/>
      <c r="Z21" s="220"/>
    </row>
    <row r="22" spans="1:26" s="221" customFormat="1" ht="12">
      <c r="A22" s="338"/>
      <c r="B22" s="338"/>
      <c r="C22" s="338"/>
      <c r="D22" s="338" t="s">
        <v>604</v>
      </c>
      <c r="E22" s="338" t="s">
        <v>601</v>
      </c>
      <c r="F22" s="338"/>
      <c r="G22" s="338"/>
      <c r="H22" s="338"/>
      <c r="I22" s="339">
        <v>3515.69340452</v>
      </c>
      <c r="J22" s="220"/>
      <c r="K22" s="339">
        <v>632.9764700300002</v>
      </c>
      <c r="L22" s="220"/>
      <c r="M22" s="339">
        <v>0</v>
      </c>
      <c r="N22" s="220"/>
      <c r="O22" s="339">
        <v>0</v>
      </c>
      <c r="P22" s="220"/>
      <c r="Q22" s="339">
        <v>0</v>
      </c>
      <c r="R22" s="220"/>
      <c r="S22" s="339">
        <v>4148.669874550001</v>
      </c>
      <c r="T22" s="227"/>
      <c r="U22" s="220"/>
      <c r="V22" s="220"/>
      <c r="W22" s="220"/>
      <c r="X22" s="220"/>
      <c r="Y22" s="220"/>
      <c r="Z22" s="220"/>
    </row>
    <row r="23" spans="1:26" s="221" customFormat="1" ht="12">
      <c r="A23" s="338"/>
      <c r="B23" s="338"/>
      <c r="C23" s="338"/>
      <c r="D23" s="338" t="s">
        <v>605</v>
      </c>
      <c r="E23" s="338" t="s">
        <v>603</v>
      </c>
      <c r="F23" s="338"/>
      <c r="G23" s="338"/>
      <c r="H23" s="338"/>
      <c r="I23" s="339">
        <v>0</v>
      </c>
      <c r="J23" s="220"/>
      <c r="K23" s="339">
        <v>0</v>
      </c>
      <c r="L23" s="220"/>
      <c r="M23" s="339">
        <v>0</v>
      </c>
      <c r="N23" s="220"/>
      <c r="O23" s="339">
        <v>0</v>
      </c>
      <c r="P23" s="220"/>
      <c r="Q23" s="339">
        <v>0</v>
      </c>
      <c r="R23" s="220"/>
      <c r="S23" s="339">
        <v>0</v>
      </c>
      <c r="T23" s="227"/>
      <c r="U23" s="220"/>
      <c r="V23" s="220"/>
      <c r="W23" s="220"/>
      <c r="X23" s="220"/>
      <c r="Y23" s="220"/>
      <c r="Z23" s="220"/>
    </row>
    <row r="24" spans="1:26" s="221" customFormat="1" ht="12">
      <c r="A24" s="338"/>
      <c r="B24" s="338" t="s">
        <v>472</v>
      </c>
      <c r="C24" s="338" t="s">
        <v>97</v>
      </c>
      <c r="D24" s="338"/>
      <c r="E24" s="338"/>
      <c r="F24" s="338"/>
      <c r="G24" s="338"/>
      <c r="H24" s="338"/>
      <c r="I24" s="339">
        <f>I25+I30</f>
        <v>83449.17170036703</v>
      </c>
      <c r="J24" s="339"/>
      <c r="K24" s="339">
        <f>K25+K30</f>
        <v>10252.38664510077</v>
      </c>
      <c r="L24" s="339"/>
      <c r="M24" s="339">
        <f>M25+M30</f>
        <v>-36051.49216948625</v>
      </c>
      <c r="N24" s="339"/>
      <c r="O24" s="339">
        <f>O25+O30</f>
        <v>-170.19913543998678</v>
      </c>
      <c r="P24" s="339"/>
      <c r="Q24" s="339">
        <f>Q25+Q30</f>
        <v>-180.87439410903374</v>
      </c>
      <c r="R24" s="339"/>
      <c r="S24" s="339">
        <f>S25+S30</f>
        <v>57298.992646432525</v>
      </c>
      <c r="T24" s="227"/>
      <c r="U24" s="220"/>
      <c r="V24" s="220"/>
      <c r="W24" s="220"/>
      <c r="X24" s="220"/>
      <c r="Y24" s="220"/>
      <c r="Z24" s="220"/>
    </row>
    <row r="25" spans="1:26" s="221" customFormat="1" ht="12">
      <c r="A25" s="338"/>
      <c r="B25" s="338"/>
      <c r="C25" s="338" t="s">
        <v>606</v>
      </c>
      <c r="D25" s="338" t="s">
        <v>607</v>
      </c>
      <c r="E25" s="338"/>
      <c r="F25" s="338"/>
      <c r="G25" s="338"/>
      <c r="H25" s="338"/>
      <c r="I25" s="339">
        <f>I26+I27+I28+I29</f>
        <v>64176.3987253268</v>
      </c>
      <c r="J25" s="339"/>
      <c r="K25" s="339">
        <f>K26+K27+K28+K29</f>
        <v>5162.0688617593905</v>
      </c>
      <c r="L25" s="339"/>
      <c r="M25" s="339">
        <f>M26+M27+M28+M29</f>
        <v>-36117.898296464315</v>
      </c>
      <c r="N25" s="339"/>
      <c r="O25" s="339">
        <f>O26+O27+O28+O29</f>
        <v>29.867741610241527</v>
      </c>
      <c r="P25" s="339"/>
      <c r="Q25" s="339">
        <f>Q26+Q27+Q28+Q29</f>
        <v>-0.02884515499954432</v>
      </c>
      <c r="R25" s="339"/>
      <c r="S25" s="339">
        <f>S26+S27+S28+S29</f>
        <v>33250.40818707711</v>
      </c>
      <c r="T25" s="227"/>
      <c r="U25" s="220"/>
      <c r="V25" s="220"/>
      <c r="W25" s="220"/>
      <c r="X25" s="220"/>
      <c r="Y25" s="220"/>
      <c r="Z25" s="220"/>
    </row>
    <row r="26" spans="1:26" s="221" customFormat="1" ht="12">
      <c r="A26" s="338"/>
      <c r="B26" s="338"/>
      <c r="C26" s="338"/>
      <c r="D26" s="338" t="s">
        <v>608</v>
      </c>
      <c r="E26" s="338" t="s">
        <v>103</v>
      </c>
      <c r="F26" s="338"/>
      <c r="G26" s="338"/>
      <c r="H26" s="338"/>
      <c r="I26" s="339">
        <v>0</v>
      </c>
      <c r="J26" s="220"/>
      <c r="K26" s="339">
        <v>0</v>
      </c>
      <c r="L26" s="220"/>
      <c r="M26" s="339">
        <v>0</v>
      </c>
      <c r="N26" s="220"/>
      <c r="O26" s="339">
        <v>0</v>
      </c>
      <c r="P26" s="220"/>
      <c r="Q26" s="339">
        <v>0</v>
      </c>
      <c r="R26" s="220"/>
      <c r="S26" s="339">
        <v>0</v>
      </c>
      <c r="T26" s="227"/>
      <c r="U26" s="220"/>
      <c r="V26" s="220"/>
      <c r="W26" s="220"/>
      <c r="X26" s="220"/>
      <c r="Y26" s="220"/>
      <c r="Z26" s="220"/>
    </row>
    <row r="27" spans="1:26" s="221" customFormat="1" ht="12">
      <c r="A27" s="338"/>
      <c r="B27" s="338"/>
      <c r="C27" s="338"/>
      <c r="D27" s="338" t="s">
        <v>609</v>
      </c>
      <c r="E27" s="338" t="s">
        <v>610</v>
      </c>
      <c r="F27" s="338"/>
      <c r="G27" s="338"/>
      <c r="H27" s="338"/>
      <c r="I27" s="339">
        <v>0</v>
      </c>
      <c r="J27" s="220"/>
      <c r="K27" s="339">
        <v>0.09314981</v>
      </c>
      <c r="L27" s="220"/>
      <c r="M27" s="339">
        <v>0.1</v>
      </c>
      <c r="N27" s="220"/>
      <c r="O27" s="339">
        <v>0.015903449999999986</v>
      </c>
      <c r="P27" s="220"/>
      <c r="Q27" s="339">
        <v>0</v>
      </c>
      <c r="R27" s="220"/>
      <c r="S27" s="339">
        <v>0.20905326000000002</v>
      </c>
      <c r="T27" s="227"/>
      <c r="U27" s="220"/>
      <c r="V27" s="220"/>
      <c r="W27" s="220"/>
      <c r="X27" s="220"/>
      <c r="Y27" s="220"/>
      <c r="Z27" s="220"/>
    </row>
    <row r="28" spans="1:26" s="221" customFormat="1" ht="12">
      <c r="A28" s="338"/>
      <c r="B28" s="338"/>
      <c r="C28" s="338"/>
      <c r="D28" s="338" t="s">
        <v>611</v>
      </c>
      <c r="E28" s="338" t="s">
        <v>186</v>
      </c>
      <c r="F28" s="338"/>
      <c r="G28" s="338"/>
      <c r="H28" s="338"/>
      <c r="I28" s="339">
        <v>62.246764</v>
      </c>
      <c r="J28" s="220"/>
      <c r="K28" s="339">
        <v>-2.5617740936243223</v>
      </c>
      <c r="L28" s="220"/>
      <c r="M28" s="339">
        <v>0</v>
      </c>
      <c r="N28" s="220"/>
      <c r="O28" s="339">
        <v>0</v>
      </c>
      <c r="P28" s="220"/>
      <c r="Q28" s="339">
        <v>0</v>
      </c>
      <c r="R28" s="220"/>
      <c r="S28" s="339">
        <v>59.68498990637568</v>
      </c>
      <c r="T28" s="227"/>
      <c r="U28" s="220"/>
      <c r="V28" s="220"/>
      <c r="W28" s="220"/>
      <c r="X28" s="220"/>
      <c r="Y28" s="220"/>
      <c r="Z28" s="220"/>
    </row>
    <row r="29" spans="1:26" s="221" customFormat="1" ht="12">
      <c r="A29" s="338"/>
      <c r="B29" s="338"/>
      <c r="C29" s="338"/>
      <c r="D29" s="338" t="s">
        <v>612</v>
      </c>
      <c r="E29" s="338" t="s">
        <v>187</v>
      </c>
      <c r="F29" s="338"/>
      <c r="G29" s="338"/>
      <c r="H29" s="338"/>
      <c r="I29" s="339">
        <v>64114.151961326796</v>
      </c>
      <c r="J29" s="220"/>
      <c r="K29" s="339">
        <v>5164.537486043015</v>
      </c>
      <c r="L29" s="220"/>
      <c r="M29" s="339">
        <v>-36117.99829646431</v>
      </c>
      <c r="N29" s="220"/>
      <c r="O29" s="339">
        <v>29.851838160241527</v>
      </c>
      <c r="P29" s="220"/>
      <c r="Q29" s="339">
        <v>-0.02884515499954432</v>
      </c>
      <c r="R29" s="220"/>
      <c r="S29" s="339">
        <v>33190.51414391074</v>
      </c>
      <c r="T29" s="227"/>
      <c r="U29" s="220"/>
      <c r="V29" s="220"/>
      <c r="W29" s="220"/>
      <c r="X29" s="220"/>
      <c r="Y29" s="220"/>
      <c r="Z29" s="220"/>
    </row>
    <row r="30" spans="1:26" s="221" customFormat="1" ht="12">
      <c r="A30" s="338"/>
      <c r="B30" s="338"/>
      <c r="C30" s="338" t="s">
        <v>613</v>
      </c>
      <c r="D30" s="338" t="s">
        <v>253</v>
      </c>
      <c r="E30" s="338"/>
      <c r="F30" s="338"/>
      <c r="G30" s="338"/>
      <c r="H30" s="338"/>
      <c r="I30" s="339">
        <f>I31+I36</f>
        <v>19272.772975040236</v>
      </c>
      <c r="J30" s="339"/>
      <c r="K30" s="339">
        <f>K31+K36</f>
        <v>5090.317783341381</v>
      </c>
      <c r="L30" s="339"/>
      <c r="M30" s="339">
        <f>M31+M36</f>
        <v>66.4061269780621</v>
      </c>
      <c r="N30" s="339"/>
      <c r="O30" s="339">
        <f>O31+O36</f>
        <v>-200.0668770502283</v>
      </c>
      <c r="P30" s="339"/>
      <c r="Q30" s="339">
        <f>Q31+Q36</f>
        <v>-180.8455489540342</v>
      </c>
      <c r="R30" s="339"/>
      <c r="S30" s="339">
        <f>S31+S36</f>
        <v>24048.584459355417</v>
      </c>
      <c r="T30" s="227"/>
      <c r="U30" s="220"/>
      <c r="V30" s="220"/>
      <c r="W30" s="220"/>
      <c r="X30" s="220"/>
      <c r="Y30" s="220"/>
      <c r="Z30" s="220"/>
    </row>
    <row r="31" spans="1:26" s="221" customFormat="1" ht="12">
      <c r="A31" s="338"/>
      <c r="B31" s="338"/>
      <c r="C31" s="338"/>
      <c r="D31" s="338" t="s">
        <v>614</v>
      </c>
      <c r="E31" s="338" t="s">
        <v>615</v>
      </c>
      <c r="F31" s="338"/>
      <c r="G31" s="338"/>
      <c r="H31" s="338"/>
      <c r="I31" s="339">
        <f>I32+I33+I34+I35</f>
        <v>15274.923108157811</v>
      </c>
      <c r="J31" s="339"/>
      <c r="K31" s="339">
        <f>K32+K33+K34+K35</f>
        <v>3486.0208908111617</v>
      </c>
      <c r="L31" s="339"/>
      <c r="M31" s="339">
        <f>M32+M33+M34+M35</f>
        <v>136.48570111342838</v>
      </c>
      <c r="N31" s="339"/>
      <c r="O31" s="339">
        <f>O32+O33+O34+O35</f>
        <v>-337.4555771327057</v>
      </c>
      <c r="P31" s="339"/>
      <c r="Q31" s="339">
        <f>Q32+Q33+Q34+Q35</f>
        <v>-100.66932534788614</v>
      </c>
      <c r="R31" s="339"/>
      <c r="S31" s="339">
        <f>S32+S33+S34+S35</f>
        <v>18459.30479760181</v>
      </c>
      <c r="T31" s="227"/>
      <c r="U31" s="220"/>
      <c r="V31" s="220"/>
      <c r="W31" s="220"/>
      <c r="X31" s="220"/>
      <c r="Y31" s="220"/>
      <c r="Z31" s="220"/>
    </row>
    <row r="32" spans="1:26" s="221" customFormat="1" ht="12">
      <c r="A32" s="338"/>
      <c r="B32" s="338"/>
      <c r="C32" s="338"/>
      <c r="D32" s="338"/>
      <c r="E32" s="338" t="s">
        <v>616</v>
      </c>
      <c r="F32" s="338" t="s">
        <v>103</v>
      </c>
      <c r="G32" s="338"/>
      <c r="H32" s="338"/>
      <c r="I32" s="339">
        <v>0</v>
      </c>
      <c r="J32" s="220"/>
      <c r="K32" s="339">
        <v>0</v>
      </c>
      <c r="L32" s="220"/>
      <c r="M32" s="339">
        <v>0</v>
      </c>
      <c r="N32" s="220"/>
      <c r="O32" s="339">
        <v>0</v>
      </c>
      <c r="P32" s="220"/>
      <c r="Q32" s="339">
        <v>0</v>
      </c>
      <c r="R32" s="220"/>
      <c r="S32" s="339">
        <v>0</v>
      </c>
      <c r="T32" s="227"/>
      <c r="U32" s="220"/>
      <c r="V32" s="220"/>
      <c r="W32" s="220"/>
      <c r="X32" s="220"/>
      <c r="Y32" s="220"/>
      <c r="Z32" s="220"/>
    </row>
    <row r="33" spans="1:26" s="221" customFormat="1" ht="12">
      <c r="A33" s="338"/>
      <c r="B33" s="338"/>
      <c r="C33" s="338"/>
      <c r="D33" s="338"/>
      <c r="E33" s="338" t="s">
        <v>617</v>
      </c>
      <c r="F33" s="338" t="s">
        <v>610</v>
      </c>
      <c r="G33" s="338"/>
      <c r="H33" s="338"/>
      <c r="I33" s="339">
        <v>11069.926842640862</v>
      </c>
      <c r="J33" s="220"/>
      <c r="K33" s="339">
        <v>4008.4040041629955</v>
      </c>
      <c r="L33" s="220"/>
      <c r="M33" s="339">
        <v>997.7347561861094</v>
      </c>
      <c r="N33" s="220"/>
      <c r="O33" s="339">
        <v>-296.7141104299673</v>
      </c>
      <c r="P33" s="220"/>
      <c r="Q33" s="339">
        <v>0</v>
      </c>
      <c r="R33" s="220"/>
      <c r="S33" s="339">
        <v>15779.351492560001</v>
      </c>
      <c r="T33" s="227"/>
      <c r="U33" s="220"/>
      <c r="V33" s="220"/>
      <c r="W33" s="220"/>
      <c r="X33" s="220"/>
      <c r="Y33" s="220"/>
      <c r="Z33" s="220"/>
    </row>
    <row r="34" spans="1:26" s="221" customFormat="1" ht="12">
      <c r="A34" s="338"/>
      <c r="B34" s="338"/>
      <c r="C34" s="338"/>
      <c r="D34" s="338"/>
      <c r="E34" s="338" t="s">
        <v>618</v>
      </c>
      <c r="F34" s="338" t="s">
        <v>186</v>
      </c>
      <c r="G34" s="338"/>
      <c r="H34" s="338"/>
      <c r="I34" s="339">
        <v>365.86094084850123</v>
      </c>
      <c r="J34" s="220"/>
      <c r="K34" s="339">
        <v>-194.63094084850124</v>
      </c>
      <c r="L34" s="220"/>
      <c r="M34" s="339">
        <v>0</v>
      </c>
      <c r="N34" s="220"/>
      <c r="O34" s="339">
        <v>0</v>
      </c>
      <c r="P34" s="220"/>
      <c r="Q34" s="339">
        <v>0</v>
      </c>
      <c r="R34" s="220"/>
      <c r="S34" s="339">
        <v>171.23</v>
      </c>
      <c r="T34" s="227"/>
      <c r="U34" s="220"/>
      <c r="V34" s="220"/>
      <c r="W34" s="220"/>
      <c r="X34" s="220"/>
      <c r="Y34" s="220"/>
      <c r="Z34" s="220"/>
    </row>
    <row r="35" spans="1:26" s="221" customFormat="1" ht="12">
      <c r="A35" s="338"/>
      <c r="B35" s="338"/>
      <c r="C35" s="338"/>
      <c r="D35" s="338"/>
      <c r="E35" s="338" t="s">
        <v>619</v>
      </c>
      <c r="F35" s="338" t="s">
        <v>187</v>
      </c>
      <c r="G35" s="338"/>
      <c r="H35" s="338"/>
      <c r="I35" s="339">
        <v>3839.135324668448</v>
      </c>
      <c r="J35" s="220"/>
      <c r="K35" s="339">
        <v>-327.75217250333264</v>
      </c>
      <c r="L35" s="220"/>
      <c r="M35" s="339">
        <v>-861.249055072681</v>
      </c>
      <c r="N35" s="220"/>
      <c r="O35" s="339">
        <v>-40.741466702738364</v>
      </c>
      <c r="P35" s="220"/>
      <c r="Q35" s="339">
        <v>-100.66932534788614</v>
      </c>
      <c r="R35" s="220"/>
      <c r="S35" s="339">
        <v>2508.72330504181</v>
      </c>
      <c r="T35" s="227"/>
      <c r="U35" s="220"/>
      <c r="V35" s="220"/>
      <c r="W35" s="220"/>
      <c r="X35" s="220"/>
      <c r="Y35" s="220"/>
      <c r="Z35" s="220"/>
    </row>
    <row r="36" spans="1:26" s="221" customFormat="1" ht="12">
      <c r="A36" s="338"/>
      <c r="B36" s="338"/>
      <c r="C36" s="338"/>
      <c r="D36" s="338" t="s">
        <v>259</v>
      </c>
      <c r="E36" s="338"/>
      <c r="F36" s="338"/>
      <c r="G36" s="338"/>
      <c r="H36" s="338"/>
      <c r="I36" s="339">
        <f>I37+I38+I39+I40</f>
        <v>3997.849866882425</v>
      </c>
      <c r="J36" s="339"/>
      <c r="K36" s="339">
        <f>K37+K38+K39+K40</f>
        <v>1604.2968925302198</v>
      </c>
      <c r="L36" s="339"/>
      <c r="M36" s="339">
        <f>M37+M38+M39+M40</f>
        <v>-70.07957413536627</v>
      </c>
      <c r="N36" s="339"/>
      <c r="O36" s="339">
        <f>O37+O38+O39+O40</f>
        <v>137.38870008247738</v>
      </c>
      <c r="P36" s="339"/>
      <c r="Q36" s="339">
        <f>Q37+Q38+Q39+Q40</f>
        <v>-80.17622360614806</v>
      </c>
      <c r="R36" s="339"/>
      <c r="S36" s="339">
        <f>S37+S38+S39+S40</f>
        <v>5589.279661753608</v>
      </c>
      <c r="T36" s="227"/>
      <c r="U36" s="220"/>
      <c r="V36" s="220"/>
      <c r="W36" s="220"/>
      <c r="X36" s="220"/>
      <c r="Y36" s="220"/>
      <c r="Z36" s="220"/>
    </row>
    <row r="37" spans="1:26" s="221" customFormat="1" ht="12">
      <c r="A37" s="338"/>
      <c r="B37" s="338"/>
      <c r="C37" s="338"/>
      <c r="D37" s="338"/>
      <c r="E37" s="338" t="s">
        <v>620</v>
      </c>
      <c r="F37" s="338" t="s">
        <v>103</v>
      </c>
      <c r="G37" s="338"/>
      <c r="H37" s="338"/>
      <c r="I37" s="339">
        <v>0</v>
      </c>
      <c r="J37" s="220"/>
      <c r="K37" s="339">
        <v>0</v>
      </c>
      <c r="L37" s="220"/>
      <c r="M37" s="339">
        <v>0</v>
      </c>
      <c r="N37" s="220"/>
      <c r="O37" s="339">
        <v>0</v>
      </c>
      <c r="P37" s="220"/>
      <c r="Q37" s="339">
        <v>0</v>
      </c>
      <c r="R37" s="220"/>
      <c r="S37" s="339">
        <v>0</v>
      </c>
      <c r="T37" s="227"/>
      <c r="U37" s="220"/>
      <c r="V37" s="220"/>
      <c r="W37" s="220"/>
      <c r="X37" s="220"/>
      <c r="Y37" s="220"/>
      <c r="Z37" s="220"/>
    </row>
    <row r="38" spans="1:26" s="221" customFormat="1" ht="12">
      <c r="A38" s="338"/>
      <c r="B38" s="338"/>
      <c r="C38" s="338"/>
      <c r="D38" s="338"/>
      <c r="E38" s="338" t="s">
        <v>621</v>
      </c>
      <c r="F38" s="338" t="s">
        <v>610</v>
      </c>
      <c r="G38" s="338"/>
      <c r="H38" s="338"/>
      <c r="I38" s="339">
        <v>2148.4348663608644</v>
      </c>
      <c r="J38" s="220"/>
      <c r="K38" s="339">
        <v>942.2009990568864</v>
      </c>
      <c r="L38" s="220"/>
      <c r="M38" s="339">
        <v>285.36257122257314</v>
      </c>
      <c r="N38" s="220"/>
      <c r="O38" s="339">
        <v>65.09797299967664</v>
      </c>
      <c r="P38" s="220"/>
      <c r="Q38" s="339">
        <v>0</v>
      </c>
      <c r="R38" s="220"/>
      <c r="S38" s="339">
        <v>3441.0964096400003</v>
      </c>
      <c r="T38" s="227"/>
      <c r="U38" s="220"/>
      <c r="V38" s="220"/>
      <c r="W38" s="220"/>
      <c r="X38" s="220"/>
      <c r="Y38" s="220"/>
      <c r="Z38" s="220"/>
    </row>
    <row r="39" spans="1:26" s="221" customFormat="1" ht="12">
      <c r="A39" s="338"/>
      <c r="B39" s="338"/>
      <c r="C39" s="338"/>
      <c r="D39" s="338"/>
      <c r="E39" s="338" t="s">
        <v>622</v>
      </c>
      <c r="F39" s="338" t="s">
        <v>186</v>
      </c>
      <c r="G39" s="338"/>
      <c r="H39" s="338"/>
      <c r="I39" s="339">
        <v>0</v>
      </c>
      <c r="J39" s="220"/>
      <c r="K39" s="339">
        <v>-8.881784197001252E-16</v>
      </c>
      <c r="L39" s="220"/>
      <c r="M39" s="339">
        <v>0</v>
      </c>
      <c r="N39" s="220"/>
      <c r="O39" s="339">
        <v>0</v>
      </c>
      <c r="P39" s="220"/>
      <c r="Q39" s="339">
        <v>0</v>
      </c>
      <c r="R39" s="220"/>
      <c r="S39" s="339">
        <v>0</v>
      </c>
      <c r="T39" s="227"/>
      <c r="U39" s="220"/>
      <c r="V39" s="220"/>
      <c r="W39" s="220"/>
      <c r="X39" s="220"/>
      <c r="Y39" s="220"/>
      <c r="Z39" s="220"/>
    </row>
    <row r="40" spans="1:26" s="221" customFormat="1" ht="12">
      <c r="A40" s="338"/>
      <c r="B40" s="338"/>
      <c r="C40" s="338"/>
      <c r="D40" s="338"/>
      <c r="E40" s="338" t="s">
        <v>623</v>
      </c>
      <c r="F40" s="338" t="s">
        <v>187</v>
      </c>
      <c r="G40" s="338"/>
      <c r="H40" s="338"/>
      <c r="I40" s="339">
        <v>1849.4150005215604</v>
      </c>
      <c r="J40" s="220"/>
      <c r="K40" s="339">
        <v>662.0958934733333</v>
      </c>
      <c r="L40" s="220"/>
      <c r="M40" s="339">
        <v>-355.4421453579394</v>
      </c>
      <c r="N40" s="220"/>
      <c r="O40" s="339">
        <v>72.29072708280073</v>
      </c>
      <c r="P40" s="220"/>
      <c r="Q40" s="339">
        <v>-80.17622360614806</v>
      </c>
      <c r="R40" s="220"/>
      <c r="S40" s="339">
        <v>2148.1832521136075</v>
      </c>
      <c r="T40" s="227"/>
      <c r="U40" s="220"/>
      <c r="V40" s="220"/>
      <c r="W40" s="220"/>
      <c r="X40" s="220"/>
      <c r="Y40" s="220"/>
      <c r="Z40" s="220"/>
    </row>
    <row r="41" spans="1:26" s="221" customFormat="1" ht="12">
      <c r="A41" s="338"/>
      <c r="B41" s="338" t="s">
        <v>537</v>
      </c>
      <c r="C41" s="338" t="s">
        <v>483</v>
      </c>
      <c r="D41" s="338"/>
      <c r="E41" s="338"/>
      <c r="F41" s="338"/>
      <c r="G41" s="338"/>
      <c r="H41" s="338"/>
      <c r="I41" s="339">
        <f>I42+I43+I44+I45</f>
        <v>1718.1370995999985</v>
      </c>
      <c r="J41" s="339"/>
      <c r="K41" s="339">
        <f>K42+K43+K44+K45</f>
        <v>-11708.20110940536</v>
      </c>
      <c r="L41" s="339"/>
      <c r="M41" s="339">
        <f>M42+M43+M44+M45</f>
        <v>4867.039038069563</v>
      </c>
      <c r="N41" s="339"/>
      <c r="O41" s="339">
        <f>O42+O43+O44+O45</f>
        <v>8149.759168095801</v>
      </c>
      <c r="P41" s="339"/>
      <c r="Q41" s="339">
        <f>Q42+Q43+Q44+Q45</f>
        <v>0</v>
      </c>
      <c r="R41" s="339"/>
      <c r="S41" s="339">
        <f>S42+S43+S44+S45</f>
        <v>3026.734196360004</v>
      </c>
      <c r="T41" s="227"/>
      <c r="U41" s="220"/>
      <c r="V41" s="220"/>
      <c r="W41" s="220"/>
      <c r="X41" s="220"/>
      <c r="Y41" s="220"/>
      <c r="Z41" s="220"/>
    </row>
    <row r="42" spans="1:26" s="221" customFormat="1" ht="12">
      <c r="A42" s="338"/>
      <c r="B42" s="338"/>
      <c r="C42" s="338" t="s">
        <v>624</v>
      </c>
      <c r="D42" s="338" t="s">
        <v>103</v>
      </c>
      <c r="E42" s="338"/>
      <c r="F42" s="338"/>
      <c r="G42" s="338"/>
      <c r="H42" s="338"/>
      <c r="I42" s="339">
        <v>0</v>
      </c>
      <c r="J42" s="220"/>
      <c r="K42" s="339">
        <v>0</v>
      </c>
      <c r="L42" s="220"/>
      <c r="M42" s="339">
        <v>0</v>
      </c>
      <c r="N42" s="220"/>
      <c r="O42" s="339">
        <v>0</v>
      </c>
      <c r="P42" s="220"/>
      <c r="Q42" s="339">
        <v>0</v>
      </c>
      <c r="R42" s="220"/>
      <c r="S42" s="339">
        <v>0</v>
      </c>
      <c r="T42" s="227"/>
      <c r="U42" s="220"/>
      <c r="V42" s="220"/>
      <c r="W42" s="220"/>
      <c r="X42" s="220"/>
      <c r="Y42" s="220"/>
      <c r="Z42" s="220"/>
    </row>
    <row r="43" spans="1:26" s="221" customFormat="1" ht="12">
      <c r="A43" s="338"/>
      <c r="B43" s="338"/>
      <c r="C43" s="338" t="s">
        <v>625</v>
      </c>
      <c r="D43" s="338" t="s">
        <v>610</v>
      </c>
      <c r="E43" s="338"/>
      <c r="F43" s="338"/>
      <c r="G43" s="338"/>
      <c r="H43" s="338"/>
      <c r="I43" s="339">
        <v>0</v>
      </c>
      <c r="J43" s="220"/>
      <c r="K43" s="339">
        <v>0</v>
      </c>
      <c r="L43" s="220"/>
      <c r="M43" s="339">
        <v>0</v>
      </c>
      <c r="N43" s="220"/>
      <c r="O43" s="339">
        <v>0</v>
      </c>
      <c r="P43" s="220"/>
      <c r="Q43" s="339">
        <v>0</v>
      </c>
      <c r="R43" s="220"/>
      <c r="S43" s="339">
        <v>0</v>
      </c>
      <c r="T43" s="227"/>
      <c r="U43" s="220"/>
      <c r="V43" s="220"/>
      <c r="W43" s="220"/>
      <c r="X43" s="220"/>
      <c r="Y43" s="220"/>
      <c r="Z43" s="220"/>
    </row>
    <row r="44" spans="1:26" s="221" customFormat="1" ht="12">
      <c r="A44" s="338"/>
      <c r="B44" s="338"/>
      <c r="C44" s="338" t="s">
        <v>626</v>
      </c>
      <c r="D44" s="338" t="s">
        <v>186</v>
      </c>
      <c r="E44" s="338"/>
      <c r="F44" s="338"/>
      <c r="G44" s="338"/>
      <c r="H44" s="338"/>
      <c r="I44" s="339">
        <v>1501.3394033499985</v>
      </c>
      <c r="J44" s="220"/>
      <c r="K44" s="339">
        <v>-6282.494053250158</v>
      </c>
      <c r="L44" s="220"/>
      <c r="M44" s="339">
        <v>798.954618799562</v>
      </c>
      <c r="N44" s="220"/>
      <c r="O44" s="339">
        <v>6410.944361840601</v>
      </c>
      <c r="P44" s="220"/>
      <c r="Q44" s="339">
        <v>0</v>
      </c>
      <c r="R44" s="220"/>
      <c r="S44" s="339">
        <v>2428.744330740004</v>
      </c>
      <c r="T44" s="227"/>
      <c r="U44" s="220"/>
      <c r="V44" s="220"/>
      <c r="W44" s="220"/>
      <c r="X44" s="220"/>
      <c r="Y44" s="220"/>
      <c r="Z44" s="220"/>
    </row>
    <row r="45" spans="1:26" s="221" customFormat="1" ht="12">
      <c r="A45" s="338"/>
      <c r="B45" s="338"/>
      <c r="C45" s="338" t="s">
        <v>627</v>
      </c>
      <c r="D45" s="338" t="s">
        <v>187</v>
      </c>
      <c r="E45" s="338"/>
      <c r="F45" s="338"/>
      <c r="G45" s="338"/>
      <c r="H45" s="338"/>
      <c r="I45" s="339">
        <v>216.79769624999997</v>
      </c>
      <c r="J45" s="220"/>
      <c r="K45" s="339">
        <v>-5425.707056155201</v>
      </c>
      <c r="L45" s="220"/>
      <c r="M45" s="339">
        <v>4068.0844192700006</v>
      </c>
      <c r="N45" s="220"/>
      <c r="O45" s="339">
        <v>1738.8148062552</v>
      </c>
      <c r="P45" s="220"/>
      <c r="Q45" s="339">
        <v>0</v>
      </c>
      <c r="R45" s="220"/>
      <c r="S45" s="339">
        <v>597.9898656199998</v>
      </c>
      <c r="T45" s="227"/>
      <c r="U45" s="220"/>
      <c r="V45" s="220"/>
      <c r="W45" s="220"/>
      <c r="X45" s="220"/>
      <c r="Y45" s="220"/>
      <c r="Z45" s="220"/>
    </row>
    <row r="46" spans="1:26" s="221" customFormat="1" ht="12">
      <c r="A46" s="338"/>
      <c r="B46" s="338" t="s">
        <v>628</v>
      </c>
      <c r="C46" s="338" t="s">
        <v>101</v>
      </c>
      <c r="D46" s="338"/>
      <c r="E46" s="338"/>
      <c r="F46" s="338"/>
      <c r="G46" s="338"/>
      <c r="H46" s="338"/>
      <c r="I46" s="339">
        <f>I47+I56+I69+I76</f>
        <v>30819.944274033034</v>
      </c>
      <c r="J46" s="339"/>
      <c r="K46" s="339">
        <f>K47+K56+K69+K76</f>
        <v>-3715.3648248872896</v>
      </c>
      <c r="L46" s="339"/>
      <c r="M46" s="339">
        <f>M47+M56+M69+M76</f>
        <v>0</v>
      </c>
      <c r="N46" s="339"/>
      <c r="O46" s="339">
        <f>O47+O56+O69+O76</f>
        <v>13.084442524427413</v>
      </c>
      <c r="P46" s="339"/>
      <c r="Q46" s="339">
        <f>Q47+Q56+Q69+Q76</f>
        <v>286.1950061171356</v>
      </c>
      <c r="R46" s="339"/>
      <c r="S46" s="339">
        <f>S47+S56+S69+S76</f>
        <v>27403.858897787308</v>
      </c>
      <c r="T46" s="227"/>
      <c r="U46" s="220"/>
      <c r="V46" s="220"/>
      <c r="W46" s="220"/>
      <c r="X46" s="220"/>
      <c r="Y46" s="220"/>
      <c r="Z46" s="220"/>
    </row>
    <row r="47" spans="1:26" s="221" customFormat="1" ht="12">
      <c r="A47" s="338"/>
      <c r="B47" s="338"/>
      <c r="C47" s="338" t="s">
        <v>311</v>
      </c>
      <c r="D47" s="338" t="s">
        <v>21</v>
      </c>
      <c r="E47" s="338"/>
      <c r="F47" s="338"/>
      <c r="G47" s="338"/>
      <c r="H47" s="338"/>
      <c r="I47" s="339">
        <f>I48+I51</f>
        <v>11083.611557648626</v>
      </c>
      <c r="J47" s="339"/>
      <c r="K47" s="339">
        <f>K48+K51</f>
        <v>-2539.2493748117204</v>
      </c>
      <c r="L47" s="339"/>
      <c r="M47" s="339">
        <f>M48+M51</f>
        <v>0</v>
      </c>
      <c r="N47" s="339"/>
      <c r="O47" s="339">
        <f>O48+O51</f>
        <v>0</v>
      </c>
      <c r="P47" s="339"/>
      <c r="Q47" s="339">
        <f>Q48+Q51</f>
        <v>0.011985112832917366</v>
      </c>
      <c r="R47" s="339"/>
      <c r="S47" s="339">
        <f>S48+S51</f>
        <v>8544.37416794974</v>
      </c>
      <c r="T47" s="227"/>
      <c r="U47" s="220"/>
      <c r="V47" s="220"/>
      <c r="W47" s="220"/>
      <c r="X47" s="220"/>
      <c r="Y47" s="220"/>
      <c r="Z47" s="220"/>
    </row>
    <row r="48" spans="1:26" s="221" customFormat="1" ht="12">
      <c r="A48" s="338"/>
      <c r="B48" s="338"/>
      <c r="C48" s="338"/>
      <c r="D48" s="338" t="s">
        <v>629</v>
      </c>
      <c r="E48" s="338" t="s">
        <v>610</v>
      </c>
      <c r="F48" s="338"/>
      <c r="G48" s="338"/>
      <c r="H48" s="338"/>
      <c r="I48" s="339">
        <f>I49+I50</f>
        <v>0</v>
      </c>
      <c r="J48" s="339"/>
      <c r="K48" s="339">
        <f>K49+K50</f>
        <v>0</v>
      </c>
      <c r="L48" s="339"/>
      <c r="M48" s="339">
        <f>M49+M50</f>
        <v>0</v>
      </c>
      <c r="N48" s="339"/>
      <c r="O48" s="339">
        <f>O49+O50</f>
        <v>0</v>
      </c>
      <c r="P48" s="339"/>
      <c r="Q48" s="339">
        <f>Q49+Q50</f>
        <v>0</v>
      </c>
      <c r="R48" s="339"/>
      <c r="S48" s="339">
        <f>S49+S50</f>
        <v>0</v>
      </c>
      <c r="T48" s="227"/>
      <c r="U48" s="220"/>
      <c r="V48" s="220"/>
      <c r="W48" s="220"/>
      <c r="X48" s="220"/>
      <c r="Y48" s="220"/>
      <c r="Z48" s="220"/>
    </row>
    <row r="49" spans="1:26" s="221" customFormat="1" ht="12">
      <c r="A49" s="338"/>
      <c r="B49" s="338"/>
      <c r="C49" s="338"/>
      <c r="D49" s="338"/>
      <c r="E49" s="338" t="s">
        <v>630</v>
      </c>
      <c r="F49" s="338" t="s">
        <v>631</v>
      </c>
      <c r="G49" s="338"/>
      <c r="H49" s="338"/>
      <c r="I49" s="339">
        <v>0</v>
      </c>
      <c r="J49" s="220"/>
      <c r="K49" s="339">
        <v>0</v>
      </c>
      <c r="L49" s="220"/>
      <c r="M49" s="339">
        <v>0</v>
      </c>
      <c r="N49" s="220"/>
      <c r="O49" s="339">
        <v>0</v>
      </c>
      <c r="P49" s="220"/>
      <c r="Q49" s="339">
        <v>0</v>
      </c>
      <c r="R49" s="220"/>
      <c r="S49" s="339">
        <v>0</v>
      </c>
      <c r="T49" s="227"/>
      <c r="U49" s="220"/>
      <c r="V49" s="220"/>
      <c r="W49" s="220"/>
      <c r="X49" s="220"/>
      <c r="Y49" s="220"/>
      <c r="Z49" s="220"/>
    </row>
    <row r="50" spans="1:26" s="221" customFormat="1" ht="12">
      <c r="A50" s="338"/>
      <c r="B50" s="338"/>
      <c r="C50" s="338"/>
      <c r="D50" s="338"/>
      <c r="E50" s="338" t="s">
        <v>632</v>
      </c>
      <c r="F50" s="338" t="s">
        <v>633</v>
      </c>
      <c r="G50" s="338"/>
      <c r="H50" s="338"/>
      <c r="I50" s="339">
        <v>0</v>
      </c>
      <c r="J50" s="220"/>
      <c r="K50" s="339">
        <v>0</v>
      </c>
      <c r="L50" s="220"/>
      <c r="M50" s="339">
        <v>0</v>
      </c>
      <c r="N50" s="220"/>
      <c r="O50" s="339">
        <v>0</v>
      </c>
      <c r="P50" s="220"/>
      <c r="Q50" s="339">
        <v>0</v>
      </c>
      <c r="R50" s="220"/>
      <c r="S50" s="339">
        <v>0</v>
      </c>
      <c r="T50" s="227"/>
      <c r="U50" s="220"/>
      <c r="V50" s="220"/>
      <c r="W50" s="220"/>
      <c r="X50" s="220"/>
      <c r="Y50" s="220"/>
      <c r="Z50" s="220"/>
    </row>
    <row r="51" spans="1:26" s="221" customFormat="1" ht="12">
      <c r="A51" s="338"/>
      <c r="B51" s="338"/>
      <c r="C51" s="338"/>
      <c r="D51" s="338" t="s">
        <v>634</v>
      </c>
      <c r="E51" s="338" t="s">
        <v>187</v>
      </c>
      <c r="F51" s="338"/>
      <c r="G51" s="338"/>
      <c r="H51" s="338"/>
      <c r="I51" s="339">
        <f>I52+I53</f>
        <v>11083.611557648626</v>
      </c>
      <c r="J51" s="220"/>
      <c r="K51" s="339">
        <f>K52+K53</f>
        <v>-2539.2493748117204</v>
      </c>
      <c r="L51" s="220"/>
      <c r="M51" s="339">
        <f>M52+M53</f>
        <v>0</v>
      </c>
      <c r="N51" s="220"/>
      <c r="O51" s="339">
        <f>O52+O53</f>
        <v>0</v>
      </c>
      <c r="P51" s="220"/>
      <c r="Q51" s="339">
        <f>Q52+Q53</f>
        <v>0.011985112832917366</v>
      </c>
      <c r="R51" s="220"/>
      <c r="S51" s="339">
        <f>S52+S53</f>
        <v>8544.37416794974</v>
      </c>
      <c r="T51" s="227"/>
      <c r="U51" s="220"/>
      <c r="V51" s="220"/>
      <c r="W51" s="220"/>
      <c r="X51" s="220"/>
      <c r="Y51" s="220"/>
      <c r="Z51" s="220"/>
    </row>
    <row r="52" spans="1:26" s="221" customFormat="1" ht="12">
      <c r="A52" s="338"/>
      <c r="B52" s="338"/>
      <c r="C52" s="338"/>
      <c r="D52" s="338"/>
      <c r="E52" s="338" t="s">
        <v>635</v>
      </c>
      <c r="F52" s="338" t="s">
        <v>631</v>
      </c>
      <c r="G52" s="338"/>
      <c r="H52" s="338"/>
      <c r="I52" s="339">
        <v>0</v>
      </c>
      <c r="J52" s="220"/>
      <c r="K52" s="339">
        <v>0</v>
      </c>
      <c r="L52" s="220"/>
      <c r="M52" s="339">
        <v>0</v>
      </c>
      <c r="N52" s="220"/>
      <c r="O52" s="339">
        <v>0</v>
      </c>
      <c r="P52" s="220"/>
      <c r="Q52" s="339">
        <v>0</v>
      </c>
      <c r="R52" s="220"/>
      <c r="S52" s="339">
        <v>0</v>
      </c>
      <c r="T52" s="227"/>
      <c r="U52" s="220"/>
      <c r="V52" s="220"/>
      <c r="W52" s="220"/>
      <c r="X52" s="220"/>
      <c r="Y52" s="220"/>
      <c r="Z52" s="220"/>
    </row>
    <row r="53" spans="1:26" s="221" customFormat="1" ht="12">
      <c r="A53" s="338"/>
      <c r="B53" s="338"/>
      <c r="C53" s="338"/>
      <c r="D53" s="338"/>
      <c r="E53" s="338" t="s">
        <v>636</v>
      </c>
      <c r="F53" s="338" t="s">
        <v>633</v>
      </c>
      <c r="G53" s="338"/>
      <c r="H53" s="338"/>
      <c r="I53" s="339">
        <f>I54+I55</f>
        <v>11083.611557648626</v>
      </c>
      <c r="J53" s="220"/>
      <c r="K53" s="339">
        <f>K54+K55</f>
        <v>-2539.2493748117204</v>
      </c>
      <c r="L53" s="220"/>
      <c r="M53" s="339">
        <f>M54+M55</f>
        <v>0</v>
      </c>
      <c r="N53" s="220"/>
      <c r="O53" s="339">
        <f>O54+O55</f>
        <v>0</v>
      </c>
      <c r="P53" s="220"/>
      <c r="Q53" s="339">
        <f>Q54+Q55</f>
        <v>0.011985112832917366</v>
      </c>
      <c r="R53" s="220"/>
      <c r="S53" s="339">
        <f>S54+S55</f>
        <v>8544.37416794974</v>
      </c>
      <c r="T53" s="227"/>
      <c r="U53" s="220"/>
      <c r="V53" s="220"/>
      <c r="W53" s="220"/>
      <c r="X53" s="220"/>
      <c r="Y53" s="220"/>
      <c r="Z53" s="220"/>
    </row>
    <row r="54" spans="1:26" s="221" customFormat="1" ht="12">
      <c r="A54" s="338"/>
      <c r="B54" s="338"/>
      <c r="C54" s="338"/>
      <c r="D54" s="338"/>
      <c r="E54" s="338"/>
      <c r="F54" s="338" t="s">
        <v>637</v>
      </c>
      <c r="G54" s="338" t="s">
        <v>80</v>
      </c>
      <c r="H54" s="338"/>
      <c r="I54" s="339">
        <v>912.70797</v>
      </c>
      <c r="J54" s="220"/>
      <c r="K54" s="339">
        <v>-472.43579263171813</v>
      </c>
      <c r="L54" s="220"/>
      <c r="M54" s="339">
        <v>0</v>
      </c>
      <c r="N54" s="220"/>
      <c r="O54" s="339">
        <v>0</v>
      </c>
      <c r="P54" s="220"/>
      <c r="Q54" s="339">
        <v>0</v>
      </c>
      <c r="R54" s="220"/>
      <c r="S54" s="339">
        <v>440.272177368282</v>
      </c>
      <c r="T54" s="227"/>
      <c r="U54" s="220"/>
      <c r="V54" s="220"/>
      <c r="W54" s="220"/>
      <c r="X54" s="220"/>
      <c r="Y54" s="220"/>
      <c r="Z54" s="220"/>
    </row>
    <row r="55" spans="1:26" s="221" customFormat="1" ht="12">
      <c r="A55" s="338"/>
      <c r="B55" s="338"/>
      <c r="C55" s="338"/>
      <c r="D55" s="338"/>
      <c r="E55" s="338"/>
      <c r="F55" s="338" t="s">
        <v>638</v>
      </c>
      <c r="G55" s="338" t="s">
        <v>81</v>
      </c>
      <c r="H55" s="338"/>
      <c r="I55" s="339">
        <v>10170.903587648627</v>
      </c>
      <c r="J55" s="220"/>
      <c r="K55" s="339">
        <v>-2066.8135821800024</v>
      </c>
      <c r="L55" s="220"/>
      <c r="M55" s="339">
        <v>0</v>
      </c>
      <c r="N55" s="220"/>
      <c r="O55" s="339">
        <v>0</v>
      </c>
      <c r="P55" s="220"/>
      <c r="Q55" s="339">
        <v>0.011985112832917366</v>
      </c>
      <c r="R55" s="220"/>
      <c r="S55" s="339">
        <v>8104.101990581457</v>
      </c>
      <c r="T55" s="227"/>
      <c r="U55" s="220"/>
      <c r="V55" s="220"/>
      <c r="W55" s="220"/>
      <c r="X55" s="220"/>
      <c r="Y55" s="220"/>
      <c r="Z55" s="220"/>
    </row>
    <row r="56" spans="1:26" s="221" customFormat="1" ht="12">
      <c r="A56" s="338"/>
      <c r="B56" s="338"/>
      <c r="C56" s="338" t="s">
        <v>312</v>
      </c>
      <c r="D56" s="338" t="s">
        <v>22</v>
      </c>
      <c r="E56" s="338"/>
      <c r="F56" s="338"/>
      <c r="G56" s="338"/>
      <c r="H56" s="338"/>
      <c r="I56" s="339">
        <f>I57+I60+I63+I66</f>
        <v>1731.2557285500002</v>
      </c>
      <c r="J56" s="220"/>
      <c r="K56" s="339">
        <f>K57+K60+K63+K66</f>
        <v>847.8707440800001</v>
      </c>
      <c r="L56" s="220"/>
      <c r="M56" s="339">
        <f>M57+M60+M63+M66</f>
        <v>0</v>
      </c>
      <c r="N56" s="220"/>
      <c r="O56" s="339">
        <f>O57+O60+O63+O66</f>
        <v>-0.2</v>
      </c>
      <c r="P56" s="220"/>
      <c r="Q56" s="339">
        <f>Q57+Q60+Q63+Q66</f>
        <v>-0.9623536300003437</v>
      </c>
      <c r="R56" s="220"/>
      <c r="S56" s="339">
        <f>S57+S60+S63+S66</f>
        <v>2577.964119</v>
      </c>
      <c r="T56" s="227"/>
      <c r="U56" s="220"/>
      <c r="V56" s="220"/>
      <c r="W56" s="220"/>
      <c r="X56" s="220"/>
      <c r="Y56" s="220"/>
      <c r="Z56" s="220"/>
    </row>
    <row r="57" spans="1:26" s="221" customFormat="1" ht="12">
      <c r="A57" s="338"/>
      <c r="B57" s="338"/>
      <c r="C57" s="338"/>
      <c r="D57" s="338" t="s">
        <v>639</v>
      </c>
      <c r="E57" s="338" t="s">
        <v>103</v>
      </c>
      <c r="F57" s="338"/>
      <c r="G57" s="338"/>
      <c r="H57" s="338"/>
      <c r="I57" s="339">
        <f>I58+I59</f>
        <v>0</v>
      </c>
      <c r="J57" s="220"/>
      <c r="K57" s="339">
        <f>K58+K59</f>
        <v>0</v>
      </c>
      <c r="L57" s="220"/>
      <c r="M57" s="339">
        <f>M58+M59</f>
        <v>0</v>
      </c>
      <c r="N57" s="220"/>
      <c r="O57" s="339">
        <f>O58+O59</f>
        <v>0</v>
      </c>
      <c r="P57" s="220"/>
      <c r="Q57" s="339">
        <f>Q58+Q59</f>
        <v>0</v>
      </c>
      <c r="R57" s="220"/>
      <c r="S57" s="339">
        <f>S58+S59</f>
        <v>0</v>
      </c>
      <c r="T57" s="227"/>
      <c r="U57" s="220"/>
      <c r="V57" s="220"/>
      <c r="W57" s="220"/>
      <c r="X57" s="220"/>
      <c r="Y57" s="220"/>
      <c r="Z57" s="220"/>
    </row>
    <row r="58" spans="1:26" s="221" customFormat="1" ht="12">
      <c r="A58" s="338"/>
      <c r="B58" s="338"/>
      <c r="C58" s="338"/>
      <c r="D58" s="338"/>
      <c r="E58" s="338" t="s">
        <v>640</v>
      </c>
      <c r="F58" s="338" t="s">
        <v>631</v>
      </c>
      <c r="G58" s="338"/>
      <c r="H58" s="338"/>
      <c r="I58" s="339">
        <v>0</v>
      </c>
      <c r="J58" s="220"/>
      <c r="K58" s="339">
        <v>0</v>
      </c>
      <c r="L58" s="220"/>
      <c r="M58" s="339">
        <v>0</v>
      </c>
      <c r="N58" s="220"/>
      <c r="O58" s="339">
        <v>0</v>
      </c>
      <c r="P58" s="220"/>
      <c r="Q58" s="339">
        <v>0</v>
      </c>
      <c r="R58" s="220"/>
      <c r="S58" s="339">
        <v>0</v>
      </c>
      <c r="T58" s="227"/>
      <c r="U58" s="220"/>
      <c r="V58" s="220"/>
      <c r="W58" s="220"/>
      <c r="X58" s="220"/>
      <c r="Y58" s="220"/>
      <c r="Z58" s="220"/>
    </row>
    <row r="59" spans="1:26" s="221" customFormat="1" ht="12">
      <c r="A59" s="338"/>
      <c r="B59" s="338"/>
      <c r="C59" s="338"/>
      <c r="D59" s="338"/>
      <c r="E59" s="338" t="s">
        <v>641</v>
      </c>
      <c r="F59" s="338" t="s">
        <v>633</v>
      </c>
      <c r="G59" s="338"/>
      <c r="H59" s="338"/>
      <c r="I59" s="339">
        <v>0</v>
      </c>
      <c r="J59" s="220"/>
      <c r="K59" s="339">
        <v>0</v>
      </c>
      <c r="L59" s="220"/>
      <c r="M59" s="339">
        <v>0</v>
      </c>
      <c r="N59" s="220"/>
      <c r="O59" s="339">
        <v>0</v>
      </c>
      <c r="P59" s="220"/>
      <c r="Q59" s="339">
        <v>0</v>
      </c>
      <c r="R59" s="220"/>
      <c r="S59" s="339">
        <v>0</v>
      </c>
      <c r="T59" s="227"/>
      <c r="U59" s="220"/>
      <c r="V59" s="220"/>
      <c r="W59" s="220"/>
      <c r="X59" s="220"/>
      <c r="Y59" s="220"/>
      <c r="Z59" s="220"/>
    </row>
    <row r="60" spans="1:26" s="221" customFormat="1" ht="12">
      <c r="A60" s="338"/>
      <c r="B60" s="338"/>
      <c r="C60" s="338"/>
      <c r="D60" s="338" t="s">
        <v>642</v>
      </c>
      <c r="E60" s="338" t="s">
        <v>610</v>
      </c>
      <c r="F60" s="338"/>
      <c r="G60" s="338"/>
      <c r="H60" s="338"/>
      <c r="I60" s="339">
        <f>I61+I62</f>
        <v>0</v>
      </c>
      <c r="J60" s="339"/>
      <c r="K60" s="339">
        <f>K61+K62</f>
        <v>0</v>
      </c>
      <c r="L60" s="339"/>
      <c r="M60" s="339">
        <f>M61+M62</f>
        <v>0</v>
      </c>
      <c r="N60" s="339"/>
      <c r="O60" s="339">
        <f>O61+O62</f>
        <v>0</v>
      </c>
      <c r="P60" s="339"/>
      <c r="Q60" s="339">
        <f>Q61+Q62</f>
        <v>0</v>
      </c>
      <c r="R60" s="339"/>
      <c r="S60" s="339">
        <f>S61+S62</f>
        <v>0</v>
      </c>
      <c r="T60" s="227"/>
      <c r="U60" s="220"/>
      <c r="V60" s="220"/>
      <c r="W60" s="220"/>
      <c r="X60" s="220"/>
      <c r="Y60" s="220"/>
      <c r="Z60" s="220"/>
    </row>
    <row r="61" spans="1:26" s="221" customFormat="1" ht="12">
      <c r="A61" s="338"/>
      <c r="B61" s="338"/>
      <c r="C61" s="338"/>
      <c r="D61" s="338"/>
      <c r="E61" s="338" t="s">
        <v>643</v>
      </c>
      <c r="F61" s="338" t="s">
        <v>631</v>
      </c>
      <c r="G61" s="338"/>
      <c r="H61" s="338"/>
      <c r="I61" s="339">
        <v>0</v>
      </c>
      <c r="J61" s="220"/>
      <c r="K61" s="339">
        <v>0</v>
      </c>
      <c r="L61" s="220"/>
      <c r="M61" s="339">
        <v>0</v>
      </c>
      <c r="N61" s="220"/>
      <c r="O61" s="339">
        <v>0</v>
      </c>
      <c r="P61" s="220"/>
      <c r="Q61" s="339">
        <v>0</v>
      </c>
      <c r="R61" s="220"/>
      <c r="S61" s="339">
        <v>0</v>
      </c>
      <c r="T61" s="227"/>
      <c r="U61" s="220"/>
      <c r="V61" s="220"/>
      <c r="W61" s="220"/>
      <c r="X61" s="220"/>
      <c r="Y61" s="220"/>
      <c r="Z61" s="220"/>
    </row>
    <row r="62" spans="1:26" s="221" customFormat="1" ht="12">
      <c r="A62" s="338"/>
      <c r="B62" s="338"/>
      <c r="C62" s="338"/>
      <c r="D62" s="338"/>
      <c r="E62" s="338" t="s">
        <v>644</v>
      </c>
      <c r="F62" s="338" t="s">
        <v>633</v>
      </c>
      <c r="G62" s="338"/>
      <c r="H62" s="338"/>
      <c r="I62" s="339">
        <v>0</v>
      </c>
      <c r="J62" s="220"/>
      <c r="K62" s="339">
        <v>0</v>
      </c>
      <c r="L62" s="220"/>
      <c r="M62" s="339">
        <v>0</v>
      </c>
      <c r="N62" s="220"/>
      <c r="O62" s="339">
        <v>0</v>
      </c>
      <c r="P62" s="220"/>
      <c r="Q62" s="339">
        <v>0</v>
      </c>
      <c r="R62" s="220"/>
      <c r="S62" s="339">
        <v>0</v>
      </c>
      <c r="T62" s="227"/>
      <c r="U62" s="220"/>
      <c r="V62" s="220"/>
      <c r="W62" s="220"/>
      <c r="X62" s="220"/>
      <c r="Y62" s="220"/>
      <c r="Z62" s="220"/>
    </row>
    <row r="63" spans="1:26" s="221" customFormat="1" ht="12">
      <c r="A63" s="338"/>
      <c r="B63" s="338"/>
      <c r="C63" s="338"/>
      <c r="D63" s="338" t="s">
        <v>645</v>
      </c>
      <c r="E63" s="338" t="s">
        <v>186</v>
      </c>
      <c r="F63" s="338"/>
      <c r="G63" s="338"/>
      <c r="H63" s="338"/>
      <c r="I63" s="339">
        <f>I64+I65</f>
        <v>1707.179008</v>
      </c>
      <c r="J63" s="339"/>
      <c r="K63" s="339">
        <f>K64+K65</f>
        <v>690.4489920000001</v>
      </c>
      <c r="L63" s="339"/>
      <c r="M63" s="339">
        <f>M64+M65</f>
        <v>0</v>
      </c>
      <c r="N63" s="339"/>
      <c r="O63" s="339">
        <f>O64+O65</f>
        <v>0</v>
      </c>
      <c r="P63" s="339"/>
      <c r="Q63" s="339">
        <f>Q64+Q65</f>
        <v>-1.000000000000341</v>
      </c>
      <c r="R63" s="339"/>
      <c r="S63" s="339">
        <f>S64+S65</f>
        <v>2396.628</v>
      </c>
      <c r="T63" s="227"/>
      <c r="U63" s="220"/>
      <c r="V63" s="220"/>
      <c r="W63" s="220"/>
      <c r="X63" s="220"/>
      <c r="Y63" s="220"/>
      <c r="Z63" s="220"/>
    </row>
    <row r="64" spans="1:26" s="221" customFormat="1" ht="12">
      <c r="A64" s="338"/>
      <c r="B64" s="338"/>
      <c r="C64" s="338"/>
      <c r="D64" s="338"/>
      <c r="E64" s="338" t="s">
        <v>646</v>
      </c>
      <c r="F64" s="338" t="s">
        <v>631</v>
      </c>
      <c r="G64" s="338"/>
      <c r="H64" s="338"/>
      <c r="I64" s="339">
        <v>519.3786557213677</v>
      </c>
      <c r="J64" s="220"/>
      <c r="K64" s="339">
        <v>740.624010895304</v>
      </c>
      <c r="L64" s="220"/>
      <c r="M64" s="339">
        <v>0</v>
      </c>
      <c r="N64" s="220"/>
      <c r="O64" s="339">
        <v>0</v>
      </c>
      <c r="P64" s="220"/>
      <c r="Q64" s="339">
        <v>-332.81666661667157</v>
      </c>
      <c r="R64" s="220"/>
      <c r="S64" s="339">
        <v>927.186</v>
      </c>
      <c r="T64" s="227"/>
      <c r="U64" s="220"/>
      <c r="V64" s="220"/>
      <c r="W64" s="220"/>
      <c r="X64" s="220"/>
      <c r="Y64" s="220"/>
      <c r="Z64" s="220"/>
    </row>
    <row r="65" spans="1:26" s="221" customFormat="1" ht="12">
      <c r="A65" s="338"/>
      <c r="B65" s="338"/>
      <c r="C65" s="338"/>
      <c r="D65" s="338"/>
      <c r="E65" s="338" t="s">
        <v>647</v>
      </c>
      <c r="F65" s="338" t="s">
        <v>633</v>
      </c>
      <c r="G65" s="338"/>
      <c r="H65" s="338"/>
      <c r="I65" s="339">
        <v>1187.8003522786323</v>
      </c>
      <c r="J65" s="220"/>
      <c r="K65" s="339">
        <v>-50.17501889530388</v>
      </c>
      <c r="L65" s="220"/>
      <c r="M65" s="339">
        <v>0</v>
      </c>
      <c r="N65" s="220"/>
      <c r="O65" s="339">
        <v>0</v>
      </c>
      <c r="P65" s="220"/>
      <c r="Q65" s="339">
        <v>331.8166666166712</v>
      </c>
      <c r="R65" s="220"/>
      <c r="S65" s="339">
        <v>1469.442</v>
      </c>
      <c r="T65" s="227"/>
      <c r="U65" s="220"/>
      <c r="V65" s="220"/>
      <c r="W65" s="220"/>
      <c r="X65" s="220"/>
      <c r="Y65" s="220"/>
      <c r="Z65" s="220"/>
    </row>
    <row r="66" spans="1:26" s="221" customFormat="1" ht="12">
      <c r="A66" s="338"/>
      <c r="B66" s="338"/>
      <c r="C66" s="338"/>
      <c r="D66" s="338" t="s">
        <v>648</v>
      </c>
      <c r="E66" s="338" t="s">
        <v>187</v>
      </c>
      <c r="F66" s="338"/>
      <c r="G66" s="338"/>
      <c r="H66" s="338"/>
      <c r="I66" s="339">
        <f>I67+I68</f>
        <v>24.076720550000005</v>
      </c>
      <c r="J66" s="339"/>
      <c r="K66" s="339">
        <f>K67+K68</f>
        <v>157.42175208</v>
      </c>
      <c r="L66" s="339"/>
      <c r="M66" s="339">
        <f>M67+M68</f>
        <v>0</v>
      </c>
      <c r="N66" s="339"/>
      <c r="O66" s="339">
        <f>O67+O68</f>
        <v>-0.2</v>
      </c>
      <c r="P66" s="339"/>
      <c r="Q66" s="339">
        <f>Q67+Q68</f>
        <v>0.037646369999997376</v>
      </c>
      <c r="R66" s="339"/>
      <c r="S66" s="339">
        <f>S67+S68</f>
        <v>181.336119</v>
      </c>
      <c r="T66" s="227"/>
      <c r="U66" s="220"/>
      <c r="V66" s="220"/>
      <c r="W66" s="220"/>
      <c r="X66" s="220"/>
      <c r="Y66" s="220"/>
      <c r="Z66" s="220"/>
    </row>
    <row r="67" spans="1:26" s="221" customFormat="1" ht="12">
      <c r="A67" s="338"/>
      <c r="B67" s="338"/>
      <c r="C67" s="338"/>
      <c r="D67" s="338"/>
      <c r="E67" s="338" t="s">
        <v>649</v>
      </c>
      <c r="F67" s="338" t="s">
        <v>631</v>
      </c>
      <c r="G67" s="338"/>
      <c r="H67" s="338"/>
      <c r="I67" s="339">
        <v>0</v>
      </c>
      <c r="J67" s="220"/>
      <c r="K67" s="339">
        <v>0</v>
      </c>
      <c r="L67" s="220"/>
      <c r="M67" s="339">
        <v>0</v>
      </c>
      <c r="N67" s="220"/>
      <c r="O67" s="339">
        <v>0</v>
      </c>
      <c r="P67" s="220"/>
      <c r="Q67" s="339">
        <v>0</v>
      </c>
      <c r="R67" s="220"/>
      <c r="S67" s="339">
        <v>0</v>
      </c>
      <c r="T67" s="227"/>
      <c r="U67" s="220"/>
      <c r="V67" s="220"/>
      <c r="W67" s="220"/>
      <c r="X67" s="220"/>
      <c r="Y67" s="220"/>
      <c r="Z67" s="220"/>
    </row>
    <row r="68" spans="1:26" s="221" customFormat="1" ht="12">
      <c r="A68" s="338"/>
      <c r="B68" s="338"/>
      <c r="C68" s="338"/>
      <c r="D68" s="338"/>
      <c r="E68" s="338" t="s">
        <v>650</v>
      </c>
      <c r="F68" s="338" t="s">
        <v>633</v>
      </c>
      <c r="G68" s="338"/>
      <c r="H68" s="338"/>
      <c r="I68" s="339">
        <v>24.076720550000005</v>
      </c>
      <c r="J68" s="220"/>
      <c r="K68" s="339">
        <v>157.42175208</v>
      </c>
      <c r="L68" s="220"/>
      <c r="M68" s="339">
        <v>0</v>
      </c>
      <c r="N68" s="220"/>
      <c r="O68" s="339">
        <v>-0.2</v>
      </c>
      <c r="P68" s="220"/>
      <c r="Q68" s="339">
        <v>0.037646369999997376</v>
      </c>
      <c r="R68" s="220"/>
      <c r="S68" s="339">
        <v>181.336119</v>
      </c>
      <c r="T68" s="227"/>
      <c r="U68" s="220"/>
      <c r="V68" s="220"/>
      <c r="W68" s="220"/>
      <c r="X68" s="220"/>
      <c r="Y68" s="220"/>
      <c r="Z68" s="220"/>
    </row>
    <row r="69" spans="1:26" s="221" customFormat="1" ht="12">
      <c r="A69" s="338"/>
      <c r="B69" s="338"/>
      <c r="C69" s="338" t="s">
        <v>313</v>
      </c>
      <c r="D69" s="338" t="s">
        <v>23</v>
      </c>
      <c r="E69" s="338"/>
      <c r="F69" s="338"/>
      <c r="G69" s="338"/>
      <c r="H69" s="338"/>
      <c r="I69" s="339">
        <f>I70+I71+I72+I73</f>
        <v>17646.774987834408</v>
      </c>
      <c r="J69" s="339"/>
      <c r="K69" s="339">
        <f>K70+K71+K72+K73</f>
        <v>-2023.9861941555696</v>
      </c>
      <c r="L69" s="339"/>
      <c r="M69" s="339">
        <f>M70+M71+M72+M73</f>
        <v>0</v>
      </c>
      <c r="N69" s="339"/>
      <c r="O69" s="339">
        <f>O70+O71+O72+O73</f>
        <v>14.593442524427424</v>
      </c>
      <c r="P69" s="339"/>
      <c r="Q69" s="339">
        <f>Q70+Q71+Q72+Q73</f>
        <v>287.14537463430304</v>
      </c>
      <c r="R69" s="339"/>
      <c r="S69" s="339">
        <f>S70+S71+S72+S73</f>
        <v>15924.52761083757</v>
      </c>
      <c r="T69" s="227"/>
      <c r="U69" s="220"/>
      <c r="V69" s="220"/>
      <c r="W69" s="220"/>
      <c r="X69" s="220"/>
      <c r="Y69" s="220"/>
      <c r="Z69" s="220"/>
    </row>
    <row r="70" spans="1:26" s="221" customFormat="1" ht="12">
      <c r="A70" s="338"/>
      <c r="B70" s="338"/>
      <c r="C70" s="338"/>
      <c r="D70" s="338" t="s">
        <v>651</v>
      </c>
      <c r="E70" s="338" t="s">
        <v>103</v>
      </c>
      <c r="F70" s="338"/>
      <c r="G70" s="338"/>
      <c r="H70" s="338"/>
      <c r="I70" s="339">
        <v>0</v>
      </c>
      <c r="J70" s="220"/>
      <c r="K70" s="339">
        <v>0</v>
      </c>
      <c r="L70" s="220"/>
      <c r="M70" s="339">
        <v>0</v>
      </c>
      <c r="N70" s="220"/>
      <c r="O70" s="339">
        <v>0</v>
      </c>
      <c r="P70" s="220"/>
      <c r="Q70" s="339">
        <v>0</v>
      </c>
      <c r="R70" s="220"/>
      <c r="S70" s="339">
        <v>0</v>
      </c>
      <c r="T70" s="227"/>
      <c r="U70" s="220"/>
      <c r="V70" s="220"/>
      <c r="W70" s="220"/>
      <c r="X70" s="220"/>
      <c r="Y70" s="220"/>
      <c r="Z70" s="220"/>
    </row>
    <row r="71" spans="1:26" s="221" customFormat="1" ht="12">
      <c r="A71" s="338"/>
      <c r="B71" s="338"/>
      <c r="C71" s="338"/>
      <c r="D71" s="338" t="s">
        <v>652</v>
      </c>
      <c r="E71" s="338" t="s">
        <v>610</v>
      </c>
      <c r="F71" s="338"/>
      <c r="G71" s="338"/>
      <c r="H71" s="338"/>
      <c r="I71" s="339">
        <v>6651.007756441728</v>
      </c>
      <c r="J71" s="220"/>
      <c r="K71" s="339">
        <v>-901.7750781590753</v>
      </c>
      <c r="L71" s="220"/>
      <c r="M71" s="339">
        <v>0</v>
      </c>
      <c r="N71" s="220"/>
      <c r="O71" s="339">
        <v>-55.76537594883157</v>
      </c>
      <c r="P71" s="220"/>
      <c r="Q71" s="339">
        <v>-0.02311739015385683</v>
      </c>
      <c r="R71" s="220"/>
      <c r="S71" s="339">
        <v>5693.444184943668</v>
      </c>
      <c r="T71" s="227"/>
      <c r="U71" s="220"/>
      <c r="V71" s="220"/>
      <c r="W71" s="220"/>
      <c r="X71" s="220"/>
      <c r="Y71" s="220"/>
      <c r="Z71" s="220"/>
    </row>
    <row r="72" spans="1:26" s="221" customFormat="1" ht="12">
      <c r="A72" s="338"/>
      <c r="B72" s="338"/>
      <c r="C72" s="338"/>
      <c r="D72" s="338" t="s">
        <v>653</v>
      </c>
      <c r="E72" s="338" t="s">
        <v>186</v>
      </c>
      <c r="F72" s="338"/>
      <c r="G72" s="338"/>
      <c r="H72" s="338"/>
      <c r="I72" s="339">
        <v>3181.61162</v>
      </c>
      <c r="J72" s="220"/>
      <c r="K72" s="339">
        <v>-554.9096199999999</v>
      </c>
      <c r="L72" s="220"/>
      <c r="M72" s="339">
        <v>0</v>
      </c>
      <c r="N72" s="220"/>
      <c r="O72" s="339">
        <v>0</v>
      </c>
      <c r="P72" s="220"/>
      <c r="Q72" s="339">
        <v>0</v>
      </c>
      <c r="R72" s="220"/>
      <c r="S72" s="339">
        <v>2626.702</v>
      </c>
      <c r="T72" s="227"/>
      <c r="U72" s="220"/>
      <c r="V72" s="220"/>
      <c r="W72" s="220"/>
      <c r="X72" s="220"/>
      <c r="Y72" s="220"/>
      <c r="Z72" s="220"/>
    </row>
    <row r="73" spans="1:26" s="221" customFormat="1" ht="12">
      <c r="A73" s="338"/>
      <c r="B73" s="338"/>
      <c r="C73" s="338"/>
      <c r="D73" s="338" t="s">
        <v>654</v>
      </c>
      <c r="E73" s="338" t="s">
        <v>187</v>
      </c>
      <c r="F73" s="338"/>
      <c r="G73" s="338"/>
      <c r="H73" s="338"/>
      <c r="I73" s="339">
        <f>I74+I75</f>
        <v>7814.15561139268</v>
      </c>
      <c r="J73" s="339"/>
      <c r="K73" s="339">
        <f>K74+K75</f>
        <v>-567.3014959964944</v>
      </c>
      <c r="L73" s="339"/>
      <c r="M73" s="339">
        <f>M74+M75</f>
        <v>0</v>
      </c>
      <c r="N73" s="339"/>
      <c r="O73" s="339">
        <f>O74+O75</f>
        <v>70.35881847325899</v>
      </c>
      <c r="P73" s="339"/>
      <c r="Q73" s="339">
        <f>Q74+Q75</f>
        <v>287.1684920244569</v>
      </c>
      <c r="R73" s="339"/>
      <c r="S73" s="339">
        <f>S74+S75</f>
        <v>7604.381425893901</v>
      </c>
      <c r="T73" s="227"/>
      <c r="U73" s="220"/>
      <c r="V73" s="220"/>
      <c r="W73" s="220"/>
      <c r="X73" s="220"/>
      <c r="Y73" s="220"/>
      <c r="Z73" s="220"/>
    </row>
    <row r="74" spans="1:26" s="221" customFormat="1" ht="12">
      <c r="A74" s="338"/>
      <c r="B74" s="338"/>
      <c r="C74" s="338"/>
      <c r="D74" s="338"/>
      <c r="E74" s="338" t="s">
        <v>655</v>
      </c>
      <c r="F74" s="338" t="s">
        <v>80</v>
      </c>
      <c r="G74" s="338"/>
      <c r="H74" s="338"/>
      <c r="I74" s="339">
        <v>1947.185</v>
      </c>
      <c r="J74" s="220"/>
      <c r="K74" s="339">
        <v>-1647.3616729999999</v>
      </c>
      <c r="L74" s="220"/>
      <c r="M74" s="339">
        <v>0</v>
      </c>
      <c r="N74" s="220"/>
      <c r="O74" s="339">
        <v>0</v>
      </c>
      <c r="P74" s="220"/>
      <c r="Q74" s="339">
        <v>0</v>
      </c>
      <c r="R74" s="220"/>
      <c r="S74" s="339">
        <v>299.8233269999997</v>
      </c>
      <c r="T74" s="227"/>
      <c r="U74" s="220"/>
      <c r="V74" s="220"/>
      <c r="W74" s="220"/>
      <c r="X74" s="220"/>
      <c r="Y74" s="220"/>
      <c r="Z74" s="220"/>
    </row>
    <row r="75" spans="1:26" s="221" customFormat="1" ht="12">
      <c r="A75" s="338"/>
      <c r="B75" s="338"/>
      <c r="C75" s="338"/>
      <c r="D75" s="338"/>
      <c r="E75" s="338" t="s">
        <v>656</v>
      </c>
      <c r="F75" s="338" t="s">
        <v>81</v>
      </c>
      <c r="G75" s="338"/>
      <c r="H75" s="338"/>
      <c r="I75" s="339">
        <v>5866.9706113926795</v>
      </c>
      <c r="J75" s="220"/>
      <c r="K75" s="339">
        <v>1080.0601770035055</v>
      </c>
      <c r="L75" s="220"/>
      <c r="M75" s="339">
        <v>0</v>
      </c>
      <c r="N75" s="220"/>
      <c r="O75" s="339">
        <v>70.35881847325899</v>
      </c>
      <c r="P75" s="220"/>
      <c r="Q75" s="339">
        <v>287.1684920244569</v>
      </c>
      <c r="R75" s="220"/>
      <c r="S75" s="339">
        <v>7304.558098893901</v>
      </c>
      <c r="T75" s="227"/>
      <c r="U75" s="220"/>
      <c r="V75" s="220"/>
      <c r="W75" s="220"/>
      <c r="X75" s="220"/>
      <c r="Y75" s="220"/>
      <c r="Z75" s="220"/>
    </row>
    <row r="76" spans="1:26" s="221" customFormat="1" ht="12">
      <c r="A76" s="338"/>
      <c r="B76" s="338"/>
      <c r="C76" s="338" t="s">
        <v>314</v>
      </c>
      <c r="D76" s="338" t="s">
        <v>24</v>
      </c>
      <c r="E76" s="338"/>
      <c r="F76" s="338"/>
      <c r="G76" s="338"/>
      <c r="H76" s="338"/>
      <c r="I76" s="339">
        <f>I77+I80+I83+I86</f>
        <v>358.302</v>
      </c>
      <c r="J76" s="339"/>
      <c r="K76" s="339">
        <f>K77+K80+K83+K86</f>
        <v>0</v>
      </c>
      <c r="L76" s="339"/>
      <c r="M76" s="339">
        <f>M77+M80+M83+M86</f>
        <v>0</v>
      </c>
      <c r="N76" s="339"/>
      <c r="O76" s="339">
        <f>O77+O80+O83+O86</f>
        <v>-1.3090000000000117</v>
      </c>
      <c r="P76" s="339"/>
      <c r="Q76" s="339">
        <f>Q77+Q80+Q83+Q86</f>
        <v>0</v>
      </c>
      <c r="R76" s="339"/>
      <c r="S76" s="339">
        <f>S77+S80+S83+S86</f>
        <v>356.993</v>
      </c>
      <c r="T76" s="227"/>
      <c r="U76" s="220"/>
      <c r="V76" s="220"/>
      <c r="W76" s="220"/>
      <c r="X76" s="220"/>
      <c r="Y76" s="220"/>
      <c r="Z76" s="220"/>
    </row>
    <row r="77" spans="1:26" s="221" customFormat="1" ht="12">
      <c r="A77" s="338"/>
      <c r="B77" s="338"/>
      <c r="C77" s="338"/>
      <c r="D77" s="338" t="s">
        <v>315</v>
      </c>
      <c r="E77" s="338" t="s">
        <v>103</v>
      </c>
      <c r="F77" s="338"/>
      <c r="G77" s="338"/>
      <c r="H77" s="338"/>
      <c r="I77" s="339">
        <f>I78+I79</f>
        <v>250.502</v>
      </c>
      <c r="J77" s="339"/>
      <c r="K77" s="339">
        <f>K78+K79</f>
        <v>0</v>
      </c>
      <c r="L77" s="339"/>
      <c r="M77" s="339">
        <f>M78+M79</f>
        <v>0</v>
      </c>
      <c r="N77" s="339"/>
      <c r="O77" s="339">
        <f>O78+O79</f>
        <v>-1.3090000000000117</v>
      </c>
      <c r="P77" s="339"/>
      <c r="Q77" s="339">
        <f>Q78+Q79</f>
        <v>0</v>
      </c>
      <c r="R77" s="339"/>
      <c r="S77" s="339">
        <f>S78+S79</f>
        <v>249.19299999999998</v>
      </c>
      <c r="T77" s="227"/>
      <c r="U77" s="220"/>
      <c r="V77" s="220"/>
      <c r="W77" s="220"/>
      <c r="X77" s="220"/>
      <c r="Y77" s="220"/>
      <c r="Z77" s="220"/>
    </row>
    <row r="78" spans="1:26" s="221" customFormat="1" ht="12">
      <c r="A78" s="338"/>
      <c r="B78" s="338"/>
      <c r="C78" s="338"/>
      <c r="D78" s="338"/>
      <c r="E78" s="338" t="s">
        <v>657</v>
      </c>
      <c r="F78" s="338" t="s">
        <v>631</v>
      </c>
      <c r="G78" s="338"/>
      <c r="H78" s="338"/>
      <c r="I78" s="339">
        <v>250.502</v>
      </c>
      <c r="J78" s="220"/>
      <c r="K78" s="339">
        <v>0</v>
      </c>
      <c r="L78" s="220"/>
      <c r="M78" s="339">
        <v>0</v>
      </c>
      <c r="N78" s="220"/>
      <c r="O78" s="339">
        <v>-1.3090000000000117</v>
      </c>
      <c r="P78" s="220"/>
      <c r="Q78" s="339">
        <v>0</v>
      </c>
      <c r="R78" s="220"/>
      <c r="S78" s="339">
        <v>249.19299999999998</v>
      </c>
      <c r="T78" s="227"/>
      <c r="U78" s="220"/>
      <c r="V78" s="220"/>
      <c r="W78" s="220"/>
      <c r="X78" s="220"/>
      <c r="Y78" s="220"/>
      <c r="Z78" s="220"/>
    </row>
    <row r="79" spans="1:26" s="221" customFormat="1" ht="12">
      <c r="A79" s="338"/>
      <c r="B79" s="338"/>
      <c r="C79" s="338"/>
      <c r="D79" s="338"/>
      <c r="E79" s="338" t="s">
        <v>658</v>
      </c>
      <c r="F79" s="338" t="s">
        <v>633</v>
      </c>
      <c r="G79" s="338"/>
      <c r="H79" s="338"/>
      <c r="I79" s="339">
        <v>0</v>
      </c>
      <c r="J79" s="220"/>
      <c r="K79" s="339">
        <v>0</v>
      </c>
      <c r="L79" s="220"/>
      <c r="M79" s="339">
        <v>0</v>
      </c>
      <c r="N79" s="220"/>
      <c r="O79" s="339">
        <v>0</v>
      </c>
      <c r="P79" s="220"/>
      <c r="Q79" s="339">
        <v>0</v>
      </c>
      <c r="R79" s="220"/>
      <c r="S79" s="339">
        <v>0</v>
      </c>
      <c r="T79" s="227"/>
      <c r="U79" s="220"/>
      <c r="V79" s="220"/>
      <c r="W79" s="220"/>
      <c r="X79" s="220"/>
      <c r="Y79" s="220"/>
      <c r="Z79" s="220"/>
    </row>
    <row r="80" spans="1:26" s="221" customFormat="1" ht="12">
      <c r="A80" s="338"/>
      <c r="B80" s="338"/>
      <c r="C80" s="338"/>
      <c r="D80" s="338" t="s">
        <v>316</v>
      </c>
      <c r="E80" s="338" t="s">
        <v>185</v>
      </c>
      <c r="F80" s="338"/>
      <c r="G80" s="338"/>
      <c r="H80" s="338"/>
      <c r="I80" s="339">
        <f>I81+I82</f>
        <v>107.8</v>
      </c>
      <c r="J80" s="339"/>
      <c r="K80" s="339">
        <f>K81+K82</f>
        <v>0</v>
      </c>
      <c r="L80" s="339"/>
      <c r="M80" s="339">
        <f>M81+M82</f>
        <v>0</v>
      </c>
      <c r="N80" s="339"/>
      <c r="O80" s="339">
        <f>O81+O82</f>
        <v>0</v>
      </c>
      <c r="P80" s="339"/>
      <c r="Q80" s="339">
        <f>Q81+Q82</f>
        <v>0</v>
      </c>
      <c r="R80" s="339"/>
      <c r="S80" s="339">
        <f>S81+S82</f>
        <v>107.8</v>
      </c>
      <c r="T80" s="227"/>
      <c r="U80" s="220"/>
      <c r="V80" s="220"/>
      <c r="W80" s="220"/>
      <c r="X80" s="220"/>
      <c r="Y80" s="220"/>
      <c r="Z80" s="220"/>
    </row>
    <row r="81" spans="1:26" s="221" customFormat="1" ht="12">
      <c r="A81" s="338"/>
      <c r="B81" s="338"/>
      <c r="C81" s="338"/>
      <c r="D81" s="338"/>
      <c r="E81" s="338" t="s">
        <v>659</v>
      </c>
      <c r="F81" s="338" t="s">
        <v>631</v>
      </c>
      <c r="G81" s="338"/>
      <c r="H81" s="338"/>
      <c r="I81" s="339">
        <v>107.8</v>
      </c>
      <c r="J81" s="220"/>
      <c r="K81" s="339">
        <v>0</v>
      </c>
      <c r="L81" s="220"/>
      <c r="M81" s="339">
        <v>0</v>
      </c>
      <c r="N81" s="220"/>
      <c r="O81" s="339">
        <v>0</v>
      </c>
      <c r="P81" s="220"/>
      <c r="Q81" s="339">
        <v>0</v>
      </c>
      <c r="R81" s="220"/>
      <c r="S81" s="339">
        <v>107.8</v>
      </c>
      <c r="T81" s="227"/>
      <c r="U81" s="220"/>
      <c r="V81" s="220"/>
      <c r="W81" s="220"/>
      <c r="X81" s="220"/>
      <c r="Y81" s="220"/>
      <c r="Z81" s="220"/>
    </row>
    <row r="82" spans="1:26" s="221" customFormat="1" ht="12">
      <c r="A82" s="338"/>
      <c r="B82" s="338"/>
      <c r="C82" s="338"/>
      <c r="D82" s="338"/>
      <c r="E82" s="338" t="s">
        <v>660</v>
      </c>
      <c r="F82" s="338" t="s">
        <v>633</v>
      </c>
      <c r="G82" s="338"/>
      <c r="H82" s="338"/>
      <c r="I82" s="339">
        <v>0</v>
      </c>
      <c r="J82" s="220"/>
      <c r="K82" s="339">
        <v>0</v>
      </c>
      <c r="L82" s="220"/>
      <c r="M82" s="339">
        <v>0</v>
      </c>
      <c r="N82" s="220"/>
      <c r="O82" s="339">
        <v>0</v>
      </c>
      <c r="P82" s="220"/>
      <c r="Q82" s="339">
        <v>0</v>
      </c>
      <c r="R82" s="220"/>
      <c r="S82" s="339">
        <v>0</v>
      </c>
      <c r="T82" s="227"/>
      <c r="U82" s="220"/>
      <c r="V82" s="220"/>
      <c r="W82" s="220"/>
      <c r="X82" s="220"/>
      <c r="Y82" s="220"/>
      <c r="Z82" s="220"/>
    </row>
    <row r="83" spans="1:26" s="221" customFormat="1" ht="12">
      <c r="A83" s="338"/>
      <c r="B83" s="338"/>
      <c r="C83" s="338"/>
      <c r="D83" s="338" t="s">
        <v>661</v>
      </c>
      <c r="E83" s="338" t="s">
        <v>186</v>
      </c>
      <c r="F83" s="338"/>
      <c r="G83" s="338"/>
      <c r="H83" s="338"/>
      <c r="I83" s="339">
        <f>I84+I85</f>
        <v>0</v>
      </c>
      <c r="J83" s="339"/>
      <c r="K83" s="339">
        <f>K84+K85</f>
        <v>0</v>
      </c>
      <c r="L83" s="339"/>
      <c r="M83" s="339">
        <f>M84+M85</f>
        <v>0</v>
      </c>
      <c r="N83" s="339"/>
      <c r="O83" s="339">
        <f>O84+O85</f>
        <v>0</v>
      </c>
      <c r="P83" s="339"/>
      <c r="Q83" s="339">
        <f>Q84+Q85</f>
        <v>0</v>
      </c>
      <c r="R83" s="339"/>
      <c r="S83" s="339">
        <f>S84+S85</f>
        <v>0</v>
      </c>
      <c r="T83" s="227"/>
      <c r="U83" s="220"/>
      <c r="V83" s="220"/>
      <c r="W83" s="220"/>
      <c r="X83" s="220"/>
      <c r="Y83" s="220"/>
      <c r="Z83" s="220"/>
    </row>
    <row r="84" spans="1:26" s="221" customFormat="1" ht="12">
      <c r="A84" s="338"/>
      <c r="B84" s="338"/>
      <c r="C84" s="338"/>
      <c r="D84" s="338"/>
      <c r="E84" s="338" t="s">
        <v>662</v>
      </c>
      <c r="F84" s="338" t="s">
        <v>631</v>
      </c>
      <c r="G84" s="338"/>
      <c r="H84" s="338"/>
      <c r="I84" s="339">
        <v>0</v>
      </c>
      <c r="J84" s="220"/>
      <c r="K84" s="339">
        <v>0</v>
      </c>
      <c r="L84" s="220"/>
      <c r="M84" s="339">
        <v>0</v>
      </c>
      <c r="N84" s="220"/>
      <c r="O84" s="339">
        <v>0</v>
      </c>
      <c r="P84" s="220"/>
      <c r="Q84" s="339">
        <v>0</v>
      </c>
      <c r="R84" s="220"/>
      <c r="S84" s="339">
        <v>0</v>
      </c>
      <c r="T84" s="227"/>
      <c r="U84" s="220"/>
      <c r="V84" s="220"/>
      <c r="W84" s="220"/>
      <c r="X84" s="220"/>
      <c r="Y84" s="220"/>
      <c r="Z84" s="220"/>
    </row>
    <row r="85" spans="1:26" s="221" customFormat="1" ht="12">
      <c r="A85" s="338"/>
      <c r="B85" s="338"/>
      <c r="C85" s="338"/>
      <c r="D85" s="338"/>
      <c r="E85" s="338" t="s">
        <v>663</v>
      </c>
      <c r="F85" s="338" t="s">
        <v>633</v>
      </c>
      <c r="G85" s="338"/>
      <c r="H85" s="338"/>
      <c r="I85" s="339">
        <v>0</v>
      </c>
      <c r="J85" s="220"/>
      <c r="K85" s="339">
        <v>0</v>
      </c>
      <c r="L85" s="220"/>
      <c r="M85" s="339">
        <v>0</v>
      </c>
      <c r="N85" s="220"/>
      <c r="O85" s="339">
        <v>0</v>
      </c>
      <c r="P85" s="220"/>
      <c r="Q85" s="339">
        <v>0</v>
      </c>
      <c r="R85" s="220"/>
      <c r="S85" s="339">
        <v>0</v>
      </c>
      <c r="T85" s="227"/>
      <c r="U85" s="220"/>
      <c r="V85" s="220"/>
      <c r="W85" s="220"/>
      <c r="X85" s="220"/>
      <c r="Y85" s="220"/>
      <c r="Z85" s="220"/>
    </row>
    <row r="86" spans="1:26" s="221" customFormat="1" ht="12">
      <c r="A86" s="338"/>
      <c r="B86" s="338"/>
      <c r="C86" s="338"/>
      <c r="D86" s="338" t="s">
        <v>664</v>
      </c>
      <c r="E86" s="338" t="s">
        <v>187</v>
      </c>
      <c r="F86" s="338"/>
      <c r="G86" s="338"/>
      <c r="H86" s="338"/>
      <c r="I86" s="339">
        <f>I87+I88</f>
        <v>0</v>
      </c>
      <c r="J86" s="339"/>
      <c r="K86" s="339">
        <f>K87+K88</f>
        <v>0</v>
      </c>
      <c r="L86" s="339"/>
      <c r="M86" s="339">
        <f>M87+M88</f>
        <v>0</v>
      </c>
      <c r="N86" s="339"/>
      <c r="O86" s="339">
        <f>O87+O88</f>
        <v>0</v>
      </c>
      <c r="P86" s="339"/>
      <c r="Q86" s="339">
        <f>Q87+Q88</f>
        <v>0</v>
      </c>
      <c r="R86" s="339"/>
      <c r="S86" s="339">
        <f>S87+S88</f>
        <v>0</v>
      </c>
      <c r="T86" s="227"/>
      <c r="U86" s="220"/>
      <c r="V86" s="220"/>
      <c r="W86" s="220"/>
      <c r="X86" s="220"/>
      <c r="Y86" s="220"/>
      <c r="Z86" s="220"/>
    </row>
    <row r="87" spans="1:26" s="221" customFormat="1" ht="12">
      <c r="A87" s="338"/>
      <c r="B87" s="338"/>
      <c r="C87" s="338"/>
      <c r="D87" s="338"/>
      <c r="E87" s="338" t="s">
        <v>665</v>
      </c>
      <c r="F87" s="338" t="s">
        <v>631</v>
      </c>
      <c r="G87" s="338"/>
      <c r="H87" s="338"/>
      <c r="I87" s="339">
        <v>0</v>
      </c>
      <c r="J87" s="220"/>
      <c r="K87" s="339">
        <v>0</v>
      </c>
      <c r="L87" s="220"/>
      <c r="M87" s="339">
        <v>0</v>
      </c>
      <c r="N87" s="220"/>
      <c r="O87" s="339">
        <v>0</v>
      </c>
      <c r="P87" s="220"/>
      <c r="Q87" s="339">
        <v>0</v>
      </c>
      <c r="R87" s="220"/>
      <c r="S87" s="339">
        <v>0</v>
      </c>
      <c r="T87" s="227"/>
      <c r="U87" s="220"/>
      <c r="V87" s="220"/>
      <c r="W87" s="220"/>
      <c r="X87" s="220"/>
      <c r="Y87" s="220"/>
      <c r="Z87" s="220"/>
    </row>
    <row r="88" spans="1:26" s="221" customFormat="1" ht="12">
      <c r="A88" s="338"/>
      <c r="B88" s="338"/>
      <c r="C88" s="338"/>
      <c r="D88" s="338"/>
      <c r="E88" s="338" t="s">
        <v>666</v>
      </c>
      <c r="F88" s="338" t="s">
        <v>633</v>
      </c>
      <c r="G88" s="338"/>
      <c r="H88" s="338"/>
      <c r="I88" s="339">
        <f>I89+I90</f>
        <v>0</v>
      </c>
      <c r="J88" s="339"/>
      <c r="K88" s="339">
        <f>K89+K90</f>
        <v>0</v>
      </c>
      <c r="L88" s="339"/>
      <c r="M88" s="339">
        <f>M89+M90</f>
        <v>0</v>
      </c>
      <c r="N88" s="339"/>
      <c r="O88" s="339">
        <f>O89+O90</f>
        <v>0</v>
      </c>
      <c r="P88" s="339"/>
      <c r="Q88" s="339">
        <f>Q89+Q90</f>
        <v>0</v>
      </c>
      <c r="R88" s="339"/>
      <c r="S88" s="339">
        <f>S89+S90</f>
        <v>0</v>
      </c>
      <c r="T88" s="227"/>
      <c r="U88" s="220"/>
      <c r="V88" s="220"/>
      <c r="W88" s="220"/>
      <c r="X88" s="220"/>
      <c r="Y88" s="220"/>
      <c r="Z88" s="220"/>
    </row>
    <row r="89" spans="1:26" s="221" customFormat="1" ht="12">
      <c r="A89" s="338"/>
      <c r="B89" s="338"/>
      <c r="C89" s="338"/>
      <c r="D89" s="338"/>
      <c r="E89" s="338"/>
      <c r="F89" s="338" t="s">
        <v>667</v>
      </c>
      <c r="G89" s="338" t="s">
        <v>80</v>
      </c>
      <c r="H89" s="338"/>
      <c r="I89" s="339">
        <v>0</v>
      </c>
      <c r="J89" s="220"/>
      <c r="K89" s="339">
        <v>0</v>
      </c>
      <c r="L89" s="220"/>
      <c r="M89" s="339">
        <v>0</v>
      </c>
      <c r="N89" s="220"/>
      <c r="O89" s="339">
        <v>0</v>
      </c>
      <c r="P89" s="220"/>
      <c r="Q89" s="339">
        <v>0</v>
      </c>
      <c r="R89" s="220"/>
      <c r="S89" s="339">
        <v>0</v>
      </c>
      <c r="T89" s="227"/>
      <c r="U89" s="220"/>
      <c r="V89" s="220"/>
      <c r="W89" s="220"/>
      <c r="X89" s="220"/>
      <c r="Y89" s="220"/>
      <c r="Z89" s="220"/>
    </row>
    <row r="90" spans="1:26" s="221" customFormat="1" ht="12">
      <c r="A90" s="338"/>
      <c r="B90" s="338"/>
      <c r="C90" s="338"/>
      <c r="D90" s="338"/>
      <c r="E90" s="338"/>
      <c r="F90" s="338" t="s">
        <v>668</v>
      </c>
      <c r="G90" s="338" t="s">
        <v>81</v>
      </c>
      <c r="H90" s="338"/>
      <c r="I90" s="339">
        <v>0</v>
      </c>
      <c r="J90" s="220"/>
      <c r="K90" s="339">
        <v>0</v>
      </c>
      <c r="L90" s="220"/>
      <c r="M90" s="339">
        <v>0</v>
      </c>
      <c r="N90" s="220"/>
      <c r="O90" s="339">
        <v>0</v>
      </c>
      <c r="P90" s="220"/>
      <c r="Q90" s="339">
        <v>0</v>
      </c>
      <c r="R90" s="220"/>
      <c r="S90" s="339">
        <v>0</v>
      </c>
      <c r="T90" s="227"/>
      <c r="U90" s="220"/>
      <c r="V90" s="220"/>
      <c r="W90" s="220"/>
      <c r="X90" s="220"/>
      <c r="Y90" s="220"/>
      <c r="Z90" s="220"/>
    </row>
    <row r="91" spans="1:26" s="221" customFormat="1" ht="12">
      <c r="A91" s="338"/>
      <c r="B91" s="338" t="s">
        <v>84</v>
      </c>
      <c r="C91" s="338" t="s">
        <v>85</v>
      </c>
      <c r="D91" s="338"/>
      <c r="E91" s="338"/>
      <c r="F91" s="361"/>
      <c r="G91" s="338"/>
      <c r="H91" s="338"/>
      <c r="I91" s="339">
        <f>I92+I93+I94+I95+I98</f>
        <v>16910.10467372</v>
      </c>
      <c r="J91" s="339"/>
      <c r="K91" s="339">
        <f>K92+K93+K94+K95+K98</f>
        <v>6444.2458361025765</v>
      </c>
      <c r="L91" s="339"/>
      <c r="M91" s="339">
        <f>M92+M93+M94+M95+M98</f>
        <v>160.49420476400746</v>
      </c>
      <c r="N91" s="339"/>
      <c r="O91" s="339">
        <f>O92+O93+O94+O95+O98</f>
        <v>-352.49587679658373</v>
      </c>
      <c r="P91" s="339"/>
      <c r="Q91" s="339">
        <f>Q92+Q93+Q94+Q95+Q98</f>
        <v>0</v>
      </c>
      <c r="R91" s="339"/>
      <c r="S91" s="339">
        <f>S92+S93+S94+S95+S98</f>
        <v>23162.348837790003</v>
      </c>
      <c r="T91" s="227"/>
      <c r="U91" s="220"/>
      <c r="V91" s="220"/>
      <c r="W91" s="220"/>
      <c r="X91" s="220"/>
      <c r="Y91" s="220"/>
      <c r="Z91" s="220"/>
    </row>
    <row r="92" spans="1:26" s="221" customFormat="1" ht="12">
      <c r="A92" s="338"/>
      <c r="B92" s="338"/>
      <c r="C92" s="338" t="s">
        <v>669</v>
      </c>
      <c r="D92" s="323" t="s">
        <v>86</v>
      </c>
      <c r="E92" s="317"/>
      <c r="F92" s="338"/>
      <c r="G92" s="338"/>
      <c r="H92" s="338"/>
      <c r="I92" s="339">
        <v>5.4218138399999996</v>
      </c>
      <c r="J92" s="220"/>
      <c r="K92" s="339">
        <v>0</v>
      </c>
      <c r="L92" s="220"/>
      <c r="M92" s="339">
        <v>0</v>
      </c>
      <c r="N92" s="220"/>
      <c r="O92" s="339">
        <v>0.29270820000000075</v>
      </c>
      <c r="P92" s="220"/>
      <c r="Q92" s="339">
        <v>0</v>
      </c>
      <c r="R92" s="220"/>
      <c r="S92" s="339">
        <v>5.71452204</v>
      </c>
      <c r="T92" s="227"/>
      <c r="U92" s="220"/>
      <c r="V92" s="220"/>
      <c r="W92" s="220"/>
      <c r="X92" s="220"/>
      <c r="Y92" s="220"/>
      <c r="Z92" s="220"/>
    </row>
    <row r="93" spans="1:26" s="221" customFormat="1" ht="12">
      <c r="A93" s="338"/>
      <c r="B93" s="338"/>
      <c r="C93" s="338" t="s">
        <v>670</v>
      </c>
      <c r="D93" s="323" t="s">
        <v>87</v>
      </c>
      <c r="E93" s="317"/>
      <c r="F93" s="338"/>
      <c r="G93" s="338"/>
      <c r="H93" s="338"/>
      <c r="I93" s="339">
        <v>53.41341842</v>
      </c>
      <c r="J93" s="220"/>
      <c r="K93" s="339">
        <v>5.158732953432718</v>
      </c>
      <c r="L93" s="220"/>
      <c r="M93" s="339">
        <v>0</v>
      </c>
      <c r="N93" s="220"/>
      <c r="O93" s="339">
        <v>-1.4093460734327223</v>
      </c>
      <c r="P93" s="220"/>
      <c r="Q93" s="339">
        <v>0</v>
      </c>
      <c r="R93" s="220"/>
      <c r="S93" s="339">
        <v>57.162805299999995</v>
      </c>
      <c r="T93" s="227"/>
      <c r="U93" s="220"/>
      <c r="V93" s="220"/>
      <c r="W93" s="220"/>
      <c r="X93" s="220"/>
      <c r="Y93" s="220"/>
      <c r="Z93" s="220"/>
    </row>
    <row r="94" spans="1:26" s="221" customFormat="1" ht="12">
      <c r="A94" s="338"/>
      <c r="B94" s="338"/>
      <c r="C94" s="338" t="s">
        <v>671</v>
      </c>
      <c r="D94" s="323" t="s">
        <v>88</v>
      </c>
      <c r="E94" s="317"/>
      <c r="F94" s="338"/>
      <c r="G94" s="338"/>
      <c r="H94" s="338"/>
      <c r="I94" s="339">
        <v>88.40023951999997</v>
      </c>
      <c r="J94" s="220"/>
      <c r="K94" s="339">
        <v>62.02337814321368</v>
      </c>
      <c r="L94" s="220"/>
      <c r="M94" s="339">
        <v>0</v>
      </c>
      <c r="N94" s="220"/>
      <c r="O94" s="339">
        <v>17.503398736786394</v>
      </c>
      <c r="P94" s="220"/>
      <c r="Q94" s="339">
        <v>0</v>
      </c>
      <c r="R94" s="220"/>
      <c r="S94" s="339">
        <v>167.92701639999999</v>
      </c>
      <c r="T94" s="227"/>
      <c r="U94" s="220"/>
      <c r="V94" s="220"/>
      <c r="W94" s="220"/>
      <c r="X94" s="220"/>
      <c r="Y94" s="220"/>
      <c r="Z94" s="220"/>
    </row>
    <row r="95" spans="1:26" s="221" customFormat="1" ht="12">
      <c r="A95" s="338"/>
      <c r="B95" s="338"/>
      <c r="C95" s="338" t="s">
        <v>672</v>
      </c>
      <c r="D95" s="323" t="s">
        <v>89</v>
      </c>
      <c r="E95" s="317"/>
      <c r="F95" s="338"/>
      <c r="G95" s="338"/>
      <c r="H95" s="338"/>
      <c r="I95" s="339">
        <f>I96+I97</f>
        <v>16695.25192681</v>
      </c>
      <c r="J95" s="339"/>
      <c r="K95" s="339">
        <f>K96+K97</f>
        <v>6361.701819915929</v>
      </c>
      <c r="L95" s="339"/>
      <c r="M95" s="339">
        <f>M96+M97</f>
        <v>160.49420476400746</v>
      </c>
      <c r="N95" s="339"/>
      <c r="O95" s="339">
        <f>O96+O97</f>
        <v>-368.8826376599369</v>
      </c>
      <c r="P95" s="339"/>
      <c r="Q95" s="339">
        <f>Q96+Q97</f>
        <v>0</v>
      </c>
      <c r="R95" s="339"/>
      <c r="S95" s="339">
        <f>S96+S97</f>
        <v>22848.56531383</v>
      </c>
      <c r="T95" s="227"/>
      <c r="U95" s="220"/>
      <c r="V95" s="220"/>
      <c r="W95" s="220"/>
      <c r="X95" s="220"/>
      <c r="Y95" s="220"/>
      <c r="Z95" s="220"/>
    </row>
    <row r="96" spans="1:26" s="221" customFormat="1" ht="12">
      <c r="A96" s="338"/>
      <c r="B96" s="338"/>
      <c r="C96" s="338"/>
      <c r="D96" s="317" t="s">
        <v>673</v>
      </c>
      <c r="E96" s="323" t="s">
        <v>90</v>
      </c>
      <c r="F96" s="338"/>
      <c r="G96" s="338"/>
      <c r="H96" s="338"/>
      <c r="I96" s="339">
        <v>7184.19566628</v>
      </c>
      <c r="J96" s="220"/>
      <c r="K96" s="339">
        <v>-1399.121525177973</v>
      </c>
      <c r="L96" s="220"/>
      <c r="M96" s="339">
        <v>0</v>
      </c>
      <c r="N96" s="220"/>
      <c r="O96" s="339">
        <v>-201.88003598202704</v>
      </c>
      <c r="P96" s="220"/>
      <c r="Q96" s="339">
        <v>0</v>
      </c>
      <c r="R96" s="220"/>
      <c r="S96" s="339">
        <v>5583.19410512</v>
      </c>
      <c r="T96" s="227"/>
      <c r="U96" s="220"/>
      <c r="V96" s="220"/>
      <c r="W96" s="220"/>
      <c r="X96" s="220"/>
      <c r="Y96" s="220"/>
      <c r="Z96" s="220"/>
    </row>
    <row r="97" spans="1:26" s="221" customFormat="1" ht="12">
      <c r="A97" s="338"/>
      <c r="B97" s="338"/>
      <c r="C97" s="338"/>
      <c r="D97" s="317" t="s">
        <v>674</v>
      </c>
      <c r="E97" s="323" t="s">
        <v>91</v>
      </c>
      <c r="F97" s="338"/>
      <c r="G97" s="338"/>
      <c r="H97" s="338"/>
      <c r="I97" s="339">
        <v>9511.056260529998</v>
      </c>
      <c r="J97" s="220"/>
      <c r="K97" s="339">
        <v>7760.823345093902</v>
      </c>
      <c r="L97" s="220"/>
      <c r="M97" s="339">
        <v>160.49420476400746</v>
      </c>
      <c r="N97" s="220"/>
      <c r="O97" s="339">
        <v>-167.00260167790987</v>
      </c>
      <c r="P97" s="220"/>
      <c r="Q97" s="339">
        <v>0</v>
      </c>
      <c r="R97" s="220"/>
      <c r="S97" s="339">
        <v>17265.37120871</v>
      </c>
      <c r="T97" s="227"/>
      <c r="U97" s="220"/>
      <c r="V97" s="220"/>
      <c r="W97" s="220"/>
      <c r="X97" s="220"/>
      <c r="Y97" s="220"/>
      <c r="Z97" s="220"/>
    </row>
    <row r="98" spans="1:26" s="221" customFormat="1" ht="12">
      <c r="A98" s="338"/>
      <c r="B98" s="338"/>
      <c r="C98" s="338" t="s">
        <v>675</v>
      </c>
      <c r="D98" s="323" t="s">
        <v>92</v>
      </c>
      <c r="E98" s="317"/>
      <c r="F98" s="338"/>
      <c r="G98" s="338"/>
      <c r="H98" s="338"/>
      <c r="I98" s="339">
        <v>67.61727513000001</v>
      </c>
      <c r="J98" s="220"/>
      <c r="K98" s="339">
        <v>15.361905090000732</v>
      </c>
      <c r="L98" s="220"/>
      <c r="M98" s="339">
        <v>0</v>
      </c>
      <c r="N98" s="220"/>
      <c r="O98" s="339">
        <v>-5.400124791776761E-13</v>
      </c>
      <c r="P98" s="220"/>
      <c r="Q98" s="339">
        <v>0</v>
      </c>
      <c r="R98" s="220"/>
      <c r="S98" s="339">
        <v>82.97918022</v>
      </c>
      <c r="T98" s="227"/>
      <c r="U98" s="220"/>
      <c r="V98" s="220"/>
      <c r="W98" s="220"/>
      <c r="X98" s="220"/>
      <c r="Y98" s="220"/>
      <c r="Z98" s="220"/>
    </row>
    <row r="99" spans="9:26" s="208" customFormat="1" ht="12">
      <c r="I99" s="227"/>
      <c r="J99" s="227"/>
      <c r="K99" s="227"/>
      <c r="L99" s="227"/>
      <c r="M99" s="227"/>
      <c r="N99" s="227"/>
      <c r="O99" s="227"/>
      <c r="P99" s="227"/>
      <c r="Q99" s="227"/>
      <c r="R99" s="227"/>
      <c r="S99" s="227"/>
      <c r="T99" s="227"/>
      <c r="U99" s="227"/>
      <c r="V99" s="227"/>
      <c r="W99" s="227"/>
      <c r="X99" s="227"/>
      <c r="Y99" s="227"/>
      <c r="Z99" s="227"/>
    </row>
    <row r="100" spans="2:26" s="206" customFormat="1" ht="12">
      <c r="B100" s="337"/>
      <c r="C100" s="337"/>
      <c r="D100" s="337"/>
      <c r="E100" s="337"/>
      <c r="F100" s="337"/>
      <c r="G100" s="337"/>
      <c r="H100" s="337"/>
      <c r="I100" s="227"/>
      <c r="J100" s="227"/>
      <c r="K100" s="345"/>
      <c r="L100" s="345"/>
      <c r="M100" s="345"/>
      <c r="N100" s="345"/>
      <c r="O100" s="345"/>
      <c r="P100" s="345"/>
      <c r="Q100" s="227"/>
      <c r="R100" s="227"/>
      <c r="S100" s="227"/>
      <c r="T100" s="227"/>
      <c r="U100" s="220"/>
      <c r="V100" s="220"/>
      <c r="W100" s="220"/>
      <c r="X100" s="220"/>
      <c r="Y100" s="220"/>
      <c r="Z100" s="220"/>
    </row>
    <row r="101" spans="1:26" s="221" customFormat="1" ht="12">
      <c r="A101" s="221" t="s">
        <v>473</v>
      </c>
      <c r="B101" s="221" t="s">
        <v>8</v>
      </c>
      <c r="C101" s="362"/>
      <c r="I101" s="227">
        <f>I103+I111+I128+I133</f>
        <v>163857.87785844185</v>
      </c>
      <c r="J101" s="227"/>
      <c r="K101" s="227">
        <f>K103+K111+K128+K133</f>
        <v>11468.465657685769</v>
      </c>
      <c r="L101" s="227"/>
      <c r="M101" s="227">
        <f>M103+M111+M128+M133</f>
        <v>10875.708939383887</v>
      </c>
      <c r="N101" s="227"/>
      <c r="O101" s="227">
        <f>O103+O111+O128+O133</f>
        <v>-13358.35018659952</v>
      </c>
      <c r="P101" s="227"/>
      <c r="Q101" s="227">
        <f>Q103+Q111+Q128+Q133</f>
        <v>-298.1959888306403</v>
      </c>
      <c r="R101" s="227"/>
      <c r="S101" s="227">
        <f>S103+S111+S128+S133</f>
        <v>172545.54229853558</v>
      </c>
      <c r="T101" s="227"/>
      <c r="U101" s="220"/>
      <c r="V101" s="220"/>
      <c r="W101" s="220"/>
      <c r="X101" s="220"/>
      <c r="Y101" s="220"/>
      <c r="Z101" s="220"/>
    </row>
    <row r="102" spans="1:26" s="221" customFormat="1" ht="12">
      <c r="A102" s="216"/>
      <c r="B102" s="216"/>
      <c r="C102" s="363"/>
      <c r="I102" s="227"/>
      <c r="J102" s="227"/>
      <c r="K102" s="227"/>
      <c r="L102" s="227"/>
      <c r="M102" s="227"/>
      <c r="N102" s="227"/>
      <c r="O102" s="227"/>
      <c r="P102" s="227"/>
      <c r="Q102" s="227"/>
      <c r="R102" s="227"/>
      <c r="S102" s="227"/>
      <c r="T102" s="227"/>
      <c r="U102" s="220"/>
      <c r="V102" s="220"/>
      <c r="W102" s="220"/>
      <c r="X102" s="220"/>
      <c r="Y102" s="220"/>
      <c r="Z102" s="220"/>
    </row>
    <row r="103" spans="2:26" s="221" customFormat="1" ht="12">
      <c r="B103" s="221" t="s">
        <v>468</v>
      </c>
      <c r="C103" s="221" t="s">
        <v>320</v>
      </c>
      <c r="I103" s="227">
        <f>I104+I108</f>
        <v>99413.32004165102</v>
      </c>
      <c r="J103" s="227"/>
      <c r="K103" s="227">
        <f>K104+K108</f>
        <v>15149.843108947347</v>
      </c>
      <c r="L103" s="227"/>
      <c r="M103" s="227">
        <f>M104+M108</f>
        <v>5017.147352057063</v>
      </c>
      <c r="N103" s="227"/>
      <c r="O103" s="227">
        <f>O104+O108</f>
        <v>-20027.02718537635</v>
      </c>
      <c r="P103" s="227"/>
      <c r="Q103" s="227">
        <f>Q104+Q108</f>
        <v>-194.25421911844896</v>
      </c>
      <c r="R103" s="227"/>
      <c r="S103" s="227">
        <f>S104+S108</f>
        <v>99358.98949831275</v>
      </c>
      <c r="T103" s="227"/>
      <c r="U103" s="220"/>
      <c r="V103" s="220"/>
      <c r="W103" s="220"/>
      <c r="X103" s="220"/>
      <c r="Y103" s="220"/>
      <c r="Z103" s="220"/>
    </row>
    <row r="104" spans="3:26" s="221" customFormat="1" ht="12">
      <c r="C104" s="221" t="s">
        <v>238</v>
      </c>
      <c r="D104" s="221" t="s">
        <v>599</v>
      </c>
      <c r="I104" s="227">
        <f>I106+I107</f>
        <v>96597.30115065102</v>
      </c>
      <c r="J104" s="227"/>
      <c r="K104" s="227">
        <f>K106+K107</f>
        <v>14372.248880397246</v>
      </c>
      <c r="L104" s="227"/>
      <c r="M104" s="227">
        <f>M106+M107</f>
        <v>5017.147352057063</v>
      </c>
      <c r="N104" s="227"/>
      <c r="O104" s="227">
        <f>O106+O107</f>
        <v>-20031.987034494785</v>
      </c>
      <c r="P104" s="227"/>
      <c r="Q104" s="227">
        <f>Q106+Q107</f>
        <v>0</v>
      </c>
      <c r="R104" s="227"/>
      <c r="S104" s="227">
        <f>S106+S107</f>
        <v>95954.67074876266</v>
      </c>
      <c r="T104" s="227"/>
      <c r="U104" s="220"/>
      <c r="V104" s="220"/>
      <c r="W104" s="220"/>
      <c r="X104" s="220"/>
      <c r="Y104" s="220"/>
      <c r="Z104" s="220"/>
    </row>
    <row r="105" spans="4:26" s="221" customFormat="1" ht="12">
      <c r="D105" s="221" t="s">
        <v>239</v>
      </c>
      <c r="I105" s="227"/>
      <c r="J105" s="227"/>
      <c r="K105" s="227"/>
      <c r="L105" s="227"/>
      <c r="M105" s="227"/>
      <c r="N105" s="227"/>
      <c r="O105" s="227"/>
      <c r="P105" s="227"/>
      <c r="Q105" s="227"/>
      <c r="R105" s="227"/>
      <c r="S105" s="227"/>
      <c r="T105" s="227"/>
      <c r="U105" s="220"/>
      <c r="V105" s="220"/>
      <c r="W105" s="220"/>
      <c r="X105" s="220"/>
      <c r="Y105" s="220"/>
      <c r="Z105" s="220"/>
    </row>
    <row r="106" spans="4:26" s="221" customFormat="1" ht="12">
      <c r="D106" s="221" t="s">
        <v>600</v>
      </c>
      <c r="E106" s="221" t="s">
        <v>678</v>
      </c>
      <c r="I106" s="227">
        <v>0</v>
      </c>
      <c r="J106" s="227"/>
      <c r="K106" s="227">
        <v>0</v>
      </c>
      <c r="L106" s="227"/>
      <c r="M106" s="227">
        <v>0</v>
      </c>
      <c r="N106" s="227"/>
      <c r="O106" s="227">
        <v>0</v>
      </c>
      <c r="P106" s="227"/>
      <c r="Q106" s="227">
        <v>0</v>
      </c>
      <c r="R106" s="227"/>
      <c r="S106" s="227">
        <v>0</v>
      </c>
      <c r="T106" s="227"/>
      <c r="U106" s="220"/>
      <c r="V106" s="220"/>
      <c r="W106" s="220"/>
      <c r="X106" s="220"/>
      <c r="Y106" s="220"/>
      <c r="Z106" s="220"/>
    </row>
    <row r="107" spans="4:26" s="221" customFormat="1" ht="12">
      <c r="D107" s="221" t="s">
        <v>602</v>
      </c>
      <c r="E107" s="221" t="s">
        <v>679</v>
      </c>
      <c r="I107" s="227">
        <v>96597.30115065102</v>
      </c>
      <c r="J107" s="227"/>
      <c r="K107" s="227">
        <v>14372.248880397246</v>
      </c>
      <c r="L107" s="227"/>
      <c r="M107" s="227">
        <v>5017.147352057063</v>
      </c>
      <c r="N107" s="227"/>
      <c r="O107" s="227">
        <v>-20031.987034494785</v>
      </c>
      <c r="P107" s="227"/>
      <c r="Q107" s="227">
        <v>0</v>
      </c>
      <c r="R107" s="227"/>
      <c r="S107" s="227">
        <v>95954.67074876266</v>
      </c>
      <c r="T107" s="227"/>
      <c r="U107" s="220"/>
      <c r="V107" s="220"/>
      <c r="W107" s="220"/>
      <c r="X107" s="220"/>
      <c r="Y107" s="220"/>
      <c r="Z107" s="220"/>
    </row>
    <row r="108" spans="3:26" s="221" customFormat="1" ht="12">
      <c r="C108" s="221" t="s">
        <v>242</v>
      </c>
      <c r="D108" s="221" t="s">
        <v>17</v>
      </c>
      <c r="I108" s="227">
        <f>I109+I110</f>
        <v>2816.0188910000034</v>
      </c>
      <c r="J108" s="227"/>
      <c r="K108" s="227">
        <f>K109+K110</f>
        <v>777.5942285501001</v>
      </c>
      <c r="L108" s="227"/>
      <c r="M108" s="227">
        <f>M109+M110</f>
        <v>0</v>
      </c>
      <c r="N108" s="227"/>
      <c r="O108" s="227">
        <f>O109+O110</f>
        <v>4.959849118434789</v>
      </c>
      <c r="P108" s="227"/>
      <c r="Q108" s="227">
        <f>Q109+Q110</f>
        <v>-194.25421911844896</v>
      </c>
      <c r="R108" s="227"/>
      <c r="S108" s="227">
        <f>S109+S110</f>
        <v>3404.3187495500893</v>
      </c>
      <c r="T108" s="227"/>
      <c r="U108" s="220"/>
      <c r="V108" s="220"/>
      <c r="W108" s="220"/>
      <c r="X108" s="220"/>
      <c r="Y108" s="220"/>
      <c r="Z108" s="220"/>
    </row>
    <row r="109" spans="4:26" s="221" customFormat="1" ht="12">
      <c r="D109" s="221" t="s">
        <v>604</v>
      </c>
      <c r="E109" s="221" t="s">
        <v>678</v>
      </c>
      <c r="I109" s="227">
        <v>0</v>
      </c>
      <c r="J109" s="227"/>
      <c r="K109" s="227">
        <v>0</v>
      </c>
      <c r="L109" s="227"/>
      <c r="M109" s="227">
        <v>0</v>
      </c>
      <c r="N109" s="227"/>
      <c r="O109" s="227">
        <v>0</v>
      </c>
      <c r="P109" s="227"/>
      <c r="Q109" s="227">
        <v>0</v>
      </c>
      <c r="R109" s="227"/>
      <c r="S109" s="227">
        <v>0</v>
      </c>
      <c r="T109" s="227"/>
      <c r="U109" s="220"/>
      <c r="V109" s="220"/>
      <c r="W109" s="220"/>
      <c r="X109" s="220"/>
      <c r="Y109" s="220"/>
      <c r="Z109" s="220"/>
    </row>
    <row r="110" spans="4:26" s="221" customFormat="1" ht="12">
      <c r="D110" s="221" t="s">
        <v>605</v>
      </c>
      <c r="E110" s="221" t="s">
        <v>679</v>
      </c>
      <c r="I110" s="227">
        <v>2816.0188910000034</v>
      </c>
      <c r="J110" s="227"/>
      <c r="K110" s="227">
        <v>777.5942285501001</v>
      </c>
      <c r="L110" s="227"/>
      <c r="M110" s="227">
        <v>0</v>
      </c>
      <c r="N110" s="227"/>
      <c r="O110" s="227">
        <v>4.959849118434789</v>
      </c>
      <c r="P110" s="227"/>
      <c r="Q110" s="227">
        <v>-194.25421911844896</v>
      </c>
      <c r="R110" s="227"/>
      <c r="S110" s="227">
        <v>3404.3187495500893</v>
      </c>
      <c r="T110" s="227"/>
      <c r="U110" s="220"/>
      <c r="V110" s="220"/>
      <c r="W110" s="220"/>
      <c r="X110" s="220"/>
      <c r="Y110" s="220"/>
      <c r="Z110" s="220"/>
    </row>
    <row r="111" spans="2:26" s="221" customFormat="1" ht="12">
      <c r="B111" s="221" t="s">
        <v>472</v>
      </c>
      <c r="C111" s="221" t="s">
        <v>97</v>
      </c>
      <c r="I111" s="227">
        <f>I112+I115</f>
        <v>19961.947046023688</v>
      </c>
      <c r="J111" s="227"/>
      <c r="K111" s="227">
        <f>K112+K115</f>
        <v>2632.9056478561492</v>
      </c>
      <c r="L111" s="227"/>
      <c r="M111" s="227">
        <f>M112+M115</f>
        <v>-391.6716102874106</v>
      </c>
      <c r="N111" s="227"/>
      <c r="O111" s="227">
        <f>O112+O115</f>
        <v>-2189.024168212865</v>
      </c>
      <c r="P111" s="227"/>
      <c r="Q111" s="227">
        <f>Q112+Q115</f>
        <v>-0.04105227424213442</v>
      </c>
      <c r="R111" s="227"/>
      <c r="S111" s="227">
        <f>S112+S115</f>
        <v>20014.11586310532</v>
      </c>
      <c r="T111" s="227"/>
      <c r="U111" s="220"/>
      <c r="V111" s="220"/>
      <c r="W111" s="220"/>
      <c r="X111" s="220"/>
      <c r="Y111" s="220"/>
      <c r="Z111" s="220"/>
    </row>
    <row r="112" spans="3:26" s="221" customFormat="1" ht="12">
      <c r="C112" s="221" t="s">
        <v>680</v>
      </c>
      <c r="D112" s="221" t="s">
        <v>247</v>
      </c>
      <c r="I112" s="227">
        <f>I113+I114</f>
        <v>9190.710683221021</v>
      </c>
      <c r="J112" s="227"/>
      <c r="K112" s="227">
        <f>K113+K114</f>
        <v>1948.3230738383168</v>
      </c>
      <c r="L112" s="227"/>
      <c r="M112" s="227">
        <f>M113+M114</f>
        <v>13.228389712589376</v>
      </c>
      <c r="N112" s="227"/>
      <c r="O112" s="227">
        <f>O113+O114</f>
        <v>-2193.024168212865</v>
      </c>
      <c r="P112" s="227"/>
      <c r="Q112" s="227">
        <f>Q113+Q114</f>
        <v>0</v>
      </c>
      <c r="R112" s="227"/>
      <c r="S112" s="227">
        <f>S113+S114</f>
        <v>8959.237978559062</v>
      </c>
      <c r="T112" s="227"/>
      <c r="U112" s="220"/>
      <c r="V112" s="220"/>
      <c r="W112" s="220"/>
      <c r="X112" s="220"/>
      <c r="Y112" s="220"/>
      <c r="Z112" s="220"/>
    </row>
    <row r="113" spans="4:26" s="221" customFormat="1" ht="12">
      <c r="D113" s="221" t="s">
        <v>608</v>
      </c>
      <c r="E113" s="221" t="s">
        <v>681</v>
      </c>
      <c r="I113" s="227">
        <v>1326.0405365449092</v>
      </c>
      <c r="J113" s="227"/>
      <c r="K113" s="227">
        <v>118.53209898393922</v>
      </c>
      <c r="L113" s="227"/>
      <c r="M113" s="227">
        <v>-159.86067146090687</v>
      </c>
      <c r="N113" s="227"/>
      <c r="O113" s="227">
        <v>-291.78350739302596</v>
      </c>
      <c r="P113" s="227"/>
      <c r="Q113" s="227">
        <v>0</v>
      </c>
      <c r="R113" s="227"/>
      <c r="S113" s="227">
        <v>992.9284566749155</v>
      </c>
      <c r="T113" s="227"/>
      <c r="U113" s="220"/>
      <c r="V113" s="220"/>
      <c r="W113" s="220"/>
      <c r="X113" s="220"/>
      <c r="Y113" s="220"/>
      <c r="Z113" s="220"/>
    </row>
    <row r="114" spans="4:26" s="221" customFormat="1" ht="12">
      <c r="D114" s="221" t="s">
        <v>609</v>
      </c>
      <c r="E114" s="221" t="s">
        <v>187</v>
      </c>
      <c r="I114" s="227">
        <v>7864.670146676112</v>
      </c>
      <c r="J114" s="227"/>
      <c r="K114" s="227">
        <v>1829.7909748543775</v>
      </c>
      <c r="L114" s="227"/>
      <c r="M114" s="227">
        <v>173.08906117349625</v>
      </c>
      <c r="N114" s="227"/>
      <c r="O114" s="227">
        <v>-1901.240660819839</v>
      </c>
      <c r="P114" s="227"/>
      <c r="Q114" s="227">
        <v>0</v>
      </c>
      <c r="R114" s="227"/>
      <c r="S114" s="227">
        <v>7966.309521884146</v>
      </c>
      <c r="T114" s="227"/>
      <c r="U114" s="220"/>
      <c r="V114" s="220"/>
      <c r="W114" s="220"/>
      <c r="X114" s="220"/>
      <c r="Y114" s="220"/>
      <c r="Z114" s="220"/>
    </row>
    <row r="115" spans="3:26" s="221" customFormat="1" ht="12">
      <c r="C115" s="221" t="s">
        <v>682</v>
      </c>
      <c r="D115" s="221" t="s">
        <v>253</v>
      </c>
      <c r="I115" s="227">
        <f>I116+I123</f>
        <v>10771.236362802667</v>
      </c>
      <c r="J115" s="227"/>
      <c r="K115" s="227">
        <f>K116+K123</f>
        <v>684.5825740178324</v>
      </c>
      <c r="L115" s="227"/>
      <c r="M115" s="227">
        <f>M116+M123</f>
        <v>-404.9</v>
      </c>
      <c r="N115" s="227"/>
      <c r="O115" s="227">
        <f>O116+O123</f>
        <v>4</v>
      </c>
      <c r="P115" s="227"/>
      <c r="Q115" s="227">
        <f>Q116+Q123</f>
        <v>-0.04105227424213442</v>
      </c>
      <c r="R115" s="227"/>
      <c r="S115" s="227">
        <f>S116+S123</f>
        <v>11054.877884546255</v>
      </c>
      <c r="T115" s="227"/>
      <c r="U115" s="220"/>
      <c r="V115" s="220"/>
      <c r="W115" s="220"/>
      <c r="X115" s="220"/>
      <c r="Y115" s="220"/>
      <c r="Z115" s="220"/>
    </row>
    <row r="116" spans="4:26" s="221" customFormat="1" ht="12">
      <c r="D116" s="221" t="s">
        <v>614</v>
      </c>
      <c r="E116" s="221" t="s">
        <v>615</v>
      </c>
      <c r="I116" s="227">
        <f>I117+I118+I119+I120</f>
        <v>10636.836362802667</v>
      </c>
      <c r="J116" s="227"/>
      <c r="K116" s="227">
        <f>K117+K118+K119+K120</f>
        <v>-0.310499932167545</v>
      </c>
      <c r="L116" s="227"/>
      <c r="M116" s="227">
        <f>M117+M118+M119+M120</f>
        <v>-404.9</v>
      </c>
      <c r="N116" s="227"/>
      <c r="O116" s="227">
        <f>O117+O118+O119+O120</f>
        <v>4</v>
      </c>
      <c r="P116" s="227"/>
      <c r="Q116" s="227">
        <f>Q117+Q118+Q119+Q120</f>
        <v>-0.047978324242095916</v>
      </c>
      <c r="R116" s="227"/>
      <c r="S116" s="227">
        <f>S117+S118+S119+S120</f>
        <v>10235.577884546256</v>
      </c>
      <c r="T116" s="227"/>
      <c r="U116" s="220"/>
      <c r="V116" s="220"/>
      <c r="W116" s="220"/>
      <c r="X116" s="220"/>
      <c r="Y116" s="220"/>
      <c r="Z116" s="220"/>
    </row>
    <row r="117" spans="5:26" s="221" customFormat="1" ht="12">
      <c r="E117" s="221" t="s">
        <v>616</v>
      </c>
      <c r="F117" s="221" t="s">
        <v>103</v>
      </c>
      <c r="I117" s="227">
        <v>0</v>
      </c>
      <c r="J117" s="227"/>
      <c r="K117" s="227">
        <v>0</v>
      </c>
      <c r="L117" s="227"/>
      <c r="M117" s="227">
        <v>0</v>
      </c>
      <c r="N117" s="227"/>
      <c r="O117" s="227">
        <v>0</v>
      </c>
      <c r="P117" s="227"/>
      <c r="Q117" s="227">
        <v>0</v>
      </c>
      <c r="R117" s="227"/>
      <c r="S117" s="227">
        <v>0</v>
      </c>
      <c r="T117" s="227"/>
      <c r="U117" s="220"/>
      <c r="V117" s="220"/>
      <c r="W117" s="220"/>
      <c r="X117" s="220"/>
      <c r="Y117" s="220"/>
      <c r="Z117" s="220"/>
    </row>
    <row r="118" spans="5:26" s="221" customFormat="1" ht="12">
      <c r="E118" s="221" t="s">
        <v>617</v>
      </c>
      <c r="F118" s="221" t="s">
        <v>610</v>
      </c>
      <c r="I118" s="227">
        <v>2485.988781292369</v>
      </c>
      <c r="J118" s="227"/>
      <c r="K118" s="227">
        <v>-587.0981749999999</v>
      </c>
      <c r="L118" s="227"/>
      <c r="M118" s="227">
        <v>88.1</v>
      </c>
      <c r="N118" s="227"/>
      <c r="O118" s="227">
        <v>0</v>
      </c>
      <c r="P118" s="227"/>
      <c r="Q118" s="227">
        <v>-0.06712257705554237</v>
      </c>
      <c r="R118" s="227"/>
      <c r="S118" s="227">
        <v>1986.9234837153133</v>
      </c>
      <c r="T118" s="227"/>
      <c r="U118" s="220"/>
      <c r="V118" s="220"/>
      <c r="W118" s="220"/>
      <c r="X118" s="220"/>
      <c r="Y118" s="220"/>
      <c r="Z118" s="220"/>
    </row>
    <row r="119" spans="5:26" s="221" customFormat="1" ht="12">
      <c r="E119" s="221" t="s">
        <v>618</v>
      </c>
      <c r="F119" s="221" t="s">
        <v>186</v>
      </c>
      <c r="I119" s="227">
        <v>1154.1833895337202</v>
      </c>
      <c r="J119" s="227"/>
      <c r="K119" s="227">
        <v>-32.40341899999996</v>
      </c>
      <c r="L119" s="227"/>
      <c r="M119" s="227">
        <v>-50.6</v>
      </c>
      <c r="N119" s="227"/>
      <c r="O119" s="227">
        <v>0</v>
      </c>
      <c r="P119" s="227"/>
      <c r="Q119" s="227">
        <v>-0.023031044475378404</v>
      </c>
      <c r="R119" s="227"/>
      <c r="S119" s="227">
        <v>1071.156939489245</v>
      </c>
      <c r="T119" s="227"/>
      <c r="U119" s="220"/>
      <c r="V119" s="220"/>
      <c r="W119" s="220"/>
      <c r="X119" s="220"/>
      <c r="Y119" s="220"/>
      <c r="Z119" s="220"/>
    </row>
    <row r="120" spans="5:26" s="221" customFormat="1" ht="12">
      <c r="E120" s="221" t="s">
        <v>619</v>
      </c>
      <c r="F120" s="221" t="s">
        <v>187</v>
      </c>
      <c r="I120" s="227">
        <f>I121+I122</f>
        <v>6996.664191976577</v>
      </c>
      <c r="J120" s="227"/>
      <c r="K120" s="227">
        <f>K121+K122</f>
        <v>619.1910940678323</v>
      </c>
      <c r="L120" s="227"/>
      <c r="M120" s="227">
        <f>M121+M122</f>
        <v>-442.4</v>
      </c>
      <c r="N120" s="227"/>
      <c r="O120" s="227">
        <f>O121+O122</f>
        <v>4</v>
      </c>
      <c r="P120" s="227"/>
      <c r="Q120" s="227">
        <f>Q121+Q122</f>
        <v>0.04217529728882485</v>
      </c>
      <c r="R120" s="227"/>
      <c r="S120" s="227">
        <f>S121+S122</f>
        <v>7177.497461341698</v>
      </c>
      <c r="T120" s="227"/>
      <c r="U120" s="220"/>
      <c r="V120" s="220"/>
      <c r="W120" s="220"/>
      <c r="X120" s="220"/>
      <c r="Y120" s="220"/>
      <c r="Z120" s="220"/>
    </row>
    <row r="121" spans="6:26" s="221" customFormat="1" ht="12">
      <c r="F121" s="221" t="s">
        <v>331</v>
      </c>
      <c r="G121" s="221" t="s">
        <v>80</v>
      </c>
      <c r="I121" s="227">
        <v>3155.954736698871</v>
      </c>
      <c r="J121" s="227"/>
      <c r="K121" s="227">
        <v>-58.94099999999999</v>
      </c>
      <c r="L121" s="227"/>
      <c r="M121" s="227">
        <v>-187.2</v>
      </c>
      <c r="N121" s="227"/>
      <c r="O121" s="227">
        <v>0</v>
      </c>
      <c r="P121" s="227"/>
      <c r="Q121" s="227">
        <v>0.06994204138474192</v>
      </c>
      <c r="R121" s="227"/>
      <c r="S121" s="227">
        <v>2909.8836787402556</v>
      </c>
      <c r="T121" s="227"/>
      <c r="U121" s="220"/>
      <c r="V121" s="220"/>
      <c r="W121" s="220"/>
      <c r="X121" s="220"/>
      <c r="Y121" s="220"/>
      <c r="Z121" s="220"/>
    </row>
    <row r="122" spans="6:26" s="221" customFormat="1" ht="12">
      <c r="F122" s="221" t="s">
        <v>332</v>
      </c>
      <c r="G122" s="221" t="s">
        <v>81</v>
      </c>
      <c r="I122" s="227">
        <v>3840.7094552777057</v>
      </c>
      <c r="J122" s="227"/>
      <c r="K122" s="227">
        <v>678.1320940678323</v>
      </c>
      <c r="L122" s="227"/>
      <c r="M122" s="227">
        <v>-255.2</v>
      </c>
      <c r="N122" s="227"/>
      <c r="O122" s="227">
        <v>4</v>
      </c>
      <c r="P122" s="227"/>
      <c r="Q122" s="227">
        <v>-0.027766744095917062</v>
      </c>
      <c r="R122" s="227"/>
      <c r="S122" s="227">
        <v>4267.613782601442</v>
      </c>
      <c r="T122" s="227"/>
      <c r="U122" s="220"/>
      <c r="V122" s="220"/>
      <c r="W122" s="220"/>
      <c r="X122" s="220"/>
      <c r="Y122" s="220"/>
      <c r="Z122" s="220"/>
    </row>
    <row r="123" spans="4:26" s="221" customFormat="1" ht="12">
      <c r="D123" s="221" t="s">
        <v>683</v>
      </c>
      <c r="E123" s="221" t="s">
        <v>684</v>
      </c>
      <c r="I123" s="227">
        <f>I124+I125+I126+I127</f>
        <v>134.39999999999998</v>
      </c>
      <c r="J123" s="227"/>
      <c r="K123" s="227">
        <f>K124+K125+K126+K127</f>
        <v>684.8930739499999</v>
      </c>
      <c r="L123" s="227"/>
      <c r="M123" s="227">
        <f>M124+M125+M126+M127</f>
        <v>0</v>
      </c>
      <c r="N123" s="227"/>
      <c r="O123" s="227">
        <f>O124+O125+O126+O127</f>
        <v>0</v>
      </c>
      <c r="P123" s="227"/>
      <c r="Q123" s="227">
        <f>Q124+Q125+Q126+Q127</f>
        <v>0.006926049999961492</v>
      </c>
      <c r="R123" s="227"/>
      <c r="S123" s="227">
        <f>S124+S125+S126+S127</f>
        <v>819.3000000000001</v>
      </c>
      <c r="T123" s="227"/>
      <c r="U123" s="220"/>
      <c r="V123" s="220"/>
      <c r="W123" s="220"/>
      <c r="X123" s="220"/>
      <c r="Y123" s="220"/>
      <c r="Z123" s="220"/>
    </row>
    <row r="124" spans="5:26" s="221" customFormat="1" ht="12">
      <c r="E124" s="221" t="s">
        <v>620</v>
      </c>
      <c r="F124" s="221" t="s">
        <v>103</v>
      </c>
      <c r="I124" s="227">
        <v>2.7</v>
      </c>
      <c r="J124" s="227"/>
      <c r="K124" s="227">
        <v>0</v>
      </c>
      <c r="L124" s="227"/>
      <c r="M124" s="227">
        <v>0</v>
      </c>
      <c r="N124" s="227"/>
      <c r="O124" s="227">
        <v>0</v>
      </c>
      <c r="P124" s="227"/>
      <c r="Q124" s="227">
        <v>0</v>
      </c>
      <c r="R124" s="227"/>
      <c r="S124" s="227">
        <v>2.7</v>
      </c>
      <c r="T124" s="227"/>
      <c r="U124" s="220"/>
      <c r="V124" s="220"/>
      <c r="W124" s="220"/>
      <c r="X124" s="220"/>
      <c r="Y124" s="220"/>
      <c r="Z124" s="220"/>
    </row>
    <row r="125" spans="5:26" s="221" customFormat="1" ht="12">
      <c r="E125" s="221" t="s">
        <v>621</v>
      </c>
      <c r="F125" s="221" t="s">
        <v>685</v>
      </c>
      <c r="I125" s="227">
        <v>0</v>
      </c>
      <c r="J125" s="227"/>
      <c r="K125" s="227">
        <v>0</v>
      </c>
      <c r="L125" s="227"/>
      <c r="M125" s="227">
        <v>0</v>
      </c>
      <c r="N125" s="227"/>
      <c r="O125" s="227">
        <v>0</v>
      </c>
      <c r="P125" s="227"/>
      <c r="Q125" s="227">
        <v>0</v>
      </c>
      <c r="R125" s="227"/>
      <c r="S125" s="227">
        <v>0</v>
      </c>
      <c r="T125" s="227"/>
      <c r="U125" s="220"/>
      <c r="V125" s="220"/>
      <c r="W125" s="220"/>
      <c r="X125" s="220"/>
      <c r="Y125" s="220"/>
      <c r="Z125" s="220"/>
    </row>
    <row r="126" spans="5:26" s="221" customFormat="1" ht="12">
      <c r="E126" s="221" t="s">
        <v>622</v>
      </c>
      <c r="F126" s="221" t="s">
        <v>186</v>
      </c>
      <c r="I126" s="227">
        <v>131.7</v>
      </c>
      <c r="J126" s="227"/>
      <c r="K126" s="227">
        <v>684.8930739499999</v>
      </c>
      <c r="L126" s="227"/>
      <c r="M126" s="227">
        <v>0</v>
      </c>
      <c r="N126" s="227"/>
      <c r="O126" s="227">
        <v>0</v>
      </c>
      <c r="P126" s="227"/>
      <c r="Q126" s="227">
        <v>0.006926049999961492</v>
      </c>
      <c r="R126" s="227"/>
      <c r="S126" s="227">
        <v>816.6</v>
      </c>
      <c r="T126" s="227"/>
      <c r="U126" s="220"/>
      <c r="V126" s="220"/>
      <c r="W126" s="220"/>
      <c r="X126" s="220"/>
      <c r="Y126" s="220"/>
      <c r="Z126" s="220"/>
    </row>
    <row r="127" spans="5:26" s="221" customFormat="1" ht="12">
      <c r="E127" s="221" t="s">
        <v>623</v>
      </c>
      <c r="F127" s="221" t="s">
        <v>187</v>
      </c>
      <c r="I127" s="227">
        <v>0</v>
      </c>
      <c r="J127" s="227"/>
      <c r="K127" s="227">
        <v>0</v>
      </c>
      <c r="L127" s="227"/>
      <c r="M127" s="227">
        <v>0</v>
      </c>
      <c r="N127" s="227"/>
      <c r="O127" s="227">
        <v>0</v>
      </c>
      <c r="P127" s="227"/>
      <c r="Q127" s="227">
        <v>0</v>
      </c>
      <c r="R127" s="227"/>
      <c r="S127" s="227">
        <v>0</v>
      </c>
      <c r="T127" s="227"/>
      <c r="U127" s="220"/>
      <c r="V127" s="220"/>
      <c r="W127" s="220"/>
      <c r="X127" s="220"/>
      <c r="Y127" s="220"/>
      <c r="Z127" s="220"/>
    </row>
    <row r="128" spans="2:26" s="221" customFormat="1" ht="12">
      <c r="B128" s="221" t="s">
        <v>537</v>
      </c>
      <c r="C128" s="221" t="s">
        <v>483</v>
      </c>
      <c r="I128" s="227">
        <f>I129+I130+I131+I132</f>
        <v>2129.430543299998</v>
      </c>
      <c r="J128" s="227"/>
      <c r="K128" s="227">
        <f>K129+K130+K131+K132</f>
        <v>-12660.444136648233</v>
      </c>
      <c r="L128" s="227"/>
      <c r="M128" s="227">
        <f>M129+M130+M131+M132</f>
        <v>6250.233197614234</v>
      </c>
      <c r="N128" s="227"/>
      <c r="O128" s="227">
        <f>O129+O130+O131+O132</f>
        <v>8369.15351814399</v>
      </c>
      <c r="P128" s="227"/>
      <c r="Q128" s="227">
        <f>Q129+Q130+Q131+Q132</f>
        <v>2.3092638912203256E-14</v>
      </c>
      <c r="R128" s="227"/>
      <c r="S128" s="227">
        <f>S129+S130+S131+S132</f>
        <v>4088.3731224099893</v>
      </c>
      <c r="T128" s="227"/>
      <c r="U128" s="220"/>
      <c r="V128" s="220"/>
      <c r="W128" s="220"/>
      <c r="X128" s="220"/>
      <c r="Y128" s="220"/>
      <c r="Z128" s="220"/>
    </row>
    <row r="129" spans="3:26" s="221" customFormat="1" ht="12">
      <c r="C129" s="221" t="s">
        <v>624</v>
      </c>
      <c r="D129" s="221" t="s">
        <v>103</v>
      </c>
      <c r="I129" s="227">
        <v>0</v>
      </c>
      <c r="J129" s="227"/>
      <c r="K129" s="227">
        <v>0</v>
      </c>
      <c r="L129" s="227"/>
      <c r="M129" s="227">
        <v>0</v>
      </c>
      <c r="N129" s="227"/>
      <c r="O129" s="227">
        <v>0</v>
      </c>
      <c r="P129" s="227"/>
      <c r="Q129" s="227">
        <v>0</v>
      </c>
      <c r="R129" s="227"/>
      <c r="S129" s="227">
        <v>0</v>
      </c>
      <c r="T129" s="227"/>
      <c r="U129" s="220"/>
      <c r="V129" s="220"/>
      <c r="W129" s="220"/>
      <c r="X129" s="220"/>
      <c r="Y129" s="220"/>
      <c r="Z129" s="220"/>
    </row>
    <row r="130" spans="3:26" s="221" customFormat="1" ht="12">
      <c r="C130" s="221" t="s">
        <v>625</v>
      </c>
      <c r="D130" s="221" t="s">
        <v>610</v>
      </c>
      <c r="I130" s="227">
        <v>0</v>
      </c>
      <c r="J130" s="227"/>
      <c r="K130" s="227">
        <v>0</v>
      </c>
      <c r="L130" s="227"/>
      <c r="M130" s="227">
        <v>0</v>
      </c>
      <c r="N130" s="227"/>
      <c r="O130" s="227">
        <v>0</v>
      </c>
      <c r="P130" s="227"/>
      <c r="Q130" s="227">
        <v>0</v>
      </c>
      <c r="R130" s="227"/>
      <c r="S130" s="227">
        <v>0</v>
      </c>
      <c r="T130" s="227"/>
      <c r="U130" s="220"/>
      <c r="V130" s="220"/>
      <c r="W130" s="220"/>
      <c r="X130" s="220"/>
      <c r="Y130" s="220"/>
      <c r="Z130" s="220"/>
    </row>
    <row r="131" spans="3:26" s="221" customFormat="1" ht="12">
      <c r="C131" s="221" t="s">
        <v>626</v>
      </c>
      <c r="D131" s="221" t="s">
        <v>186</v>
      </c>
      <c r="I131" s="227">
        <v>1278.173882079999</v>
      </c>
      <c r="J131" s="227"/>
      <c r="K131" s="227">
        <v>-6510.193332972747</v>
      </c>
      <c r="L131" s="227"/>
      <c r="M131" s="227">
        <v>1024.3066847102486</v>
      </c>
      <c r="N131" s="227"/>
      <c r="O131" s="227">
        <v>7487.084732502489</v>
      </c>
      <c r="P131" s="227"/>
      <c r="Q131" s="227">
        <v>0</v>
      </c>
      <c r="R131" s="227"/>
      <c r="S131" s="227">
        <v>3279.371966319989</v>
      </c>
      <c r="T131" s="227"/>
      <c r="U131" s="220"/>
      <c r="V131" s="220"/>
      <c r="W131" s="220"/>
      <c r="X131" s="220"/>
      <c r="Y131" s="220"/>
      <c r="Z131" s="220"/>
    </row>
    <row r="132" spans="3:26" s="221" customFormat="1" ht="12">
      <c r="C132" s="221" t="s">
        <v>627</v>
      </c>
      <c r="D132" s="221" t="s">
        <v>187</v>
      </c>
      <c r="I132" s="227">
        <v>851.2566612199989</v>
      </c>
      <c r="J132" s="227"/>
      <c r="K132" s="227">
        <v>-6150.250803675486</v>
      </c>
      <c r="L132" s="227"/>
      <c r="M132" s="227">
        <v>5225.926512903985</v>
      </c>
      <c r="N132" s="227"/>
      <c r="O132" s="227">
        <v>882.068785641501</v>
      </c>
      <c r="P132" s="227"/>
      <c r="Q132" s="227">
        <v>2.3092638912203256E-14</v>
      </c>
      <c r="R132" s="227"/>
      <c r="S132" s="227">
        <v>809.00115609</v>
      </c>
      <c r="T132" s="227"/>
      <c r="U132" s="220"/>
      <c r="V132" s="220"/>
      <c r="W132" s="220"/>
      <c r="X132" s="220"/>
      <c r="Y132" s="220"/>
      <c r="Z132" s="220"/>
    </row>
    <row r="133" spans="2:26" s="221" customFormat="1" ht="12">
      <c r="B133" s="221" t="s">
        <v>628</v>
      </c>
      <c r="C133" s="221" t="s">
        <v>101</v>
      </c>
      <c r="I133" s="227">
        <f>I134+I145+I163+I166+I179</f>
        <v>42353.180227467135</v>
      </c>
      <c r="J133" s="227"/>
      <c r="K133" s="227">
        <f>K134+K145+K163+K166+K179</f>
        <v>6346.161037530506</v>
      </c>
      <c r="L133" s="227"/>
      <c r="M133" s="227">
        <f>M134+M145+M163+M166+M179</f>
        <v>0</v>
      </c>
      <c r="N133" s="227"/>
      <c r="O133" s="227">
        <f>O134+O145+O163+O166+O179</f>
        <v>488.5476488457059</v>
      </c>
      <c r="P133" s="227"/>
      <c r="Q133" s="227">
        <f>Q134+Q145+Q163+Q166+Q179</f>
        <v>-103.90071743794927</v>
      </c>
      <c r="R133" s="227"/>
      <c r="S133" s="227">
        <f>S134+S145+S163+S166+S179</f>
        <v>49084.06381470752</v>
      </c>
      <c r="T133" s="227"/>
      <c r="U133" s="220"/>
      <c r="V133" s="220"/>
      <c r="W133" s="220"/>
      <c r="X133" s="220"/>
      <c r="Y133" s="220"/>
      <c r="Z133" s="220"/>
    </row>
    <row r="134" spans="3:26" s="221" customFormat="1" ht="12">
      <c r="C134" s="221" t="s">
        <v>311</v>
      </c>
      <c r="D134" s="221" t="s">
        <v>21</v>
      </c>
      <c r="I134" s="227">
        <f>I135+I138</f>
        <v>10120.58713003849</v>
      </c>
      <c r="J134" s="227"/>
      <c r="K134" s="227">
        <f>K135+K138</f>
        <v>-579.8784123263392</v>
      </c>
      <c r="L134" s="227"/>
      <c r="M134" s="227">
        <f>M135+M138</f>
        <v>0</v>
      </c>
      <c r="N134" s="227"/>
      <c r="O134" s="227">
        <f>O135+O138</f>
        <v>-0.0292529729983926</v>
      </c>
      <c r="P134" s="227"/>
      <c r="Q134" s="227">
        <f>Q135+Q138</f>
        <v>23.0498580774378</v>
      </c>
      <c r="R134" s="227"/>
      <c r="S134" s="227">
        <f>S135+S138</f>
        <v>9563.75857578959</v>
      </c>
      <c r="T134" s="227"/>
      <c r="U134" s="220"/>
      <c r="V134" s="220"/>
      <c r="W134" s="220"/>
      <c r="X134" s="220"/>
      <c r="Y134" s="220"/>
      <c r="Z134" s="220"/>
    </row>
    <row r="135" spans="4:26" s="221" customFormat="1" ht="12">
      <c r="D135" s="221" t="s">
        <v>629</v>
      </c>
      <c r="E135" s="221" t="s">
        <v>610</v>
      </c>
      <c r="I135" s="227">
        <f>I136+I137</f>
        <v>0</v>
      </c>
      <c r="J135" s="227"/>
      <c r="K135" s="227">
        <f>K136+K137</f>
        <v>-23.91224546312446</v>
      </c>
      <c r="L135" s="227"/>
      <c r="M135" s="227">
        <f>M136+M137</f>
        <v>0</v>
      </c>
      <c r="N135" s="227"/>
      <c r="O135" s="227">
        <f>O136+O137</f>
        <v>0</v>
      </c>
      <c r="P135" s="227"/>
      <c r="Q135" s="227">
        <f>Q136+Q137</f>
        <v>23.91224546312446</v>
      </c>
      <c r="R135" s="227"/>
      <c r="S135" s="227">
        <f>S136+S137</f>
        <v>0</v>
      </c>
      <c r="T135" s="227"/>
      <c r="U135" s="220"/>
      <c r="V135" s="220"/>
      <c r="W135" s="220"/>
      <c r="X135" s="220"/>
      <c r="Y135" s="220"/>
      <c r="Z135" s="220"/>
    </row>
    <row r="136" spans="5:26" s="221" customFormat="1" ht="12">
      <c r="E136" s="221" t="s">
        <v>630</v>
      </c>
      <c r="F136" s="221" t="s">
        <v>631</v>
      </c>
      <c r="I136" s="227">
        <v>0</v>
      </c>
      <c r="J136" s="227"/>
      <c r="K136" s="227">
        <v>-23.91224546312446</v>
      </c>
      <c r="L136" s="227"/>
      <c r="M136" s="227">
        <v>0</v>
      </c>
      <c r="N136" s="227"/>
      <c r="O136" s="227">
        <v>0</v>
      </c>
      <c r="P136" s="227"/>
      <c r="Q136" s="227">
        <v>23.91224546312446</v>
      </c>
      <c r="R136" s="227"/>
      <c r="S136" s="227">
        <v>0</v>
      </c>
      <c r="T136" s="227"/>
      <c r="U136" s="220"/>
      <c r="V136" s="220"/>
      <c r="W136" s="220"/>
      <c r="X136" s="220"/>
      <c r="Y136" s="220"/>
      <c r="Z136" s="220"/>
    </row>
    <row r="137" spans="5:26" s="221" customFormat="1" ht="12">
      <c r="E137" s="221" t="s">
        <v>632</v>
      </c>
      <c r="F137" s="221" t="s">
        <v>633</v>
      </c>
      <c r="I137" s="227">
        <v>0</v>
      </c>
      <c r="J137" s="227"/>
      <c r="K137" s="227">
        <v>0</v>
      </c>
      <c r="L137" s="227"/>
      <c r="M137" s="227">
        <v>0</v>
      </c>
      <c r="N137" s="227"/>
      <c r="O137" s="227">
        <v>0</v>
      </c>
      <c r="P137" s="227"/>
      <c r="Q137" s="227">
        <v>0</v>
      </c>
      <c r="R137" s="227"/>
      <c r="S137" s="227">
        <v>0</v>
      </c>
      <c r="T137" s="227"/>
      <c r="U137" s="220"/>
      <c r="V137" s="220"/>
      <c r="W137" s="220"/>
      <c r="X137" s="220"/>
      <c r="Y137" s="220"/>
      <c r="Z137" s="220"/>
    </row>
    <row r="138" spans="4:26" s="221" customFormat="1" ht="12">
      <c r="D138" s="221" t="s">
        <v>634</v>
      </c>
      <c r="E138" s="221" t="s">
        <v>187</v>
      </c>
      <c r="I138" s="227">
        <f>I139+I142</f>
        <v>10120.58713003849</v>
      </c>
      <c r="J138" s="227"/>
      <c r="K138" s="227">
        <f>K139+K142</f>
        <v>-555.9661668632148</v>
      </c>
      <c r="L138" s="227"/>
      <c r="M138" s="227">
        <f>M139+M142</f>
        <v>0</v>
      </c>
      <c r="N138" s="227"/>
      <c r="O138" s="227">
        <f>O139+O142</f>
        <v>-0.0292529729983926</v>
      </c>
      <c r="P138" s="227"/>
      <c r="Q138" s="227">
        <f>Q139+Q142</f>
        <v>-0.8623873856866595</v>
      </c>
      <c r="R138" s="227"/>
      <c r="S138" s="227">
        <f>S139+S142</f>
        <v>9563.75857578959</v>
      </c>
      <c r="T138" s="227"/>
      <c r="U138" s="220"/>
      <c r="V138" s="220"/>
      <c r="W138" s="220"/>
      <c r="X138" s="220"/>
      <c r="Y138" s="220"/>
      <c r="Z138" s="220"/>
    </row>
    <row r="139" spans="5:26" s="364" customFormat="1" ht="12">
      <c r="E139" s="364" t="s">
        <v>635</v>
      </c>
      <c r="F139" s="364" t="s">
        <v>631</v>
      </c>
      <c r="H139" s="221"/>
      <c r="I139" s="227">
        <f>I140+I141</f>
        <v>1641.9647450000002</v>
      </c>
      <c r="J139" s="227"/>
      <c r="K139" s="227">
        <f>K140+K141</f>
        <v>-643.766572</v>
      </c>
      <c r="L139" s="227"/>
      <c r="M139" s="227">
        <f>M140+M141</f>
        <v>0</v>
      </c>
      <c r="N139" s="227"/>
      <c r="O139" s="227">
        <f>O140+O141</f>
        <v>0</v>
      </c>
      <c r="P139" s="227"/>
      <c r="Q139" s="227">
        <f>Q140+Q141</f>
        <v>-0.015254000000098245</v>
      </c>
      <c r="R139" s="227"/>
      <c r="S139" s="227">
        <f>S140+S141</f>
        <v>998.1829190000001</v>
      </c>
      <c r="T139" s="365"/>
      <c r="U139" s="366"/>
      <c r="V139" s="366"/>
      <c r="W139" s="366"/>
      <c r="X139" s="366"/>
      <c r="Y139" s="366"/>
      <c r="Z139" s="366"/>
    </row>
    <row r="140" spans="6:26" s="364" customFormat="1" ht="12">
      <c r="F140" s="364" t="s">
        <v>686</v>
      </c>
      <c r="G140" s="364" t="s">
        <v>80</v>
      </c>
      <c r="H140" s="221"/>
      <c r="I140" s="227">
        <v>491.921</v>
      </c>
      <c r="J140" s="227"/>
      <c r="K140" s="227">
        <v>-36.71200000000003</v>
      </c>
      <c r="L140" s="227"/>
      <c r="M140" s="227">
        <v>0</v>
      </c>
      <c r="N140" s="227"/>
      <c r="O140" s="227">
        <v>0</v>
      </c>
      <c r="P140" s="227"/>
      <c r="Q140" s="227">
        <v>4.263256414560601E-14</v>
      </c>
      <c r="R140" s="227"/>
      <c r="S140" s="227">
        <v>455.209</v>
      </c>
      <c r="T140" s="365"/>
      <c r="U140" s="366"/>
      <c r="V140" s="366"/>
      <c r="W140" s="366"/>
      <c r="X140" s="366"/>
      <c r="Y140" s="366"/>
      <c r="Z140" s="366"/>
    </row>
    <row r="141" spans="6:26" s="364" customFormat="1" ht="12">
      <c r="F141" s="364" t="s">
        <v>687</v>
      </c>
      <c r="G141" s="364" t="s">
        <v>81</v>
      </c>
      <c r="H141" s="221"/>
      <c r="I141" s="227">
        <v>1150.0437450000002</v>
      </c>
      <c r="J141" s="227"/>
      <c r="K141" s="227">
        <v>-607.054572</v>
      </c>
      <c r="L141" s="227"/>
      <c r="M141" s="227">
        <v>0</v>
      </c>
      <c r="N141" s="227"/>
      <c r="O141" s="227">
        <v>0</v>
      </c>
      <c r="P141" s="227"/>
      <c r="Q141" s="227">
        <v>-0.015254000000140877</v>
      </c>
      <c r="R141" s="227"/>
      <c r="S141" s="227">
        <v>542.973919</v>
      </c>
      <c r="T141" s="365"/>
      <c r="U141" s="366"/>
      <c r="V141" s="366"/>
      <c r="W141" s="366"/>
      <c r="X141" s="366"/>
      <c r="Y141" s="366"/>
      <c r="Z141" s="366"/>
    </row>
    <row r="142" spans="5:26" s="364" customFormat="1" ht="12">
      <c r="E142" s="364" t="s">
        <v>636</v>
      </c>
      <c r="F142" s="364" t="s">
        <v>633</v>
      </c>
      <c r="H142" s="221"/>
      <c r="I142" s="227">
        <f>I143+I144</f>
        <v>8478.62238503849</v>
      </c>
      <c r="J142" s="227"/>
      <c r="K142" s="227">
        <f>K143+K144</f>
        <v>87.80040513678523</v>
      </c>
      <c r="L142" s="227"/>
      <c r="M142" s="227">
        <f>M143+M144</f>
        <v>0</v>
      </c>
      <c r="N142" s="227"/>
      <c r="O142" s="227">
        <f>O143+O144</f>
        <v>-0.0292529729983926</v>
      </c>
      <c r="P142" s="227"/>
      <c r="Q142" s="227">
        <f>Q143+Q144</f>
        <v>-0.8471333856865613</v>
      </c>
      <c r="R142" s="227"/>
      <c r="S142" s="227">
        <f>S143+S144</f>
        <v>8565.57565678959</v>
      </c>
      <c r="T142" s="365"/>
      <c r="U142" s="366"/>
      <c r="V142" s="366"/>
      <c r="W142" s="366"/>
      <c r="X142" s="366"/>
      <c r="Y142" s="366"/>
      <c r="Z142" s="366"/>
    </row>
    <row r="143" spans="6:26" s="364" customFormat="1" ht="12">
      <c r="F143" s="364" t="s">
        <v>637</v>
      </c>
      <c r="G143" s="364" t="s">
        <v>80</v>
      </c>
      <c r="H143" s="221"/>
      <c r="I143" s="227">
        <v>2330.1</v>
      </c>
      <c r="J143" s="227"/>
      <c r="K143" s="227">
        <v>-655.8</v>
      </c>
      <c r="L143" s="227"/>
      <c r="M143" s="227">
        <v>0</v>
      </c>
      <c r="N143" s="227"/>
      <c r="O143" s="227">
        <v>0</v>
      </c>
      <c r="P143" s="227"/>
      <c r="Q143" s="227">
        <v>0.024876899999981106</v>
      </c>
      <c r="R143" s="227"/>
      <c r="S143" s="227">
        <v>1674.3248769</v>
      </c>
      <c r="T143" s="365"/>
      <c r="U143" s="366"/>
      <c r="V143" s="366"/>
      <c r="W143" s="366"/>
      <c r="X143" s="366"/>
      <c r="Y143" s="366"/>
      <c r="Z143" s="366"/>
    </row>
    <row r="144" spans="6:26" s="364" customFormat="1" ht="12">
      <c r="F144" s="364" t="s">
        <v>638</v>
      </c>
      <c r="G144" s="364" t="s">
        <v>81</v>
      </c>
      <c r="H144" s="221"/>
      <c r="I144" s="227">
        <v>6148.522385038491</v>
      </c>
      <c r="J144" s="227"/>
      <c r="K144" s="227">
        <v>743.6004051367852</v>
      </c>
      <c r="L144" s="227"/>
      <c r="M144" s="227">
        <v>0</v>
      </c>
      <c r="N144" s="227"/>
      <c r="O144" s="227">
        <v>-0.0292529729983926</v>
      </c>
      <c r="P144" s="227"/>
      <c r="Q144" s="227">
        <v>-0.8720102856865424</v>
      </c>
      <c r="R144" s="227"/>
      <c r="S144" s="227">
        <v>6891.2507798895895</v>
      </c>
      <c r="T144" s="365"/>
      <c r="U144" s="366"/>
      <c r="V144" s="366"/>
      <c r="W144" s="366"/>
      <c r="X144" s="366"/>
      <c r="Y144" s="366"/>
      <c r="Z144" s="366"/>
    </row>
    <row r="145" spans="3:26" s="221" customFormat="1" ht="12">
      <c r="C145" s="221" t="s">
        <v>312</v>
      </c>
      <c r="D145" s="221" t="s">
        <v>22</v>
      </c>
      <c r="I145" s="227">
        <f>I146+I150+I153+I156</f>
        <v>31795.593097428646</v>
      </c>
      <c r="J145" s="227"/>
      <c r="K145" s="227">
        <f>K146+K150+K153+K156</f>
        <v>6801.477147360793</v>
      </c>
      <c r="L145" s="227"/>
      <c r="M145" s="227">
        <f>M146+M150+M153+M156</f>
        <v>0</v>
      </c>
      <c r="N145" s="227"/>
      <c r="O145" s="227">
        <f>O146+O150+O153+O156</f>
        <v>494.7769018187043</v>
      </c>
      <c r="P145" s="227"/>
      <c r="Q145" s="227">
        <f>Q146+Q150+Q153+Q156</f>
        <v>-126.75331103488931</v>
      </c>
      <c r="R145" s="227"/>
      <c r="S145" s="227">
        <f>S146+S150+S153+S156</f>
        <v>38965.090585267935</v>
      </c>
      <c r="T145" s="227"/>
      <c r="U145" s="220"/>
      <c r="V145" s="220"/>
      <c r="W145" s="220"/>
      <c r="X145" s="220"/>
      <c r="Y145" s="220"/>
      <c r="Z145" s="220"/>
    </row>
    <row r="146" spans="4:26" s="221" customFormat="1" ht="12">
      <c r="D146" s="221" t="s">
        <v>639</v>
      </c>
      <c r="E146" s="221" t="s">
        <v>103</v>
      </c>
      <c r="I146" s="227">
        <f>I147+I148+I149</f>
        <v>8.529999999984738E-05</v>
      </c>
      <c r="J146" s="227"/>
      <c r="K146" s="227">
        <f>K147+K148+K149</f>
        <v>0</v>
      </c>
      <c r="L146" s="227"/>
      <c r="M146" s="227">
        <f>M147+M148+M149</f>
        <v>0</v>
      </c>
      <c r="N146" s="227"/>
      <c r="O146" s="227">
        <f>O147+O148+O149</f>
        <v>0</v>
      </c>
      <c r="P146" s="227"/>
      <c r="Q146" s="227">
        <f>Q147+Q148+Q149</f>
        <v>0</v>
      </c>
      <c r="R146" s="227"/>
      <c r="S146" s="227">
        <f>S147+S148+S149</f>
        <v>0</v>
      </c>
      <c r="T146" s="227"/>
      <c r="U146" s="220"/>
      <c r="V146" s="220"/>
      <c r="W146" s="220"/>
      <c r="X146" s="220"/>
      <c r="Y146" s="220"/>
      <c r="Z146" s="220"/>
    </row>
    <row r="147" spans="5:26" s="221" customFormat="1" ht="12">
      <c r="E147" s="221" t="s">
        <v>640</v>
      </c>
      <c r="F147" s="221" t="s">
        <v>688</v>
      </c>
      <c r="I147" s="227">
        <v>0</v>
      </c>
      <c r="J147" s="227"/>
      <c r="K147" s="227">
        <v>0</v>
      </c>
      <c r="L147" s="227"/>
      <c r="M147" s="227">
        <v>0</v>
      </c>
      <c r="N147" s="227"/>
      <c r="O147" s="227">
        <v>0</v>
      </c>
      <c r="P147" s="227"/>
      <c r="Q147" s="227">
        <v>0</v>
      </c>
      <c r="R147" s="227"/>
      <c r="S147" s="227">
        <v>0</v>
      </c>
      <c r="T147" s="227"/>
      <c r="U147" s="220"/>
      <c r="V147" s="220"/>
      <c r="W147" s="220"/>
      <c r="X147" s="220"/>
      <c r="Y147" s="220"/>
      <c r="Z147" s="220"/>
    </row>
    <row r="148" spans="5:26" s="221" customFormat="1" ht="12">
      <c r="E148" s="221" t="s">
        <v>641</v>
      </c>
      <c r="F148" s="221" t="s">
        <v>689</v>
      </c>
      <c r="I148" s="227">
        <v>8.529999999984738E-05</v>
      </c>
      <c r="J148" s="227"/>
      <c r="K148" s="227">
        <v>0</v>
      </c>
      <c r="L148" s="227"/>
      <c r="M148" s="227">
        <v>0</v>
      </c>
      <c r="N148" s="227"/>
      <c r="O148" s="227">
        <v>0</v>
      </c>
      <c r="P148" s="227"/>
      <c r="Q148" s="227">
        <v>0</v>
      </c>
      <c r="R148" s="227"/>
      <c r="S148" s="227">
        <v>0</v>
      </c>
      <c r="T148" s="227"/>
      <c r="U148" s="220"/>
      <c r="V148" s="220"/>
      <c r="W148" s="220"/>
      <c r="X148" s="220"/>
      <c r="Y148" s="220"/>
      <c r="Z148" s="220"/>
    </row>
    <row r="149" spans="5:26" s="221" customFormat="1" ht="12">
      <c r="E149" s="221" t="s">
        <v>690</v>
      </c>
      <c r="F149" s="221" t="s">
        <v>633</v>
      </c>
      <c r="I149" s="227">
        <v>0</v>
      </c>
      <c r="J149" s="227"/>
      <c r="K149" s="227">
        <v>0</v>
      </c>
      <c r="L149" s="227"/>
      <c r="M149" s="227">
        <v>0</v>
      </c>
      <c r="N149" s="227"/>
      <c r="O149" s="227">
        <v>0</v>
      </c>
      <c r="P149" s="227"/>
      <c r="Q149" s="227">
        <v>0</v>
      </c>
      <c r="R149" s="227"/>
      <c r="S149" s="227">
        <v>0</v>
      </c>
      <c r="T149" s="227"/>
      <c r="U149" s="220"/>
      <c r="V149" s="220"/>
      <c r="W149" s="220"/>
      <c r="X149" s="220"/>
      <c r="Y149" s="220"/>
      <c r="Z149" s="220"/>
    </row>
    <row r="150" spans="4:26" s="221" customFormat="1" ht="12">
      <c r="D150" s="221" t="s">
        <v>691</v>
      </c>
      <c r="E150" s="221" t="s">
        <v>185</v>
      </c>
      <c r="I150" s="227">
        <f>I151+I152</f>
        <v>1151.5382431243397</v>
      </c>
      <c r="J150" s="227"/>
      <c r="K150" s="227">
        <f>K151+K152</f>
        <v>-99.29819131370066</v>
      </c>
      <c r="L150" s="227"/>
      <c r="M150" s="227">
        <f>M151+M152</f>
        <v>0</v>
      </c>
      <c r="N150" s="227"/>
      <c r="O150" s="227">
        <f>O151+O152</f>
        <v>-1.0000000000000004</v>
      </c>
      <c r="P150" s="227"/>
      <c r="Q150" s="227">
        <f>Q151+Q152</f>
        <v>-10.484854810638888</v>
      </c>
      <c r="R150" s="227"/>
      <c r="S150" s="227">
        <f>S151+S152</f>
        <v>1040.7551970000002</v>
      </c>
      <c r="T150" s="227"/>
      <c r="U150" s="220"/>
      <c r="V150" s="220"/>
      <c r="W150" s="220"/>
      <c r="X150" s="220"/>
      <c r="Y150" s="220"/>
      <c r="Z150" s="220"/>
    </row>
    <row r="151" spans="5:26" s="221" customFormat="1" ht="12">
      <c r="E151" s="221" t="s">
        <v>643</v>
      </c>
      <c r="F151" s="221" t="s">
        <v>631</v>
      </c>
      <c r="I151" s="227">
        <v>1151.5382431243397</v>
      </c>
      <c r="J151" s="227"/>
      <c r="K151" s="227">
        <v>-100.29819131370066</v>
      </c>
      <c r="L151" s="227"/>
      <c r="M151" s="227">
        <v>0</v>
      </c>
      <c r="N151" s="227"/>
      <c r="O151" s="227">
        <v>-1.0000000000000004</v>
      </c>
      <c r="P151" s="227"/>
      <c r="Q151" s="227">
        <v>-10.484854810638888</v>
      </c>
      <c r="R151" s="227"/>
      <c r="S151" s="227">
        <v>1039.7551970000002</v>
      </c>
      <c r="T151" s="227"/>
      <c r="U151" s="220"/>
      <c r="V151" s="220"/>
      <c r="W151" s="220"/>
      <c r="X151" s="220"/>
      <c r="Y151" s="220"/>
      <c r="Z151" s="220"/>
    </row>
    <row r="152" spans="5:26" s="221" customFormat="1" ht="12">
      <c r="E152" s="221" t="s">
        <v>644</v>
      </c>
      <c r="F152" s="221" t="s">
        <v>633</v>
      </c>
      <c r="I152" s="227">
        <v>0</v>
      </c>
      <c r="J152" s="227"/>
      <c r="K152" s="227">
        <v>1</v>
      </c>
      <c r="L152" s="227"/>
      <c r="M152" s="227">
        <v>0</v>
      </c>
      <c r="N152" s="227"/>
      <c r="O152" s="227">
        <v>0</v>
      </c>
      <c r="P152" s="227"/>
      <c r="Q152" s="227">
        <v>0</v>
      </c>
      <c r="R152" s="227"/>
      <c r="S152" s="227">
        <v>1</v>
      </c>
      <c r="T152" s="227"/>
      <c r="U152" s="220"/>
      <c r="V152" s="220"/>
      <c r="W152" s="220"/>
      <c r="X152" s="220"/>
      <c r="Y152" s="220"/>
      <c r="Z152" s="220"/>
    </row>
    <row r="153" spans="4:26" s="221" customFormat="1" ht="12">
      <c r="D153" s="221" t="s">
        <v>645</v>
      </c>
      <c r="E153" s="221" t="s">
        <v>186</v>
      </c>
      <c r="I153" s="227">
        <f>I154+I155</f>
        <v>9069.235408004208</v>
      </c>
      <c r="J153" s="227"/>
      <c r="K153" s="227">
        <f>K154+K155</f>
        <v>1512.9121920923103</v>
      </c>
      <c r="L153" s="227"/>
      <c r="M153" s="227">
        <f>M154+M155</f>
        <v>0</v>
      </c>
      <c r="N153" s="227"/>
      <c r="O153" s="227">
        <f>O154+O155</f>
        <v>425.95582292052023</v>
      </c>
      <c r="P153" s="227"/>
      <c r="Q153" s="227">
        <f>Q154+Q155</f>
        <v>0.053908982960432894</v>
      </c>
      <c r="R153" s="227"/>
      <c r="S153" s="227">
        <f>S154+S155</f>
        <v>11008.146492</v>
      </c>
      <c r="T153" s="227"/>
      <c r="U153" s="220"/>
      <c r="V153" s="220"/>
      <c r="W153" s="220"/>
      <c r="X153" s="220"/>
      <c r="Y153" s="220"/>
      <c r="Z153" s="220"/>
    </row>
    <row r="154" spans="5:26" s="221" customFormat="1" ht="12">
      <c r="E154" s="221" t="s">
        <v>646</v>
      </c>
      <c r="F154" s="221" t="s">
        <v>631</v>
      </c>
      <c r="I154" s="227">
        <v>8303.847825314208</v>
      </c>
      <c r="J154" s="227"/>
      <c r="K154" s="227">
        <v>252.18712078231056</v>
      </c>
      <c r="L154" s="227"/>
      <c r="M154" s="227">
        <v>0</v>
      </c>
      <c r="N154" s="227"/>
      <c r="O154" s="227">
        <v>425.95582292052023</v>
      </c>
      <c r="P154" s="227"/>
      <c r="Q154" s="227">
        <v>0.011908982960516568</v>
      </c>
      <c r="R154" s="227"/>
      <c r="S154" s="227">
        <v>8982.002677999999</v>
      </c>
      <c r="T154" s="227"/>
      <c r="U154" s="220"/>
      <c r="V154" s="220"/>
      <c r="W154" s="220"/>
      <c r="X154" s="220"/>
      <c r="Y154" s="220"/>
      <c r="Z154" s="220"/>
    </row>
    <row r="155" spans="5:26" s="221" customFormat="1" ht="12">
      <c r="E155" s="221" t="s">
        <v>647</v>
      </c>
      <c r="F155" s="221" t="s">
        <v>633</v>
      </c>
      <c r="I155" s="227">
        <v>765.38758269</v>
      </c>
      <c r="J155" s="227"/>
      <c r="K155" s="227">
        <v>1260.7250713099997</v>
      </c>
      <c r="L155" s="227"/>
      <c r="M155" s="227">
        <v>0</v>
      </c>
      <c r="N155" s="227"/>
      <c r="O155" s="227">
        <v>0</v>
      </c>
      <c r="P155" s="227"/>
      <c r="Q155" s="227">
        <v>0.041999999999916326</v>
      </c>
      <c r="R155" s="227"/>
      <c r="S155" s="227">
        <v>2026.143814</v>
      </c>
      <c r="T155" s="227"/>
      <c r="U155" s="220"/>
      <c r="V155" s="220"/>
      <c r="W155" s="220"/>
      <c r="X155" s="220"/>
      <c r="Y155" s="220"/>
      <c r="Z155" s="220"/>
    </row>
    <row r="156" spans="4:26" s="221" customFormat="1" ht="12">
      <c r="D156" s="221" t="s">
        <v>648</v>
      </c>
      <c r="E156" s="221" t="s">
        <v>187</v>
      </c>
      <c r="I156" s="227">
        <f>I157+I160</f>
        <v>21574.8193610001</v>
      </c>
      <c r="J156" s="227"/>
      <c r="K156" s="227">
        <f>K157+K160</f>
        <v>5387.863146582184</v>
      </c>
      <c r="L156" s="227"/>
      <c r="M156" s="227">
        <f>M157+M160</f>
        <v>0</v>
      </c>
      <c r="N156" s="227"/>
      <c r="O156" s="227">
        <f>O157+O160</f>
        <v>69.82107889818406</v>
      </c>
      <c r="P156" s="227"/>
      <c r="Q156" s="227">
        <f>Q157+Q160</f>
        <v>-116.32236520721085</v>
      </c>
      <c r="R156" s="227"/>
      <c r="S156" s="227">
        <f>S157+S160</f>
        <v>26916.188896267933</v>
      </c>
      <c r="T156" s="227"/>
      <c r="U156" s="220"/>
      <c r="V156" s="220"/>
      <c r="W156" s="220"/>
      <c r="X156" s="220"/>
      <c r="Y156" s="220"/>
      <c r="Z156" s="220"/>
    </row>
    <row r="157" spans="5:26" s="221" customFormat="1" ht="12">
      <c r="E157" s="221" t="s">
        <v>649</v>
      </c>
      <c r="F157" s="221" t="s">
        <v>631</v>
      </c>
      <c r="I157" s="227">
        <f>I158+I159</f>
        <v>20294.1257050001</v>
      </c>
      <c r="J157" s="227"/>
      <c r="K157" s="227">
        <f>K158+K159</f>
        <v>3861.737705487711</v>
      </c>
      <c r="L157" s="227"/>
      <c r="M157" s="227">
        <f>M158+M159</f>
        <v>0</v>
      </c>
      <c r="N157" s="227"/>
      <c r="O157" s="227">
        <f>O158+O159</f>
        <v>69.82107889818406</v>
      </c>
      <c r="P157" s="227"/>
      <c r="Q157" s="227">
        <f>Q158+Q159</f>
        <v>-116.30488820721087</v>
      </c>
      <c r="R157" s="227"/>
      <c r="S157" s="227">
        <f>S158+S159</f>
        <v>24109.38727617346</v>
      </c>
      <c r="T157" s="227"/>
      <c r="U157" s="220"/>
      <c r="V157" s="220"/>
      <c r="W157" s="220"/>
      <c r="X157" s="220"/>
      <c r="Y157" s="220"/>
      <c r="Z157" s="220"/>
    </row>
    <row r="158" spans="6:26" s="221" customFormat="1" ht="12">
      <c r="F158" s="221" t="s">
        <v>692</v>
      </c>
      <c r="G158" s="221" t="s">
        <v>80</v>
      </c>
      <c r="I158" s="227">
        <v>2266.26327</v>
      </c>
      <c r="J158" s="227"/>
      <c r="K158" s="227">
        <v>82.69156500000008</v>
      </c>
      <c r="L158" s="227"/>
      <c r="M158" s="227">
        <v>0</v>
      </c>
      <c r="N158" s="227"/>
      <c r="O158" s="227">
        <v>0.8</v>
      </c>
      <c r="P158" s="227"/>
      <c r="Q158" s="227">
        <v>0.01611768564024968</v>
      </c>
      <c r="R158" s="227"/>
      <c r="S158" s="227">
        <v>2349.77095268564</v>
      </c>
      <c r="T158" s="227"/>
      <c r="U158" s="220"/>
      <c r="V158" s="220"/>
      <c r="W158" s="220"/>
      <c r="X158" s="220"/>
      <c r="Y158" s="220"/>
      <c r="Z158" s="220"/>
    </row>
    <row r="159" spans="6:26" s="221" customFormat="1" ht="12">
      <c r="F159" s="221" t="s">
        <v>693</v>
      </c>
      <c r="G159" s="221" t="s">
        <v>81</v>
      </c>
      <c r="I159" s="227">
        <v>18027.8624350001</v>
      </c>
      <c r="J159" s="227"/>
      <c r="K159" s="227">
        <v>3779.046140487711</v>
      </c>
      <c r="L159" s="227"/>
      <c r="M159" s="227">
        <v>0</v>
      </c>
      <c r="N159" s="227"/>
      <c r="O159" s="227">
        <v>69.02107889818406</v>
      </c>
      <c r="P159" s="227"/>
      <c r="Q159" s="227">
        <v>-116.32100589285112</v>
      </c>
      <c r="R159" s="227"/>
      <c r="S159" s="227">
        <v>21759.61632348782</v>
      </c>
      <c r="T159" s="227"/>
      <c r="U159" s="220"/>
      <c r="V159" s="220"/>
      <c r="W159" s="220"/>
      <c r="X159" s="220"/>
      <c r="Y159" s="220"/>
      <c r="Z159" s="220"/>
    </row>
    <row r="160" spans="5:26" s="221" customFormat="1" ht="12">
      <c r="E160" s="221" t="s">
        <v>650</v>
      </c>
      <c r="F160" s="221" t="s">
        <v>633</v>
      </c>
      <c r="I160" s="227">
        <f>I161+I162</f>
        <v>1280.6936560000001</v>
      </c>
      <c r="J160" s="227"/>
      <c r="K160" s="227">
        <f>K161+K162</f>
        <v>1526.1254410944725</v>
      </c>
      <c r="L160" s="227"/>
      <c r="M160" s="227">
        <f>M161+M162</f>
        <v>0</v>
      </c>
      <c r="N160" s="227"/>
      <c r="O160" s="227">
        <f>O161+O162</f>
        <v>0</v>
      </c>
      <c r="P160" s="227"/>
      <c r="Q160" s="227">
        <f>Q161+Q162</f>
        <v>-0.01747699999998531</v>
      </c>
      <c r="R160" s="227"/>
      <c r="S160" s="227">
        <f>S161+S162</f>
        <v>2806.8016200944726</v>
      </c>
      <c r="T160" s="227"/>
      <c r="U160" s="220"/>
      <c r="V160" s="220"/>
      <c r="W160" s="220"/>
      <c r="X160" s="220"/>
      <c r="Y160" s="220"/>
      <c r="Z160" s="220"/>
    </row>
    <row r="161" spans="6:26" s="221" customFormat="1" ht="12">
      <c r="F161" s="221" t="s">
        <v>694</v>
      </c>
      <c r="G161" s="221" t="s">
        <v>80</v>
      </c>
      <c r="I161" s="227">
        <v>38.810083</v>
      </c>
      <c r="J161" s="227"/>
      <c r="K161" s="227">
        <v>848.195221</v>
      </c>
      <c r="L161" s="227"/>
      <c r="M161" s="227">
        <v>0</v>
      </c>
      <c r="N161" s="227"/>
      <c r="O161" s="227">
        <v>0</v>
      </c>
      <c r="P161" s="227"/>
      <c r="Q161" s="227">
        <v>-0.02500399999991032</v>
      </c>
      <c r="R161" s="227"/>
      <c r="S161" s="227">
        <v>886.9803</v>
      </c>
      <c r="T161" s="227"/>
      <c r="U161" s="220"/>
      <c r="V161" s="220"/>
      <c r="W161" s="220"/>
      <c r="X161" s="220"/>
      <c r="Y161" s="220"/>
      <c r="Z161" s="220"/>
    </row>
    <row r="162" spans="6:26" s="221" customFormat="1" ht="12">
      <c r="F162" s="221" t="s">
        <v>695</v>
      </c>
      <c r="G162" s="221" t="s">
        <v>81</v>
      </c>
      <c r="I162" s="227">
        <v>1241.883573</v>
      </c>
      <c r="J162" s="227"/>
      <c r="K162" s="227">
        <v>677.9302200944725</v>
      </c>
      <c r="L162" s="227"/>
      <c r="M162" s="227">
        <v>0</v>
      </c>
      <c r="N162" s="227"/>
      <c r="O162" s="227">
        <v>0</v>
      </c>
      <c r="P162" s="227"/>
      <c r="Q162" s="227">
        <v>0.00752699999992501</v>
      </c>
      <c r="R162" s="227"/>
      <c r="S162" s="227">
        <v>1919.8213200944724</v>
      </c>
      <c r="T162" s="227"/>
      <c r="U162" s="220"/>
      <c r="V162" s="220"/>
      <c r="W162" s="220"/>
      <c r="X162" s="220"/>
      <c r="Y162" s="220"/>
      <c r="Z162" s="220"/>
    </row>
    <row r="163" spans="3:26" s="221" customFormat="1" ht="12">
      <c r="C163" s="221" t="s">
        <v>313</v>
      </c>
      <c r="D163" s="221" t="s">
        <v>23</v>
      </c>
      <c r="I163" s="227">
        <f>I164+I165</f>
        <v>232.39999999999998</v>
      </c>
      <c r="J163" s="227"/>
      <c r="K163" s="227">
        <f>K164+K165</f>
        <v>125.46230249605205</v>
      </c>
      <c r="L163" s="227"/>
      <c r="M163" s="227">
        <f>M164+M165</f>
        <v>0</v>
      </c>
      <c r="N163" s="227"/>
      <c r="O163" s="227">
        <f>O164+O165</f>
        <v>-3.1999999999999997</v>
      </c>
      <c r="P163" s="227"/>
      <c r="Q163" s="227">
        <f>Q164+Q165</f>
        <v>-0.11191813049775107</v>
      </c>
      <c r="R163" s="227"/>
      <c r="S163" s="227">
        <f>S164+S165</f>
        <v>354.6</v>
      </c>
      <c r="T163" s="227"/>
      <c r="U163" s="220"/>
      <c r="V163" s="220"/>
      <c r="W163" s="220"/>
      <c r="X163" s="220"/>
      <c r="Y163" s="220"/>
      <c r="Z163" s="220"/>
    </row>
    <row r="164" spans="4:26" s="221" customFormat="1" ht="12">
      <c r="D164" s="221" t="s">
        <v>651</v>
      </c>
      <c r="E164" s="221" t="s">
        <v>103</v>
      </c>
      <c r="I164" s="227">
        <v>155.2</v>
      </c>
      <c r="J164" s="227"/>
      <c r="K164" s="227">
        <v>-9.737697503947977</v>
      </c>
      <c r="L164" s="227"/>
      <c r="M164" s="227">
        <v>0</v>
      </c>
      <c r="N164" s="227"/>
      <c r="O164" s="227">
        <v>-3.1999999999999997</v>
      </c>
      <c r="P164" s="227"/>
      <c r="Q164" s="227">
        <v>-0.11191813049775107</v>
      </c>
      <c r="R164" s="227"/>
      <c r="S164" s="227">
        <v>142.2</v>
      </c>
      <c r="T164" s="227"/>
      <c r="U164" s="220"/>
      <c r="V164" s="220"/>
      <c r="W164" s="220"/>
      <c r="X164" s="220"/>
      <c r="Y164" s="220"/>
      <c r="Z164" s="220"/>
    </row>
    <row r="165" spans="4:26" s="221" customFormat="1" ht="12">
      <c r="D165" s="221" t="s">
        <v>652</v>
      </c>
      <c r="E165" s="221" t="s">
        <v>186</v>
      </c>
      <c r="I165" s="227">
        <v>77.2</v>
      </c>
      <c r="J165" s="227"/>
      <c r="K165" s="227">
        <v>135.20000000000002</v>
      </c>
      <c r="L165" s="227"/>
      <c r="M165" s="227">
        <v>0</v>
      </c>
      <c r="N165" s="227"/>
      <c r="O165" s="227">
        <v>0</v>
      </c>
      <c r="P165" s="227"/>
      <c r="Q165" s="227">
        <v>0</v>
      </c>
      <c r="R165" s="227"/>
      <c r="S165" s="227">
        <v>212.4</v>
      </c>
      <c r="T165" s="227"/>
      <c r="U165" s="220"/>
      <c r="V165" s="220"/>
      <c r="W165" s="220"/>
      <c r="X165" s="220"/>
      <c r="Y165" s="220"/>
      <c r="Z165" s="220"/>
    </row>
    <row r="166" spans="3:26" s="221" customFormat="1" ht="12">
      <c r="C166" s="221" t="s">
        <v>696</v>
      </c>
      <c r="D166" s="221" t="s">
        <v>25</v>
      </c>
      <c r="I166" s="227">
        <f>I167+I170+I173+I176</f>
        <v>12.6</v>
      </c>
      <c r="J166" s="227"/>
      <c r="K166" s="227">
        <f>K167+K170+K173+K176</f>
        <v>-0.8999999999999986</v>
      </c>
      <c r="L166" s="227"/>
      <c r="M166" s="227">
        <f>M167+M170+M173+M176</f>
        <v>0</v>
      </c>
      <c r="N166" s="227"/>
      <c r="O166" s="227">
        <f>O167+O170+O173+O176</f>
        <v>0</v>
      </c>
      <c r="P166" s="227"/>
      <c r="Q166" s="227">
        <f>Q167+Q170+Q173+Q176</f>
        <v>-8.881784197001252E-16</v>
      </c>
      <c r="R166" s="227"/>
      <c r="S166" s="227">
        <f>S167+S170+S173+S176</f>
        <v>11.7</v>
      </c>
      <c r="T166" s="227"/>
      <c r="U166" s="220"/>
      <c r="V166" s="220"/>
      <c r="W166" s="220"/>
      <c r="X166" s="220"/>
      <c r="Y166" s="220"/>
      <c r="Z166" s="220"/>
    </row>
    <row r="167" spans="4:26" s="221" customFormat="1" ht="12">
      <c r="D167" s="221" t="s">
        <v>315</v>
      </c>
      <c r="E167" s="221" t="s">
        <v>103</v>
      </c>
      <c r="I167" s="227">
        <f>I168+I169</f>
        <v>12.6</v>
      </c>
      <c r="J167" s="227"/>
      <c r="K167" s="227">
        <f>K168+K169</f>
        <v>-0.8999999999999986</v>
      </c>
      <c r="L167" s="227"/>
      <c r="M167" s="227">
        <f>M168+M169</f>
        <v>0</v>
      </c>
      <c r="N167" s="227"/>
      <c r="O167" s="227">
        <f>O168+O169</f>
        <v>0</v>
      </c>
      <c r="P167" s="227"/>
      <c r="Q167" s="227">
        <f>Q168+Q169</f>
        <v>-8.881784197001252E-16</v>
      </c>
      <c r="R167" s="227"/>
      <c r="S167" s="227">
        <f>S168+S169</f>
        <v>11.7</v>
      </c>
      <c r="T167" s="227"/>
      <c r="U167" s="220"/>
      <c r="V167" s="220"/>
      <c r="W167" s="220"/>
      <c r="X167" s="220"/>
      <c r="Y167" s="220"/>
      <c r="Z167" s="220"/>
    </row>
    <row r="168" spans="5:26" s="221" customFormat="1" ht="12">
      <c r="E168" s="221" t="s">
        <v>657</v>
      </c>
      <c r="F168" s="221" t="s">
        <v>631</v>
      </c>
      <c r="I168" s="227">
        <v>0</v>
      </c>
      <c r="J168" s="227"/>
      <c r="K168" s="227">
        <v>0</v>
      </c>
      <c r="L168" s="227"/>
      <c r="M168" s="227">
        <v>0</v>
      </c>
      <c r="N168" s="227"/>
      <c r="O168" s="227">
        <v>0</v>
      </c>
      <c r="P168" s="227"/>
      <c r="Q168" s="227">
        <v>0</v>
      </c>
      <c r="R168" s="227"/>
      <c r="S168" s="227">
        <v>0</v>
      </c>
      <c r="T168" s="227"/>
      <c r="U168" s="220"/>
      <c r="V168" s="220"/>
      <c r="W168" s="220"/>
      <c r="X168" s="220"/>
      <c r="Y168" s="220"/>
      <c r="Z168" s="220"/>
    </row>
    <row r="169" spans="5:26" s="221" customFormat="1" ht="12">
      <c r="E169" s="221" t="s">
        <v>658</v>
      </c>
      <c r="F169" s="221" t="s">
        <v>633</v>
      </c>
      <c r="I169" s="227">
        <v>12.6</v>
      </c>
      <c r="J169" s="227"/>
      <c r="K169" s="227">
        <v>-0.8999999999999986</v>
      </c>
      <c r="L169" s="227"/>
      <c r="M169" s="227">
        <v>0</v>
      </c>
      <c r="N169" s="227"/>
      <c r="O169" s="227">
        <v>0</v>
      </c>
      <c r="P169" s="227"/>
      <c r="Q169" s="227">
        <v>-8.881784197001252E-16</v>
      </c>
      <c r="R169" s="227"/>
      <c r="S169" s="227">
        <v>11.7</v>
      </c>
      <c r="T169" s="227"/>
      <c r="U169" s="220"/>
      <c r="V169" s="220"/>
      <c r="W169" s="220"/>
      <c r="X169" s="220"/>
      <c r="Y169" s="220"/>
      <c r="Z169" s="220"/>
    </row>
    <row r="170" spans="4:26" s="221" customFormat="1" ht="12">
      <c r="D170" s="221" t="s">
        <v>316</v>
      </c>
      <c r="E170" s="221" t="s">
        <v>610</v>
      </c>
      <c r="I170" s="227">
        <f>I171+I172</f>
        <v>0</v>
      </c>
      <c r="J170" s="227"/>
      <c r="K170" s="227">
        <f>K171+K172</f>
        <v>0</v>
      </c>
      <c r="L170" s="227"/>
      <c r="M170" s="227">
        <f>M171+M172</f>
        <v>0</v>
      </c>
      <c r="N170" s="227"/>
      <c r="O170" s="227">
        <f>O171+O172</f>
        <v>0</v>
      </c>
      <c r="P170" s="227"/>
      <c r="Q170" s="227">
        <f>Q171+Q172</f>
        <v>0</v>
      </c>
      <c r="R170" s="227"/>
      <c r="S170" s="227">
        <f>S171+S172</f>
        <v>0</v>
      </c>
      <c r="T170" s="227"/>
      <c r="U170" s="220"/>
      <c r="V170" s="220"/>
      <c r="W170" s="220"/>
      <c r="X170" s="220"/>
      <c r="Y170" s="220"/>
      <c r="Z170" s="220"/>
    </row>
    <row r="171" spans="5:26" s="221" customFormat="1" ht="12">
      <c r="E171" s="221" t="s">
        <v>659</v>
      </c>
      <c r="F171" s="221" t="s">
        <v>631</v>
      </c>
      <c r="I171" s="227">
        <v>0</v>
      </c>
      <c r="J171" s="227"/>
      <c r="K171" s="227">
        <v>0</v>
      </c>
      <c r="L171" s="227"/>
      <c r="M171" s="227">
        <v>0</v>
      </c>
      <c r="N171" s="227"/>
      <c r="O171" s="227">
        <v>0</v>
      </c>
      <c r="P171" s="227"/>
      <c r="Q171" s="227">
        <v>0</v>
      </c>
      <c r="R171" s="227"/>
      <c r="S171" s="227">
        <v>0</v>
      </c>
      <c r="T171" s="227"/>
      <c r="U171" s="220"/>
      <c r="V171" s="220"/>
      <c r="W171" s="220"/>
      <c r="X171" s="220"/>
      <c r="Y171" s="220"/>
      <c r="Z171" s="220"/>
    </row>
    <row r="172" spans="5:26" s="221" customFormat="1" ht="12">
      <c r="E172" s="221" t="s">
        <v>660</v>
      </c>
      <c r="F172" s="221" t="s">
        <v>633</v>
      </c>
      <c r="I172" s="227">
        <v>0</v>
      </c>
      <c r="J172" s="227"/>
      <c r="K172" s="227">
        <v>0</v>
      </c>
      <c r="L172" s="227"/>
      <c r="M172" s="227">
        <v>0</v>
      </c>
      <c r="N172" s="227"/>
      <c r="O172" s="227">
        <v>0</v>
      </c>
      <c r="P172" s="227"/>
      <c r="Q172" s="227">
        <v>0</v>
      </c>
      <c r="R172" s="227"/>
      <c r="S172" s="227">
        <v>0</v>
      </c>
      <c r="T172" s="227"/>
      <c r="U172" s="220"/>
      <c r="V172" s="220"/>
      <c r="W172" s="220"/>
      <c r="X172" s="220"/>
      <c r="Y172" s="220"/>
      <c r="Z172" s="220"/>
    </row>
    <row r="173" spans="4:26" s="221" customFormat="1" ht="12">
      <c r="D173" s="221" t="s">
        <v>661</v>
      </c>
      <c r="E173" s="221" t="s">
        <v>186</v>
      </c>
      <c r="I173" s="227">
        <f>I174+I175</f>
        <v>0</v>
      </c>
      <c r="J173" s="227"/>
      <c r="K173" s="227">
        <f>K174+K175</f>
        <v>0</v>
      </c>
      <c r="L173" s="227"/>
      <c r="M173" s="227">
        <f>M174+M175</f>
        <v>0</v>
      </c>
      <c r="N173" s="227"/>
      <c r="O173" s="227">
        <f>O174+O175</f>
        <v>0</v>
      </c>
      <c r="P173" s="227"/>
      <c r="Q173" s="227">
        <f>Q174+Q175</f>
        <v>0</v>
      </c>
      <c r="R173" s="227"/>
      <c r="S173" s="227">
        <f>S174+S175</f>
        <v>0</v>
      </c>
      <c r="T173" s="227"/>
      <c r="U173" s="220"/>
      <c r="V173" s="220"/>
      <c r="W173" s="220"/>
      <c r="X173" s="220"/>
      <c r="Y173" s="220"/>
      <c r="Z173" s="220"/>
    </row>
    <row r="174" spans="5:26" s="221" customFormat="1" ht="12">
      <c r="E174" s="221" t="s">
        <v>662</v>
      </c>
      <c r="F174" s="221" t="s">
        <v>631</v>
      </c>
      <c r="I174" s="227">
        <v>0</v>
      </c>
      <c r="J174" s="227"/>
      <c r="K174" s="227">
        <v>0</v>
      </c>
      <c r="L174" s="227"/>
      <c r="M174" s="227">
        <v>0</v>
      </c>
      <c r="N174" s="227"/>
      <c r="O174" s="227">
        <v>0</v>
      </c>
      <c r="P174" s="227"/>
      <c r="Q174" s="227">
        <v>0</v>
      </c>
      <c r="R174" s="227"/>
      <c r="S174" s="227">
        <v>0</v>
      </c>
      <c r="T174" s="227"/>
      <c r="U174" s="220"/>
      <c r="V174" s="220"/>
      <c r="W174" s="220"/>
      <c r="X174" s="220"/>
      <c r="Y174" s="220"/>
      <c r="Z174" s="220"/>
    </row>
    <row r="175" spans="5:26" s="221" customFormat="1" ht="12">
      <c r="E175" s="221" t="s">
        <v>663</v>
      </c>
      <c r="F175" s="221" t="s">
        <v>633</v>
      </c>
      <c r="I175" s="227">
        <v>0</v>
      </c>
      <c r="J175" s="227"/>
      <c r="K175" s="227">
        <v>0</v>
      </c>
      <c r="L175" s="227"/>
      <c r="M175" s="227">
        <v>0</v>
      </c>
      <c r="N175" s="227"/>
      <c r="O175" s="227">
        <v>0</v>
      </c>
      <c r="P175" s="227"/>
      <c r="Q175" s="227">
        <v>0</v>
      </c>
      <c r="R175" s="227"/>
      <c r="S175" s="227">
        <v>0</v>
      </c>
      <c r="T175" s="227"/>
      <c r="U175" s="220"/>
      <c r="V175" s="220"/>
      <c r="W175" s="220"/>
      <c r="X175" s="220"/>
      <c r="Y175" s="220"/>
      <c r="Z175" s="220"/>
    </row>
    <row r="176" spans="4:26" s="221" customFormat="1" ht="12">
      <c r="D176" s="221" t="s">
        <v>664</v>
      </c>
      <c r="E176" s="221" t="s">
        <v>187</v>
      </c>
      <c r="I176" s="227">
        <f>I177+I178</f>
        <v>0</v>
      </c>
      <c r="J176" s="227"/>
      <c r="K176" s="227">
        <f>K177+K178</f>
        <v>0</v>
      </c>
      <c r="L176" s="227"/>
      <c r="M176" s="227">
        <f>M177+M178</f>
        <v>0</v>
      </c>
      <c r="N176" s="227"/>
      <c r="O176" s="227">
        <f>O177+O178</f>
        <v>0</v>
      </c>
      <c r="P176" s="227"/>
      <c r="Q176" s="227">
        <f>Q177+Q178</f>
        <v>0</v>
      </c>
      <c r="R176" s="227"/>
      <c r="S176" s="227">
        <f>S177+S178</f>
        <v>0</v>
      </c>
      <c r="T176" s="227"/>
      <c r="U176" s="220"/>
      <c r="V176" s="220"/>
      <c r="W176" s="220"/>
      <c r="X176" s="220"/>
      <c r="Y176" s="220"/>
      <c r="Z176" s="220"/>
    </row>
    <row r="177" spans="5:26" s="221" customFormat="1" ht="12">
      <c r="E177" s="221" t="s">
        <v>665</v>
      </c>
      <c r="F177" s="221" t="s">
        <v>631</v>
      </c>
      <c r="I177" s="227">
        <v>0</v>
      </c>
      <c r="J177" s="227"/>
      <c r="K177" s="227">
        <v>0</v>
      </c>
      <c r="L177" s="227"/>
      <c r="M177" s="227">
        <v>0</v>
      </c>
      <c r="N177" s="227"/>
      <c r="O177" s="227">
        <v>0</v>
      </c>
      <c r="P177" s="227"/>
      <c r="Q177" s="227">
        <v>0</v>
      </c>
      <c r="R177" s="227"/>
      <c r="S177" s="227">
        <v>0</v>
      </c>
      <c r="T177" s="227"/>
      <c r="U177" s="220"/>
      <c r="V177" s="220"/>
      <c r="W177" s="220"/>
      <c r="X177" s="220"/>
      <c r="Y177" s="220"/>
      <c r="Z177" s="220"/>
    </row>
    <row r="178" spans="5:26" s="221" customFormat="1" ht="12">
      <c r="E178" s="221" t="s">
        <v>666</v>
      </c>
      <c r="F178" s="221" t="s">
        <v>633</v>
      </c>
      <c r="I178" s="227">
        <v>0</v>
      </c>
      <c r="J178" s="227"/>
      <c r="K178" s="227">
        <v>0</v>
      </c>
      <c r="L178" s="227"/>
      <c r="M178" s="227">
        <v>0</v>
      </c>
      <c r="N178" s="227"/>
      <c r="O178" s="227">
        <v>0</v>
      </c>
      <c r="P178" s="227"/>
      <c r="Q178" s="227">
        <v>0</v>
      </c>
      <c r="R178" s="227"/>
      <c r="S178" s="227">
        <v>0</v>
      </c>
      <c r="T178" s="227"/>
      <c r="U178" s="220"/>
      <c r="V178" s="220"/>
      <c r="W178" s="220"/>
      <c r="X178" s="220"/>
      <c r="Y178" s="220"/>
      <c r="Z178" s="220"/>
    </row>
    <row r="179" spans="3:26" s="221" customFormat="1" ht="12">
      <c r="C179" s="221" t="s">
        <v>317</v>
      </c>
      <c r="D179" s="221" t="s">
        <v>742</v>
      </c>
      <c r="I179" s="227">
        <v>192</v>
      </c>
      <c r="J179" s="227"/>
      <c r="K179" s="227">
        <v>0</v>
      </c>
      <c r="L179" s="227"/>
      <c r="M179" s="227">
        <v>0</v>
      </c>
      <c r="N179" s="227"/>
      <c r="O179" s="227">
        <v>-3</v>
      </c>
      <c r="P179" s="227"/>
      <c r="Q179" s="227">
        <v>-0.0853463500000089</v>
      </c>
      <c r="R179" s="227"/>
      <c r="S179" s="227">
        <v>188.91465365</v>
      </c>
      <c r="T179" s="227"/>
      <c r="U179" s="220"/>
      <c r="V179" s="220"/>
      <c r="W179" s="220"/>
      <c r="X179" s="220"/>
      <c r="Y179" s="220"/>
      <c r="Z179" s="220"/>
    </row>
    <row r="180" spans="9:26" s="208" customFormat="1" ht="12">
      <c r="I180" s="227"/>
      <c r="J180" s="227"/>
      <c r="K180" s="227"/>
      <c r="L180" s="227"/>
      <c r="M180" s="227"/>
      <c r="N180" s="227"/>
      <c r="O180" s="227"/>
      <c r="P180" s="227"/>
      <c r="Q180" s="227"/>
      <c r="R180" s="227"/>
      <c r="S180" s="227"/>
      <c r="T180" s="227"/>
      <c r="U180" s="227"/>
      <c r="V180" s="227"/>
      <c r="W180" s="227"/>
      <c r="X180" s="227"/>
      <c r="Y180" s="227"/>
      <c r="Z180" s="227"/>
    </row>
    <row r="181" spans="1:26" s="208" customFormat="1" ht="12">
      <c r="A181" s="207"/>
      <c r="B181" s="207"/>
      <c r="C181" s="207"/>
      <c r="D181" s="207"/>
      <c r="E181" s="207"/>
      <c r="F181" s="207"/>
      <c r="G181" s="207"/>
      <c r="H181" s="207"/>
      <c r="I181" s="367"/>
      <c r="J181" s="367"/>
      <c r="K181" s="367"/>
      <c r="L181" s="367"/>
      <c r="M181" s="367"/>
      <c r="N181" s="367"/>
      <c r="O181" s="367"/>
      <c r="P181" s="367"/>
      <c r="Q181" s="367"/>
      <c r="R181" s="367"/>
      <c r="S181" s="367"/>
      <c r="T181" s="227"/>
      <c r="U181" s="227"/>
      <c r="V181" s="227"/>
      <c r="W181" s="227"/>
      <c r="X181" s="227"/>
      <c r="Y181" s="227"/>
      <c r="Z181" s="227"/>
    </row>
    <row r="182" spans="9:26" s="208" customFormat="1" ht="12">
      <c r="I182" s="227"/>
      <c r="J182" s="227"/>
      <c r="K182" s="227"/>
      <c r="L182" s="227"/>
      <c r="M182" s="227"/>
      <c r="N182" s="227"/>
      <c r="O182" s="227"/>
      <c r="P182" s="227"/>
      <c r="Q182" s="227"/>
      <c r="R182" s="227"/>
      <c r="S182" s="227"/>
      <c r="T182" s="227"/>
      <c r="U182" s="227"/>
      <c r="V182" s="227"/>
      <c r="W182" s="227"/>
      <c r="X182" s="227"/>
      <c r="Y182" s="227"/>
      <c r="Z182" s="227"/>
    </row>
    <row r="183" spans="1:26" s="206" customFormat="1" ht="12">
      <c r="A183" s="206" t="s">
        <v>587</v>
      </c>
      <c r="B183" s="337" t="s">
        <v>676</v>
      </c>
      <c r="C183" s="337"/>
      <c r="D183" s="337"/>
      <c r="E183" s="337"/>
      <c r="F183" s="337"/>
      <c r="G183" s="337"/>
      <c r="H183" s="337"/>
      <c r="I183" s="227"/>
      <c r="J183" s="227"/>
      <c r="K183" s="345"/>
      <c r="L183" s="345"/>
      <c r="M183" s="345"/>
      <c r="N183" s="345"/>
      <c r="O183" s="345"/>
      <c r="P183" s="345"/>
      <c r="Q183" s="227"/>
      <c r="R183" s="227"/>
      <c r="S183" s="227"/>
      <c r="T183" s="227"/>
      <c r="U183" s="220"/>
      <c r="V183" s="220"/>
      <c r="W183" s="220"/>
      <c r="X183" s="220"/>
      <c r="Y183" s="220"/>
      <c r="Z183" s="220"/>
    </row>
    <row r="184" spans="2:26" s="206" customFormat="1" ht="12">
      <c r="B184" s="368" t="s">
        <v>779</v>
      </c>
      <c r="C184" s="337"/>
      <c r="D184" s="337"/>
      <c r="E184" s="337"/>
      <c r="F184" s="337"/>
      <c r="G184" s="368"/>
      <c r="H184" s="368"/>
      <c r="I184" s="227"/>
      <c r="J184" s="227"/>
      <c r="K184" s="369"/>
      <c r="L184" s="369"/>
      <c r="M184" s="369"/>
      <c r="N184" s="369"/>
      <c r="O184" s="345"/>
      <c r="P184" s="345"/>
      <c r="Q184" s="227"/>
      <c r="R184" s="227"/>
      <c r="S184" s="227"/>
      <c r="T184" s="227"/>
      <c r="U184" s="220"/>
      <c r="V184" s="220"/>
      <c r="W184" s="220"/>
      <c r="X184" s="220"/>
      <c r="Y184" s="220"/>
      <c r="Z184" s="220"/>
    </row>
    <row r="185" spans="1:26" s="206" customFormat="1" ht="12">
      <c r="A185" s="337"/>
      <c r="G185" s="337"/>
      <c r="H185" s="337"/>
      <c r="I185" s="227"/>
      <c r="J185" s="227"/>
      <c r="K185" s="345"/>
      <c r="L185" s="345"/>
      <c r="M185" s="345"/>
      <c r="N185" s="345"/>
      <c r="O185" s="345"/>
      <c r="P185" s="345"/>
      <c r="Q185" s="227"/>
      <c r="R185" s="227"/>
      <c r="S185" s="227"/>
      <c r="T185" s="227"/>
      <c r="U185" s="220"/>
      <c r="V185" s="220"/>
      <c r="W185" s="220"/>
      <c r="X185" s="220"/>
      <c r="Y185" s="220"/>
      <c r="Z185" s="220"/>
    </row>
    <row r="186" spans="9:26" s="206" customFormat="1" ht="12">
      <c r="I186" s="227"/>
      <c r="J186" s="227"/>
      <c r="K186" s="227"/>
      <c r="L186" s="227"/>
      <c r="M186" s="227"/>
      <c r="N186" s="227"/>
      <c r="O186" s="227"/>
      <c r="P186" s="227"/>
      <c r="Q186" s="227"/>
      <c r="R186" s="227"/>
      <c r="S186" s="227"/>
      <c r="T186" s="227"/>
      <c r="U186" s="220"/>
      <c r="V186" s="220"/>
      <c r="W186" s="220"/>
      <c r="X186" s="220"/>
      <c r="Y186" s="220"/>
      <c r="Z186" s="220"/>
    </row>
    <row r="187" spans="9:26" s="206" customFormat="1" ht="8.25" customHeight="1">
      <c r="I187" s="227"/>
      <c r="J187" s="227"/>
      <c r="K187" s="227"/>
      <c r="L187" s="227"/>
      <c r="M187" s="227"/>
      <c r="N187" s="227"/>
      <c r="O187" s="227"/>
      <c r="P187" s="227"/>
      <c r="Q187" s="227"/>
      <c r="R187" s="227"/>
      <c r="S187" s="227"/>
      <c r="T187" s="227"/>
      <c r="U187" s="220"/>
      <c r="V187" s="220"/>
      <c r="W187" s="220"/>
      <c r="X187" s="220"/>
      <c r="Y187" s="220"/>
      <c r="Z187" s="220"/>
    </row>
    <row r="188" spans="9:26" s="206" customFormat="1" ht="8.25" customHeight="1">
      <c r="I188" s="227"/>
      <c r="J188" s="227"/>
      <c r="K188" s="227"/>
      <c r="L188" s="227"/>
      <c r="M188" s="227"/>
      <c r="N188" s="227"/>
      <c r="O188" s="227"/>
      <c r="P188" s="227"/>
      <c r="Q188" s="227"/>
      <c r="R188" s="227"/>
      <c r="S188" s="227"/>
      <c r="T188" s="227"/>
      <c r="U188" s="220"/>
      <c r="V188" s="220"/>
      <c r="W188" s="220"/>
      <c r="X188" s="220"/>
      <c r="Y188" s="220"/>
      <c r="Z188" s="220"/>
    </row>
    <row r="189" spans="9:26" s="206" customFormat="1" ht="8.25" customHeight="1">
      <c r="I189" s="227"/>
      <c r="J189" s="227"/>
      <c r="K189" s="227"/>
      <c r="L189" s="227"/>
      <c r="M189" s="227"/>
      <c r="N189" s="227"/>
      <c r="O189" s="227"/>
      <c r="P189" s="227"/>
      <c r="Q189" s="227"/>
      <c r="R189" s="227"/>
      <c r="S189" s="227"/>
      <c r="T189" s="227"/>
      <c r="U189" s="220"/>
      <c r="V189" s="220"/>
      <c r="W189" s="220"/>
      <c r="X189" s="220"/>
      <c r="Y189" s="220"/>
      <c r="Z189" s="220"/>
    </row>
    <row r="190" spans="9:26" s="206" customFormat="1" ht="8.25" customHeight="1">
      <c r="I190" s="227"/>
      <c r="J190" s="227"/>
      <c r="K190" s="227"/>
      <c r="L190" s="227"/>
      <c r="M190" s="227"/>
      <c r="N190" s="227"/>
      <c r="O190" s="227"/>
      <c r="P190" s="227"/>
      <c r="Q190" s="227"/>
      <c r="R190" s="227"/>
      <c r="S190" s="227"/>
      <c r="T190" s="227"/>
      <c r="U190" s="220"/>
      <c r="V190" s="220"/>
      <c r="W190" s="220"/>
      <c r="X190" s="220"/>
      <c r="Y190" s="220"/>
      <c r="Z190" s="220"/>
    </row>
    <row r="191" spans="9:26" s="206" customFormat="1" ht="8.25" customHeight="1">
      <c r="I191" s="227"/>
      <c r="J191" s="227"/>
      <c r="K191" s="227"/>
      <c r="L191" s="227"/>
      <c r="M191" s="227"/>
      <c r="N191" s="227"/>
      <c r="O191" s="227"/>
      <c r="P191" s="227"/>
      <c r="Q191" s="227"/>
      <c r="R191" s="227"/>
      <c r="S191" s="227"/>
      <c r="T191" s="227"/>
      <c r="U191" s="220"/>
      <c r="V191" s="220"/>
      <c r="W191" s="220"/>
      <c r="X191" s="220"/>
      <c r="Y191" s="220"/>
      <c r="Z191" s="220"/>
    </row>
    <row r="192" spans="9:20" s="206" customFormat="1" ht="8.25" customHeight="1">
      <c r="I192" s="228"/>
      <c r="J192" s="228"/>
      <c r="K192" s="208"/>
      <c r="L192" s="208"/>
      <c r="M192" s="208"/>
      <c r="N192" s="208"/>
      <c r="O192" s="208"/>
      <c r="P192" s="208"/>
      <c r="Q192" s="208"/>
      <c r="R192" s="208"/>
      <c r="S192" s="228"/>
      <c r="T192" s="208"/>
    </row>
    <row r="193" spans="9:20" s="206" customFormat="1" ht="8.25" customHeight="1">
      <c r="I193" s="228"/>
      <c r="J193" s="228"/>
      <c r="K193" s="208"/>
      <c r="L193" s="208"/>
      <c r="M193" s="208"/>
      <c r="N193" s="208"/>
      <c r="O193" s="208"/>
      <c r="P193" s="208"/>
      <c r="Q193" s="208"/>
      <c r="R193" s="208"/>
      <c r="S193" s="228"/>
      <c r="T193" s="208"/>
    </row>
    <row r="194" spans="9:20" s="206" customFormat="1" ht="8.25" customHeight="1">
      <c r="I194" s="228"/>
      <c r="J194" s="228"/>
      <c r="K194" s="208"/>
      <c r="L194" s="208"/>
      <c r="M194" s="208"/>
      <c r="N194" s="208"/>
      <c r="O194" s="208"/>
      <c r="P194" s="208"/>
      <c r="Q194" s="208"/>
      <c r="R194" s="208"/>
      <c r="S194" s="228"/>
      <c r="T194" s="208"/>
    </row>
    <row r="195" spans="9:20" s="206" customFormat="1" ht="8.25" customHeight="1">
      <c r="I195" s="228"/>
      <c r="J195" s="228"/>
      <c r="K195" s="208"/>
      <c r="L195" s="208"/>
      <c r="M195" s="208"/>
      <c r="N195" s="208"/>
      <c r="O195" s="208"/>
      <c r="P195" s="208"/>
      <c r="Q195" s="208"/>
      <c r="R195" s="208"/>
      <c r="S195" s="228"/>
      <c r="T195" s="208"/>
    </row>
    <row r="196" spans="9:20" s="206" customFormat="1" ht="8.25" customHeight="1">
      <c r="I196" s="228"/>
      <c r="J196" s="228"/>
      <c r="K196" s="208"/>
      <c r="L196" s="208"/>
      <c r="M196" s="208"/>
      <c r="N196" s="208"/>
      <c r="O196" s="208"/>
      <c r="P196" s="208"/>
      <c r="Q196" s="208"/>
      <c r="R196" s="208"/>
      <c r="S196" s="228"/>
      <c r="T196" s="208"/>
    </row>
    <row r="197" spans="9:20" s="206" customFormat="1" ht="8.25" customHeight="1">
      <c r="I197" s="228"/>
      <c r="J197" s="228"/>
      <c r="K197" s="208"/>
      <c r="L197" s="208"/>
      <c r="M197" s="208"/>
      <c r="N197" s="208"/>
      <c r="O197" s="208"/>
      <c r="P197" s="208"/>
      <c r="Q197" s="208"/>
      <c r="R197" s="208"/>
      <c r="S197" s="228"/>
      <c r="T197" s="208"/>
    </row>
    <row r="198" spans="9:20" s="206" customFormat="1" ht="8.25" customHeight="1">
      <c r="I198" s="228"/>
      <c r="J198" s="228"/>
      <c r="K198" s="208"/>
      <c r="L198" s="208"/>
      <c r="M198" s="208"/>
      <c r="N198" s="208"/>
      <c r="O198" s="208"/>
      <c r="P198" s="208"/>
      <c r="Q198" s="208"/>
      <c r="R198" s="208"/>
      <c r="S198" s="228"/>
      <c r="T198" s="208"/>
    </row>
    <row r="199" spans="9:20" s="206" customFormat="1" ht="8.25" customHeight="1">
      <c r="I199" s="228"/>
      <c r="J199" s="228"/>
      <c r="K199" s="208"/>
      <c r="L199" s="208"/>
      <c r="M199" s="208"/>
      <c r="N199" s="208"/>
      <c r="O199" s="208"/>
      <c r="P199" s="208"/>
      <c r="Q199" s="208"/>
      <c r="R199" s="208"/>
      <c r="S199" s="228"/>
      <c r="T199" s="208"/>
    </row>
    <row r="200" spans="9:20" s="206" customFormat="1" ht="8.25" customHeight="1">
      <c r="I200" s="228"/>
      <c r="J200" s="228"/>
      <c r="K200" s="208"/>
      <c r="L200" s="208"/>
      <c r="M200" s="208"/>
      <c r="N200" s="208"/>
      <c r="O200" s="208"/>
      <c r="P200" s="208"/>
      <c r="Q200" s="208"/>
      <c r="R200" s="208"/>
      <c r="S200" s="228"/>
      <c r="T200" s="208"/>
    </row>
    <row r="201" spans="9:20" s="206" customFormat="1" ht="8.25" customHeight="1">
      <c r="I201" s="228"/>
      <c r="J201" s="228"/>
      <c r="K201" s="208"/>
      <c r="L201" s="208"/>
      <c r="M201" s="208"/>
      <c r="N201" s="208"/>
      <c r="O201" s="208"/>
      <c r="P201" s="208"/>
      <c r="Q201" s="208"/>
      <c r="R201" s="208"/>
      <c r="S201" s="228"/>
      <c r="T201" s="208"/>
    </row>
    <row r="202" spans="9:20" s="206" customFormat="1" ht="8.25" customHeight="1">
      <c r="I202" s="228"/>
      <c r="J202" s="228"/>
      <c r="K202" s="208"/>
      <c r="L202" s="208"/>
      <c r="M202" s="208"/>
      <c r="N202" s="208"/>
      <c r="O202" s="208"/>
      <c r="P202" s="208"/>
      <c r="Q202" s="208"/>
      <c r="R202" s="208"/>
      <c r="S202" s="228"/>
      <c r="T202" s="208"/>
    </row>
    <row r="203" spans="9:20" s="206" customFormat="1" ht="8.25" customHeight="1">
      <c r="I203" s="228"/>
      <c r="J203" s="228"/>
      <c r="K203" s="208"/>
      <c r="L203" s="208"/>
      <c r="M203" s="208"/>
      <c r="N203" s="208"/>
      <c r="O203" s="208"/>
      <c r="P203" s="208"/>
      <c r="Q203" s="208"/>
      <c r="R203" s="208"/>
      <c r="S203" s="228"/>
      <c r="T203" s="208"/>
    </row>
    <row r="204" spans="9:20" s="206" customFormat="1" ht="8.25" customHeight="1">
      <c r="I204" s="228"/>
      <c r="J204" s="228"/>
      <c r="K204" s="208"/>
      <c r="L204" s="208"/>
      <c r="M204" s="208"/>
      <c r="N204" s="208"/>
      <c r="O204" s="208"/>
      <c r="P204" s="208"/>
      <c r="Q204" s="208"/>
      <c r="R204" s="208"/>
      <c r="S204" s="228"/>
      <c r="T204" s="208"/>
    </row>
    <row r="205" spans="9:20" s="206" customFormat="1" ht="8.25" customHeight="1">
      <c r="I205" s="228"/>
      <c r="J205" s="228"/>
      <c r="K205" s="208"/>
      <c r="L205" s="208"/>
      <c r="M205" s="208"/>
      <c r="N205" s="208"/>
      <c r="O205" s="208"/>
      <c r="P205" s="208"/>
      <c r="Q205" s="208"/>
      <c r="R205" s="208"/>
      <c r="S205" s="228"/>
      <c r="T205" s="208"/>
    </row>
    <row r="206" spans="9:20" s="206" customFormat="1" ht="8.25" customHeight="1">
      <c r="I206" s="228"/>
      <c r="J206" s="228"/>
      <c r="K206" s="208"/>
      <c r="L206" s="208"/>
      <c r="M206" s="208"/>
      <c r="N206" s="208"/>
      <c r="O206" s="208"/>
      <c r="P206" s="208"/>
      <c r="Q206" s="208"/>
      <c r="R206" s="208"/>
      <c r="S206" s="228"/>
      <c r="T206" s="208"/>
    </row>
    <row r="207" spans="9:20" s="206" customFormat="1" ht="8.25" customHeight="1">
      <c r="I207" s="228"/>
      <c r="J207" s="228"/>
      <c r="K207" s="208"/>
      <c r="L207" s="208"/>
      <c r="M207" s="208"/>
      <c r="N207" s="208"/>
      <c r="O207" s="208"/>
      <c r="P207" s="208"/>
      <c r="Q207" s="208"/>
      <c r="R207" s="208"/>
      <c r="S207" s="228"/>
      <c r="T207" s="208"/>
    </row>
    <row r="208" spans="9:20" s="206" customFormat="1" ht="8.25" customHeight="1">
      <c r="I208" s="228"/>
      <c r="J208" s="228"/>
      <c r="K208" s="208"/>
      <c r="L208" s="208"/>
      <c r="M208" s="208"/>
      <c r="N208" s="208"/>
      <c r="O208" s="208"/>
      <c r="P208" s="208"/>
      <c r="Q208" s="208"/>
      <c r="R208" s="208"/>
      <c r="S208" s="228"/>
      <c r="T208" s="208"/>
    </row>
    <row r="209" spans="9:20" s="206" customFormat="1" ht="8.25" customHeight="1">
      <c r="I209" s="228"/>
      <c r="J209" s="228"/>
      <c r="K209" s="208"/>
      <c r="L209" s="208"/>
      <c r="M209" s="208"/>
      <c r="N209" s="208"/>
      <c r="O209" s="208"/>
      <c r="P209" s="208"/>
      <c r="Q209" s="208"/>
      <c r="R209" s="208"/>
      <c r="S209" s="228"/>
      <c r="T209" s="208"/>
    </row>
    <row r="210" spans="9:20" s="206" customFormat="1" ht="8.25" customHeight="1">
      <c r="I210" s="228"/>
      <c r="J210" s="228"/>
      <c r="K210" s="208"/>
      <c r="L210" s="208"/>
      <c r="M210" s="208"/>
      <c r="N210" s="208"/>
      <c r="O210" s="208"/>
      <c r="P210" s="208"/>
      <c r="Q210" s="208"/>
      <c r="R210" s="208"/>
      <c r="S210" s="228"/>
      <c r="T210" s="208"/>
    </row>
    <row r="211" spans="9:20" s="206" customFormat="1" ht="8.25" customHeight="1">
      <c r="I211" s="228"/>
      <c r="J211" s="228"/>
      <c r="K211" s="208"/>
      <c r="L211" s="208"/>
      <c r="M211" s="208"/>
      <c r="N211" s="208"/>
      <c r="O211" s="208"/>
      <c r="P211" s="208"/>
      <c r="Q211" s="208"/>
      <c r="R211" s="208"/>
      <c r="S211" s="228"/>
      <c r="T211" s="208"/>
    </row>
    <row r="212" spans="9:20" s="206" customFormat="1" ht="8.25" customHeight="1">
      <c r="I212" s="228"/>
      <c r="J212" s="228"/>
      <c r="K212" s="208"/>
      <c r="L212" s="208"/>
      <c r="M212" s="208"/>
      <c r="N212" s="208"/>
      <c r="O212" s="208"/>
      <c r="P212" s="208"/>
      <c r="Q212" s="208"/>
      <c r="R212" s="208"/>
      <c r="S212" s="228"/>
      <c r="T212" s="208"/>
    </row>
    <row r="213" spans="9:20" s="206" customFormat="1" ht="8.25" customHeight="1">
      <c r="I213" s="228"/>
      <c r="J213" s="228"/>
      <c r="K213" s="208"/>
      <c r="L213" s="208"/>
      <c r="M213" s="208"/>
      <c r="N213" s="208"/>
      <c r="O213" s="208"/>
      <c r="P213" s="208"/>
      <c r="Q213" s="208"/>
      <c r="R213" s="208"/>
      <c r="S213" s="228"/>
      <c r="T213" s="208"/>
    </row>
    <row r="214" spans="9:20" s="206" customFormat="1" ht="8.25" customHeight="1">
      <c r="I214" s="228"/>
      <c r="J214" s="228"/>
      <c r="K214" s="208"/>
      <c r="L214" s="208"/>
      <c r="M214" s="208"/>
      <c r="N214" s="208"/>
      <c r="O214" s="208"/>
      <c r="P214" s="208"/>
      <c r="Q214" s="208"/>
      <c r="R214" s="208"/>
      <c r="S214" s="228"/>
      <c r="T214" s="208"/>
    </row>
    <row r="215" spans="9:20" s="206" customFormat="1" ht="8.25" customHeight="1">
      <c r="I215" s="228"/>
      <c r="J215" s="228"/>
      <c r="K215" s="208"/>
      <c r="L215" s="208"/>
      <c r="M215" s="208"/>
      <c r="N215" s="208"/>
      <c r="O215" s="208"/>
      <c r="P215" s="208"/>
      <c r="Q215" s="208"/>
      <c r="R215" s="208"/>
      <c r="S215" s="228"/>
      <c r="T215" s="208"/>
    </row>
    <row r="216" spans="9:20" s="206" customFormat="1" ht="8.25" customHeight="1">
      <c r="I216" s="228"/>
      <c r="J216" s="228"/>
      <c r="K216" s="208"/>
      <c r="L216" s="208"/>
      <c r="M216" s="208"/>
      <c r="N216" s="208"/>
      <c r="O216" s="208"/>
      <c r="P216" s="208"/>
      <c r="Q216" s="208"/>
      <c r="R216" s="208"/>
      <c r="S216" s="228"/>
      <c r="T216" s="208"/>
    </row>
    <row r="217" spans="9:20" s="206" customFormat="1" ht="8.25" customHeight="1">
      <c r="I217" s="228"/>
      <c r="J217" s="228"/>
      <c r="K217" s="208"/>
      <c r="L217" s="208"/>
      <c r="M217" s="208"/>
      <c r="N217" s="208"/>
      <c r="O217" s="208"/>
      <c r="P217" s="208"/>
      <c r="Q217" s="208"/>
      <c r="R217" s="208"/>
      <c r="S217" s="228"/>
      <c r="T217" s="208"/>
    </row>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sheetProtection/>
  <printOptions/>
  <pageMargins left="0.75" right="0.75" top="1" bottom="1" header="0" footer="0"/>
  <pageSetup horizontalDpi="600" verticalDpi="600" orientation="portrait" scale="83" r:id="rId1"/>
  <rowBreaks count="1" manualBreakCount="1">
    <brk id="100" max="19" man="1"/>
  </rowBreaks>
</worksheet>
</file>

<file path=xl/worksheets/sheet19.xml><?xml version="1.0" encoding="utf-8"?>
<worksheet xmlns="http://schemas.openxmlformats.org/spreadsheetml/2006/main" xmlns:r="http://schemas.openxmlformats.org/officeDocument/2006/relationships">
  <sheetPr>
    <tabColor indexed="31"/>
  </sheetPr>
  <dimension ref="A2:Z180"/>
  <sheetViews>
    <sheetView zoomScalePageLayoutView="0" workbookViewId="0" topLeftCell="A1">
      <selection activeCell="X19" sqref="X19"/>
    </sheetView>
  </sheetViews>
  <sheetFormatPr defaultColWidth="11.421875" defaultRowHeight="12.75"/>
  <cols>
    <col min="1" max="1" width="2.28125" style="299" customWidth="1"/>
    <col min="2" max="2" width="1.7109375" style="299" customWidth="1"/>
    <col min="3" max="3" width="5.57421875" style="299" customWidth="1"/>
    <col min="4" max="4" width="3.00390625" style="299" customWidth="1"/>
    <col min="5" max="5" width="29.28125" style="299" bestFit="1" customWidth="1"/>
    <col min="6" max="6" width="5.28125" style="299" hidden="1" customWidth="1"/>
    <col min="7" max="7" width="6.7109375" style="299" hidden="1" customWidth="1"/>
    <col min="8" max="8" width="3.421875" style="299" customWidth="1"/>
    <col min="9" max="9" width="8.7109375" style="301" customWidth="1"/>
    <col min="10" max="10" width="1.28515625" style="301" customWidth="1"/>
    <col min="11" max="11" width="12.7109375" style="300" bestFit="1" customWidth="1"/>
    <col min="12" max="12" width="1.28515625" style="300" customWidth="1"/>
    <col min="13" max="13" width="9.140625" style="300" customWidth="1"/>
    <col min="14" max="14" width="1.28515625" style="300" customWidth="1"/>
    <col min="15" max="15" width="10.140625" style="300" customWidth="1"/>
    <col min="16" max="16" width="1.28515625" style="300" customWidth="1"/>
    <col min="17" max="17" width="6.8515625" style="301" customWidth="1"/>
    <col min="18" max="18" width="1.28515625" style="301" customWidth="1"/>
    <col min="19" max="19" width="8.00390625" style="301" customWidth="1"/>
    <col min="20" max="25" width="5.8515625" style="299" customWidth="1"/>
    <col min="26" max="16384" width="11.421875" style="299" customWidth="1"/>
  </cols>
  <sheetData>
    <row r="2" spans="1:19" s="297" customFormat="1" ht="12.75" customHeight="1">
      <c r="A2" s="292" t="s">
        <v>765</v>
      </c>
      <c r="B2" s="293"/>
      <c r="C2" s="294"/>
      <c r="D2" s="294"/>
      <c r="E2" s="294"/>
      <c r="F2" s="294"/>
      <c r="G2" s="294"/>
      <c r="H2" s="294"/>
      <c r="I2" s="295"/>
      <c r="J2" s="295"/>
      <c r="K2" s="295"/>
      <c r="L2" s="295"/>
      <c r="M2" s="296"/>
      <c r="N2" s="296"/>
      <c r="O2" s="296"/>
      <c r="P2" s="296"/>
      <c r="Q2" s="295"/>
      <c r="R2" s="295"/>
      <c r="S2" s="295"/>
    </row>
    <row r="3" spans="1:19" ht="12" customHeight="1">
      <c r="A3" s="313" t="s">
        <v>0</v>
      </c>
      <c r="B3" s="298"/>
      <c r="I3" s="300"/>
      <c r="J3" s="300"/>
      <c r="K3" s="301"/>
      <c r="M3" s="302"/>
      <c r="N3" s="302"/>
      <c r="O3" s="302"/>
      <c r="P3" s="302"/>
      <c r="Q3" s="300"/>
      <c r="R3" s="300"/>
      <c r="S3" s="300"/>
    </row>
    <row r="4" spans="1:19" s="304" customFormat="1" ht="12.75" customHeight="1">
      <c r="A4" s="303"/>
      <c r="I4" s="305"/>
      <c r="J4" s="305"/>
      <c r="K4" s="305"/>
      <c r="L4" s="305"/>
      <c r="M4" s="305"/>
      <c r="N4" s="305"/>
      <c r="O4" s="305"/>
      <c r="P4" s="305"/>
      <c r="Q4" s="305"/>
      <c r="R4" s="305"/>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2">
        <v>2007</v>
      </c>
      <c r="J8" s="328"/>
      <c r="K8" s="327" t="s">
        <v>698</v>
      </c>
      <c r="L8" s="328"/>
      <c r="M8" s="329" t="s">
        <v>699</v>
      </c>
      <c r="N8" s="330"/>
      <c r="O8" s="331" t="s">
        <v>700</v>
      </c>
      <c r="P8" s="330"/>
      <c r="Q8" s="331" t="s">
        <v>598</v>
      </c>
      <c r="R8" s="329"/>
      <c r="S8" s="351">
        <v>39508</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1:26" s="336" customFormat="1" ht="7.5" customHeight="1">
      <c r="A10" s="332"/>
      <c r="B10" s="332"/>
      <c r="C10" s="332"/>
      <c r="D10" s="332"/>
      <c r="E10" s="332"/>
      <c r="F10" s="332"/>
      <c r="G10" s="332"/>
      <c r="H10" s="332"/>
      <c r="I10" s="333"/>
      <c r="J10" s="333"/>
      <c r="K10" s="334"/>
      <c r="L10" s="334"/>
      <c r="M10" s="334"/>
      <c r="N10" s="334"/>
      <c r="O10" s="334"/>
      <c r="P10" s="334"/>
      <c r="Q10" s="334"/>
      <c r="R10" s="334"/>
      <c r="S10" s="333"/>
      <c r="T10" s="335"/>
      <c r="U10" s="335"/>
      <c r="V10" s="335"/>
      <c r="W10" s="335"/>
      <c r="X10" s="335"/>
      <c r="Y10" s="335"/>
      <c r="Z10" s="335"/>
    </row>
    <row r="11" spans="1:26" s="337" customFormat="1" ht="12">
      <c r="A11" s="317" t="s">
        <v>234</v>
      </c>
      <c r="G11" s="338"/>
      <c r="H11" s="338"/>
      <c r="I11" s="339">
        <f>I13-I75</f>
        <v>727.7701892519253</v>
      </c>
      <c r="J11" s="339"/>
      <c r="K11" s="339">
        <f>K13-K75</f>
        <v>1402.0553782307352</v>
      </c>
      <c r="L11" s="339"/>
      <c r="M11" s="339">
        <f>M13-M75</f>
        <v>-11829.664120448755</v>
      </c>
      <c r="N11" s="339"/>
      <c r="O11" s="339">
        <f>O13-O75</f>
        <v>-7037.402588801194</v>
      </c>
      <c r="P11" s="339"/>
      <c r="Q11" s="339">
        <f>Q13-Q75</f>
        <v>310.572216180336</v>
      </c>
      <c r="R11" s="339"/>
      <c r="S11" s="339">
        <f>S13-S75</f>
        <v>-16426.667774935922</v>
      </c>
      <c r="T11" s="340"/>
      <c r="U11" s="340"/>
      <c r="V11" s="340"/>
      <c r="W11" s="340"/>
      <c r="X11" s="340"/>
      <c r="Y11" s="340"/>
      <c r="Z11" s="340"/>
    </row>
    <row r="12" spans="7:26" s="337" customFormat="1" ht="7.5" customHeight="1">
      <c r="G12" s="338"/>
      <c r="H12" s="338"/>
      <c r="I12" s="339"/>
      <c r="J12" s="339"/>
      <c r="K12" s="339"/>
      <c r="L12" s="339"/>
      <c r="M12" s="339"/>
      <c r="N12" s="339"/>
      <c r="O12" s="339"/>
      <c r="P12" s="339"/>
      <c r="Q12" s="339"/>
      <c r="R12" s="339"/>
      <c r="S12" s="339"/>
      <c r="T12" s="340"/>
      <c r="U12" s="340"/>
      <c r="V12" s="340"/>
      <c r="W12" s="340"/>
      <c r="X12" s="340"/>
      <c r="Y12" s="340"/>
      <c r="Z12" s="340"/>
    </row>
    <row r="13" spans="1:26" s="337" customFormat="1" ht="12">
      <c r="A13" s="337" t="s">
        <v>706</v>
      </c>
      <c r="G13" s="338"/>
      <c r="H13" s="338"/>
      <c r="I13" s="339">
        <f>I15+I20+I59</f>
        <v>164585.64804769377</v>
      </c>
      <c r="J13" s="339"/>
      <c r="K13" s="339">
        <f>K15+K20+K59</f>
        <v>7550.836306762341</v>
      </c>
      <c r="L13" s="339"/>
      <c r="M13" s="339">
        <f>M15+M20+M59</f>
        <v>-8479.160343515474</v>
      </c>
      <c r="N13" s="339"/>
      <c r="O13" s="339">
        <f>O15+O20+O59</f>
        <v>7145.0106360776235</v>
      </c>
      <c r="P13" s="339"/>
      <c r="Q13" s="339">
        <f>Q15+Q20+Q59</f>
        <v>2.6289618732551148</v>
      </c>
      <c r="R13" s="339"/>
      <c r="S13" s="339">
        <f>S15+S20+S59</f>
        <v>170804.96360889153</v>
      </c>
      <c r="T13" s="340"/>
      <c r="U13" s="340"/>
      <c r="V13" s="340"/>
      <c r="W13" s="340"/>
      <c r="X13" s="340"/>
      <c r="Y13" s="340"/>
      <c r="Z13" s="340"/>
    </row>
    <row r="14" spans="9:26" s="337" customFormat="1" ht="12">
      <c r="I14" s="339"/>
      <c r="J14" s="339"/>
      <c r="K14" s="339"/>
      <c r="L14" s="339"/>
      <c r="M14" s="339"/>
      <c r="N14" s="339"/>
      <c r="O14" s="339"/>
      <c r="P14" s="339"/>
      <c r="Q14" s="339"/>
      <c r="R14" s="339"/>
      <c r="S14" s="339"/>
      <c r="T14" s="340"/>
      <c r="U14" s="340"/>
      <c r="V14" s="340"/>
      <c r="W14" s="340"/>
      <c r="X14" s="340"/>
      <c r="Y14" s="340"/>
      <c r="Z14" s="340"/>
    </row>
    <row r="15" spans="1:26" s="337" customFormat="1" ht="12">
      <c r="A15" s="337" t="s">
        <v>743</v>
      </c>
      <c r="D15" s="341"/>
      <c r="G15" s="341"/>
      <c r="H15" s="341"/>
      <c r="I15" s="339">
        <f>I16+I17+I18+I19</f>
        <v>19977.169465443454</v>
      </c>
      <c r="J15" s="339"/>
      <c r="K15" s="339">
        <f>K16+K17+K18+K19</f>
        <v>2356.7340818218363</v>
      </c>
      <c r="L15" s="339"/>
      <c r="M15" s="339">
        <f>M16+M17+M18+M19</f>
        <v>262.4086567399612</v>
      </c>
      <c r="N15" s="339"/>
      <c r="O15" s="339">
        <f>O16+O17+O18+O19</f>
        <v>684.8407199999965</v>
      </c>
      <c r="P15" s="339"/>
      <c r="Q15" s="339">
        <f>Q16+Q17+Q18+Q19</f>
        <v>0</v>
      </c>
      <c r="R15" s="339"/>
      <c r="S15" s="339">
        <f>S16+S17+S18+S19</f>
        <v>23281.152924005248</v>
      </c>
      <c r="T15" s="340"/>
      <c r="U15" s="340"/>
      <c r="V15" s="340"/>
      <c r="W15" s="340"/>
      <c r="X15" s="340"/>
      <c r="Y15" s="340"/>
      <c r="Z15" s="340"/>
    </row>
    <row r="16" spans="3:26" s="337" customFormat="1" ht="12">
      <c r="C16" s="341"/>
      <c r="D16" s="341" t="s">
        <v>194</v>
      </c>
      <c r="G16" s="341"/>
      <c r="H16" s="341"/>
      <c r="I16" s="339">
        <v>0</v>
      </c>
      <c r="J16" s="339"/>
      <c r="K16" s="339">
        <v>0</v>
      </c>
      <c r="L16" s="339"/>
      <c r="M16" s="339">
        <v>0</v>
      </c>
      <c r="N16" s="339"/>
      <c r="O16" s="339">
        <v>0</v>
      </c>
      <c r="P16" s="339"/>
      <c r="Q16" s="339">
        <v>0</v>
      </c>
      <c r="R16" s="339"/>
      <c r="S16" s="339">
        <v>0</v>
      </c>
      <c r="T16" s="340"/>
      <c r="U16" s="340"/>
      <c r="V16" s="340"/>
      <c r="W16" s="340"/>
      <c r="X16" s="340"/>
      <c r="Y16" s="340"/>
      <c r="Z16" s="340"/>
    </row>
    <row r="17" spans="3:26" s="337" customFormat="1" ht="12">
      <c r="C17" s="341"/>
      <c r="D17" s="341" t="s">
        <v>97</v>
      </c>
      <c r="F17" s="341"/>
      <c r="G17" s="341"/>
      <c r="H17" s="341"/>
      <c r="I17" s="339">
        <v>13218.361709001725</v>
      </c>
      <c r="J17" s="339"/>
      <c r="K17" s="339">
        <v>1283.8610511678003</v>
      </c>
      <c r="L17" s="339"/>
      <c r="M17" s="339">
        <v>262.4086567399612</v>
      </c>
      <c r="N17" s="339"/>
      <c r="O17" s="339">
        <v>719.5107199999957</v>
      </c>
      <c r="P17" s="339"/>
      <c r="Q17" s="339">
        <v>0</v>
      </c>
      <c r="R17" s="339"/>
      <c r="S17" s="339">
        <v>15484.142136909482</v>
      </c>
      <c r="T17" s="340"/>
      <c r="U17" s="340"/>
      <c r="V17" s="340"/>
      <c r="W17" s="340"/>
      <c r="X17" s="340"/>
      <c r="Y17" s="340"/>
      <c r="Z17" s="340"/>
    </row>
    <row r="18" spans="4:26" s="337" customFormat="1" ht="12">
      <c r="D18" s="341" t="s">
        <v>483</v>
      </c>
      <c r="F18" s="341"/>
      <c r="G18" s="341"/>
      <c r="H18" s="341"/>
      <c r="I18" s="339">
        <v>0</v>
      </c>
      <c r="J18" s="339"/>
      <c r="K18" s="339">
        <v>0</v>
      </c>
      <c r="L18" s="339"/>
      <c r="M18" s="339">
        <v>0</v>
      </c>
      <c r="N18" s="339"/>
      <c r="O18" s="339">
        <v>0</v>
      </c>
      <c r="P18" s="339"/>
      <c r="Q18" s="339">
        <v>0</v>
      </c>
      <c r="R18" s="339"/>
      <c r="S18" s="339">
        <v>0</v>
      </c>
      <c r="T18" s="340"/>
      <c r="U18" s="340"/>
      <c r="V18" s="340"/>
      <c r="W18" s="340"/>
      <c r="X18" s="340"/>
      <c r="Y18" s="340"/>
      <c r="Z18" s="340"/>
    </row>
    <row r="19" spans="4:26" s="337" customFormat="1" ht="12">
      <c r="D19" s="341" t="s">
        <v>101</v>
      </c>
      <c r="G19" s="341"/>
      <c r="H19" s="341"/>
      <c r="I19" s="339">
        <v>6758.807756441728</v>
      </c>
      <c r="J19" s="339"/>
      <c r="K19" s="339">
        <v>1072.873030654036</v>
      </c>
      <c r="L19" s="339"/>
      <c r="M19" s="339">
        <v>0</v>
      </c>
      <c r="N19" s="339"/>
      <c r="O19" s="339">
        <v>-34.66999999999916</v>
      </c>
      <c r="P19" s="339"/>
      <c r="Q19" s="339">
        <v>0</v>
      </c>
      <c r="R19" s="339"/>
      <c r="S19" s="339">
        <v>7797.010787095765</v>
      </c>
      <c r="T19" s="340"/>
      <c r="U19" s="340"/>
      <c r="V19" s="340"/>
      <c r="W19" s="340"/>
      <c r="X19" s="340"/>
      <c r="Y19" s="340"/>
      <c r="Z19" s="340"/>
    </row>
    <row r="20" spans="1:26" s="337" customFormat="1" ht="12">
      <c r="A20" s="337" t="s">
        <v>744</v>
      </c>
      <c r="G20" s="341"/>
      <c r="H20" s="341"/>
      <c r="I20" s="339">
        <f>I21+I26+I37+I48</f>
        <v>72126.38780755547</v>
      </c>
      <c r="J20" s="339"/>
      <c r="K20" s="339">
        <f>K21+K26+K37+K48</f>
        <v>1219.4856991178879</v>
      </c>
      <c r="L20" s="339"/>
      <c r="M20" s="339">
        <f>M21+M26+M37+M48</f>
        <v>-6063.3289979502215</v>
      </c>
      <c r="N20" s="339"/>
      <c r="O20" s="339">
        <f>O21+O26+O37+O48</f>
        <v>5209.132001843685</v>
      </c>
      <c r="P20" s="339"/>
      <c r="Q20" s="339">
        <f>Q21+Q26+Q37+Q48</f>
        <v>2.5793303904222</v>
      </c>
      <c r="R20" s="339"/>
      <c r="S20" s="339">
        <f>S21+S26+S37+S48</f>
        <v>72494.25584095724</v>
      </c>
      <c r="T20" s="340"/>
      <c r="U20" s="340"/>
      <c r="V20" s="340"/>
      <c r="W20" s="340"/>
      <c r="X20" s="340"/>
      <c r="Y20" s="340"/>
      <c r="Z20" s="340"/>
    </row>
    <row r="21" spans="2:26" s="337" customFormat="1" ht="12">
      <c r="B21" s="337" t="s">
        <v>745</v>
      </c>
      <c r="G21" s="341"/>
      <c r="H21" s="341"/>
      <c r="I21" s="339">
        <f>I22+I25</f>
        <v>17160.60667372</v>
      </c>
      <c r="J21" s="339"/>
      <c r="K21" s="339">
        <f>K22+K25</f>
        <v>349.33491858219094</v>
      </c>
      <c r="L21" s="339"/>
      <c r="M21" s="339">
        <f>M22+M25</f>
        <v>130.5022796024597</v>
      </c>
      <c r="N21" s="339"/>
      <c r="O21" s="339">
        <f>O22+O25</f>
        <v>510.29198798535026</v>
      </c>
      <c r="P21" s="339"/>
      <c r="Q21" s="339">
        <f>Q22+Q25</f>
        <v>0</v>
      </c>
      <c r="R21" s="339"/>
      <c r="S21" s="339">
        <f>S22+S25</f>
        <v>18150.735859890003</v>
      </c>
      <c r="T21" s="340"/>
      <c r="U21" s="340"/>
      <c r="V21" s="340"/>
      <c r="W21" s="340"/>
      <c r="X21" s="340"/>
      <c r="Y21" s="340"/>
      <c r="Z21" s="340"/>
    </row>
    <row r="22" spans="4:26" s="337" customFormat="1" ht="12">
      <c r="D22" s="337" t="s">
        <v>213</v>
      </c>
      <c r="G22" s="341"/>
      <c r="H22" s="341"/>
      <c r="I22" s="339">
        <f>I23+I24</f>
        <v>16910.10467372</v>
      </c>
      <c r="J22" s="339"/>
      <c r="K22" s="339">
        <f>K23+K24</f>
        <v>349.33491858219094</v>
      </c>
      <c r="L22" s="339"/>
      <c r="M22" s="339">
        <f>M23+M24</f>
        <v>130.5022796024597</v>
      </c>
      <c r="N22" s="339"/>
      <c r="O22" s="339">
        <f>O23+O24</f>
        <v>507.53498798535026</v>
      </c>
      <c r="P22" s="339"/>
      <c r="Q22" s="339">
        <f>Q23+Q24</f>
        <v>0</v>
      </c>
      <c r="R22" s="339"/>
      <c r="S22" s="339">
        <f>S23+S24</f>
        <v>17897.47685989</v>
      </c>
      <c r="T22" s="340"/>
      <c r="U22" s="340"/>
      <c r="V22" s="340"/>
      <c r="W22" s="340"/>
      <c r="X22" s="340"/>
      <c r="Y22" s="340"/>
      <c r="Z22" s="340"/>
    </row>
    <row r="23" spans="5:26" s="337" customFormat="1" ht="12">
      <c r="E23" s="337" t="s">
        <v>89</v>
      </c>
      <c r="G23" s="341"/>
      <c r="H23" s="341"/>
      <c r="I23" s="339">
        <v>16695.25192681</v>
      </c>
      <c r="J23" s="339"/>
      <c r="K23" s="339">
        <v>362.80657075708604</v>
      </c>
      <c r="L23" s="339"/>
      <c r="M23" s="339">
        <v>130.5022796024597</v>
      </c>
      <c r="N23" s="339"/>
      <c r="O23" s="339">
        <v>500.84384596045516</v>
      </c>
      <c r="P23" s="339"/>
      <c r="Q23" s="339">
        <v>0</v>
      </c>
      <c r="R23" s="339"/>
      <c r="S23" s="339">
        <v>17689.40462313</v>
      </c>
      <c r="T23" s="340"/>
      <c r="U23" s="340"/>
      <c r="V23" s="340"/>
      <c r="W23" s="340"/>
      <c r="X23" s="340"/>
      <c r="Y23" s="340"/>
      <c r="Z23" s="340"/>
    </row>
    <row r="24" spans="5:26" s="337" customFormat="1" ht="12">
      <c r="E24" s="337" t="s">
        <v>67</v>
      </c>
      <c r="G24" s="341"/>
      <c r="H24" s="341"/>
      <c r="I24" s="339">
        <v>214.85274691000086</v>
      </c>
      <c r="J24" s="339"/>
      <c r="K24" s="339">
        <v>-13.471652174895098</v>
      </c>
      <c r="L24" s="339"/>
      <c r="M24" s="339">
        <v>0</v>
      </c>
      <c r="N24" s="339"/>
      <c r="O24" s="339">
        <v>6.6911420248951</v>
      </c>
      <c r="P24" s="339"/>
      <c r="Q24" s="339">
        <v>0</v>
      </c>
      <c r="R24" s="339"/>
      <c r="S24" s="339">
        <v>208.0722367599992</v>
      </c>
      <c r="T24" s="340"/>
      <c r="U24" s="340"/>
      <c r="V24" s="340"/>
      <c r="W24" s="340"/>
      <c r="X24" s="340"/>
      <c r="Y24" s="340"/>
      <c r="Z24" s="340"/>
    </row>
    <row r="25" spans="4:26" s="337" customFormat="1" ht="12">
      <c r="D25" s="337" t="s">
        <v>707</v>
      </c>
      <c r="G25" s="341"/>
      <c r="H25" s="341"/>
      <c r="I25" s="339">
        <v>250.502</v>
      </c>
      <c r="J25" s="339"/>
      <c r="K25" s="339">
        <v>0</v>
      </c>
      <c r="L25" s="339"/>
      <c r="M25" s="339">
        <v>0</v>
      </c>
      <c r="N25" s="339"/>
      <c r="O25" s="339">
        <v>2.756999999999991</v>
      </c>
      <c r="P25" s="339"/>
      <c r="Q25" s="339">
        <v>0</v>
      </c>
      <c r="R25" s="339"/>
      <c r="S25" s="339">
        <v>253.25900000000001</v>
      </c>
      <c r="T25" s="340"/>
      <c r="U25" s="340"/>
      <c r="V25" s="340"/>
      <c r="W25" s="340"/>
      <c r="X25" s="340"/>
      <c r="Y25" s="340"/>
      <c r="Z25" s="340"/>
    </row>
    <row r="26" spans="2:26" s="337" customFormat="1" ht="12">
      <c r="B26" s="337" t="s">
        <v>746</v>
      </c>
      <c r="C26" s="341"/>
      <c r="G26" s="341"/>
      <c r="H26" s="341"/>
      <c r="I26" s="339">
        <f>I27+I28+I31+I32</f>
        <v>6882.6669761985</v>
      </c>
      <c r="J26" s="339"/>
      <c r="K26" s="339">
        <f>K27+K28+K31+K32</f>
        <v>-1587.245803908841</v>
      </c>
      <c r="L26" s="339"/>
      <c r="M26" s="339">
        <f>M27+M28+M31+M32</f>
        <v>98.7713364647781</v>
      </c>
      <c r="N26" s="339"/>
      <c r="O26" s="339">
        <f>O27+O28+O31+O32</f>
        <v>3329.3977840227976</v>
      </c>
      <c r="P26" s="339"/>
      <c r="Q26" s="339">
        <f>Q27+Q28+Q31+Q32</f>
        <v>-0.9997264400002166</v>
      </c>
      <c r="R26" s="339"/>
      <c r="S26" s="339">
        <f>S27+S28+S31+S32</f>
        <v>8722.590566337234</v>
      </c>
      <c r="T26" s="340"/>
      <c r="U26" s="340"/>
      <c r="V26" s="340"/>
      <c r="W26" s="340"/>
      <c r="X26" s="340"/>
      <c r="Y26" s="340"/>
      <c r="Z26" s="340"/>
    </row>
    <row r="27" spans="3:26" s="337" customFormat="1" ht="12">
      <c r="C27" s="341" t="s">
        <v>194</v>
      </c>
      <c r="G27" s="341"/>
      <c r="H27" s="341"/>
      <c r="I27" s="339">
        <v>64.42924</v>
      </c>
      <c r="J27" s="339"/>
      <c r="K27" s="339">
        <v>-4.841345999999999</v>
      </c>
      <c r="L27" s="339"/>
      <c r="M27" s="339">
        <v>0</v>
      </c>
      <c r="N27" s="339"/>
      <c r="O27" s="339">
        <v>-0.4</v>
      </c>
      <c r="P27" s="339"/>
      <c r="Q27" s="339">
        <v>0.0002735600000107752</v>
      </c>
      <c r="R27" s="339"/>
      <c r="S27" s="339">
        <v>59.188167560000004</v>
      </c>
      <c r="T27" s="340"/>
      <c r="U27" s="340"/>
      <c r="V27" s="340"/>
      <c r="W27" s="340"/>
      <c r="X27" s="340"/>
      <c r="Y27" s="340"/>
      <c r="Z27" s="340"/>
    </row>
    <row r="28" spans="3:26" s="337" customFormat="1" ht="12">
      <c r="C28" s="341" t="s">
        <v>97</v>
      </c>
      <c r="G28" s="341"/>
      <c r="H28" s="341"/>
      <c r="I28" s="339">
        <f>I29+I30</f>
        <v>428.1077048485012</v>
      </c>
      <c r="J28" s="339"/>
      <c r="K28" s="339">
        <f>K29+K30</f>
        <v>-106.10032948126445</v>
      </c>
      <c r="L28" s="339"/>
      <c r="M28" s="339">
        <f>M29+M30</f>
        <v>0</v>
      </c>
      <c r="N28" s="339"/>
      <c r="O28" s="339">
        <f>O29+O30</f>
        <v>0</v>
      </c>
      <c r="P28" s="339"/>
      <c r="Q28" s="339">
        <f>Q29+Q30</f>
        <v>0</v>
      </c>
      <c r="R28" s="339"/>
      <c r="S28" s="339">
        <f>S29+S30</f>
        <v>322.00737536723676</v>
      </c>
      <c r="T28" s="340"/>
      <c r="U28" s="340"/>
      <c r="V28" s="340"/>
      <c r="W28" s="340"/>
      <c r="X28" s="340"/>
      <c r="Y28" s="340"/>
      <c r="Z28" s="340"/>
    </row>
    <row r="29" spans="3:26" s="337" customFormat="1" ht="12">
      <c r="C29" s="341"/>
      <c r="D29" s="337" t="s">
        <v>607</v>
      </c>
      <c r="G29" s="341"/>
      <c r="H29" s="341"/>
      <c r="I29" s="339">
        <v>62.246764</v>
      </c>
      <c r="J29" s="339"/>
      <c r="K29" s="339">
        <v>8.155611367236787</v>
      </c>
      <c r="L29" s="339"/>
      <c r="M29" s="339">
        <v>0</v>
      </c>
      <c r="N29" s="339"/>
      <c r="O29" s="339">
        <v>0</v>
      </c>
      <c r="P29" s="339"/>
      <c r="Q29" s="339">
        <v>0</v>
      </c>
      <c r="R29" s="339"/>
      <c r="S29" s="339">
        <v>70.40237536723679</v>
      </c>
      <c r="T29" s="340"/>
      <c r="U29" s="340"/>
      <c r="V29" s="340"/>
      <c r="W29" s="340"/>
      <c r="X29" s="340"/>
      <c r="Y29" s="340"/>
      <c r="Z29" s="340"/>
    </row>
    <row r="30" spans="3:26" s="337" customFormat="1" ht="12">
      <c r="C30" s="341"/>
      <c r="D30" s="337" t="s">
        <v>253</v>
      </c>
      <c r="G30" s="341"/>
      <c r="H30" s="341"/>
      <c r="I30" s="339">
        <v>365.86094084850123</v>
      </c>
      <c r="J30" s="339"/>
      <c r="K30" s="339">
        <v>-114.25594084850124</v>
      </c>
      <c r="L30" s="339"/>
      <c r="M30" s="339">
        <v>0</v>
      </c>
      <c r="N30" s="339"/>
      <c r="O30" s="339">
        <v>0</v>
      </c>
      <c r="P30" s="339"/>
      <c r="Q30" s="339">
        <v>0</v>
      </c>
      <c r="R30" s="339"/>
      <c r="S30" s="339">
        <v>251.605</v>
      </c>
      <c r="T30" s="340"/>
      <c r="U30" s="340"/>
      <c r="V30" s="340"/>
      <c r="W30" s="340"/>
      <c r="X30" s="340"/>
      <c r="Y30" s="340"/>
      <c r="Z30" s="340"/>
    </row>
    <row r="31" spans="3:26" s="337" customFormat="1" ht="12">
      <c r="C31" s="341" t="s">
        <v>483</v>
      </c>
      <c r="G31" s="341"/>
      <c r="H31" s="341"/>
      <c r="I31" s="339">
        <v>1501.3394033499985</v>
      </c>
      <c r="J31" s="339"/>
      <c r="K31" s="339">
        <v>-1909.9575004275764</v>
      </c>
      <c r="L31" s="339"/>
      <c r="M31" s="339">
        <v>98.7713364647781</v>
      </c>
      <c r="N31" s="339"/>
      <c r="O31" s="339">
        <v>3329.7977840227977</v>
      </c>
      <c r="P31" s="339"/>
      <c r="Q31" s="339">
        <v>0</v>
      </c>
      <c r="R31" s="339"/>
      <c r="S31" s="339">
        <v>3019.9510234099976</v>
      </c>
      <c r="T31" s="340"/>
      <c r="U31" s="340"/>
      <c r="V31" s="340"/>
      <c r="W31" s="340"/>
      <c r="X31" s="340"/>
      <c r="Y31" s="340"/>
      <c r="Z31" s="340"/>
    </row>
    <row r="32" spans="3:26" s="337" customFormat="1" ht="12">
      <c r="C32" s="341" t="s">
        <v>101</v>
      </c>
      <c r="G32" s="341"/>
      <c r="H32" s="341"/>
      <c r="I32" s="339">
        <f>I33+I36</f>
        <v>4888.790628000001</v>
      </c>
      <c r="J32" s="339"/>
      <c r="K32" s="339">
        <f>K33+K36</f>
        <v>433.65337199999976</v>
      </c>
      <c r="L32" s="339"/>
      <c r="M32" s="339">
        <f>M33+M36</f>
        <v>0</v>
      </c>
      <c r="N32" s="339"/>
      <c r="O32" s="339">
        <f>O33+O36</f>
        <v>0</v>
      </c>
      <c r="P32" s="339"/>
      <c r="Q32" s="339">
        <f>Q33+Q36</f>
        <v>-1.0000000000002274</v>
      </c>
      <c r="R32" s="339"/>
      <c r="S32" s="339">
        <f>S33+S36</f>
        <v>5321.4439999999995</v>
      </c>
      <c r="T32" s="340"/>
      <c r="U32" s="340"/>
      <c r="V32" s="340"/>
      <c r="W32" s="340"/>
      <c r="X32" s="340"/>
      <c r="Y32" s="340"/>
      <c r="Z32" s="340"/>
    </row>
    <row r="33" spans="3:26" s="337" customFormat="1" ht="12">
      <c r="C33" s="341"/>
      <c r="D33" s="337" t="s">
        <v>22</v>
      </c>
      <c r="G33" s="341"/>
      <c r="H33" s="341"/>
      <c r="I33" s="339">
        <f>I34+I35</f>
        <v>1707.179008</v>
      </c>
      <c r="J33" s="339"/>
      <c r="K33" s="339">
        <f>K34+K35</f>
        <v>988.704992</v>
      </c>
      <c r="L33" s="339"/>
      <c r="M33" s="339">
        <f>M34+M35</f>
        <v>0</v>
      </c>
      <c r="N33" s="339"/>
      <c r="O33" s="339">
        <f>O34+O35</f>
        <v>0</v>
      </c>
      <c r="P33" s="339"/>
      <c r="Q33" s="339">
        <f>Q34+Q35</f>
        <v>-1.0000000000002274</v>
      </c>
      <c r="R33" s="339"/>
      <c r="S33" s="339">
        <f>S34+S35</f>
        <v>2694.884</v>
      </c>
      <c r="T33" s="340"/>
      <c r="U33" s="340"/>
      <c r="V33" s="340"/>
      <c r="W33" s="340"/>
      <c r="X33" s="340"/>
      <c r="Y33" s="340"/>
      <c r="Z33" s="340"/>
    </row>
    <row r="34" spans="3:26" s="337" customFormat="1" ht="12">
      <c r="C34" s="341"/>
      <c r="D34" s="337" t="s">
        <v>702</v>
      </c>
      <c r="G34" s="341"/>
      <c r="H34" s="341"/>
      <c r="I34" s="339">
        <v>1187.8003522786323</v>
      </c>
      <c r="J34" s="339"/>
      <c r="K34" s="339">
        <v>700.5890984702692</v>
      </c>
      <c r="L34" s="339"/>
      <c r="M34" s="339">
        <v>0</v>
      </c>
      <c r="N34" s="339"/>
      <c r="O34" s="339">
        <v>0</v>
      </c>
      <c r="P34" s="339"/>
      <c r="Q34" s="339">
        <v>91.49554925109828</v>
      </c>
      <c r="R34" s="339"/>
      <c r="S34" s="339">
        <v>1979.885</v>
      </c>
      <c r="T34" s="340"/>
      <c r="U34" s="340"/>
      <c r="V34" s="340"/>
      <c r="W34" s="340"/>
      <c r="X34" s="340"/>
      <c r="Y34" s="340"/>
      <c r="Z34" s="340"/>
    </row>
    <row r="35" spans="1:26" s="337" customFormat="1" ht="12">
      <c r="A35" s="341"/>
      <c r="B35" s="341"/>
      <c r="C35" s="341"/>
      <c r="D35" s="337" t="s">
        <v>747</v>
      </c>
      <c r="G35" s="341"/>
      <c r="H35" s="341"/>
      <c r="I35" s="339">
        <v>519.3786557213677</v>
      </c>
      <c r="J35" s="339"/>
      <c r="K35" s="339">
        <v>288.11589352973084</v>
      </c>
      <c r="L35" s="339"/>
      <c r="M35" s="339">
        <v>0</v>
      </c>
      <c r="N35" s="339"/>
      <c r="O35" s="339">
        <v>0</v>
      </c>
      <c r="P35" s="339"/>
      <c r="Q35" s="339">
        <v>-92.49554925109851</v>
      </c>
      <c r="R35" s="339"/>
      <c r="S35" s="339">
        <v>714.999</v>
      </c>
      <c r="T35" s="340"/>
      <c r="U35" s="340"/>
      <c r="V35" s="340"/>
      <c r="W35" s="340"/>
      <c r="X35" s="340"/>
      <c r="Y35" s="340"/>
      <c r="Z35" s="340"/>
    </row>
    <row r="36" spans="4:26" s="337" customFormat="1" ht="12">
      <c r="D36" s="337" t="s">
        <v>90</v>
      </c>
      <c r="G36" s="341"/>
      <c r="H36" s="341"/>
      <c r="I36" s="339">
        <v>3181.61162</v>
      </c>
      <c r="J36" s="339"/>
      <c r="K36" s="339">
        <v>-555.0516200000002</v>
      </c>
      <c r="L36" s="339"/>
      <c r="M36" s="339">
        <v>0</v>
      </c>
      <c r="N36" s="339"/>
      <c r="O36" s="339">
        <v>0</v>
      </c>
      <c r="P36" s="339"/>
      <c r="Q36" s="339">
        <v>0</v>
      </c>
      <c r="R36" s="339"/>
      <c r="S36" s="339">
        <v>2626.56</v>
      </c>
      <c r="T36" s="340"/>
      <c r="U36" s="340"/>
      <c r="V36" s="340"/>
      <c r="W36" s="340"/>
      <c r="X36" s="340"/>
      <c r="Y36" s="340"/>
      <c r="Z36" s="340"/>
    </row>
    <row r="37" spans="2:26" s="337" customFormat="1" ht="12">
      <c r="B37" s="337" t="s">
        <v>748</v>
      </c>
      <c r="D37" s="341"/>
      <c r="G37" s="341"/>
      <c r="H37" s="341"/>
      <c r="I37" s="339">
        <f>I38+I39+I42+I43</f>
        <v>39076.26244025892</v>
      </c>
      <c r="J37" s="339"/>
      <c r="K37" s="339">
        <f>K38+K39+K42+K43</f>
        <v>2144.2651585294375</v>
      </c>
      <c r="L37" s="339"/>
      <c r="M37" s="339">
        <f>M38+M39+M42+M43</f>
        <v>-5246.773078024966</v>
      </c>
      <c r="N37" s="339"/>
      <c r="O37" s="339">
        <f>O38+O39+O42+O43</f>
        <v>1299.2005595466103</v>
      </c>
      <c r="P37" s="339"/>
      <c r="Q37" s="339">
        <f>Q38+Q39+Q42+Q43</f>
        <v>-0.04923159999998461</v>
      </c>
      <c r="R37" s="339"/>
      <c r="S37" s="339">
        <f>S38+S39+S42+S43</f>
        <v>37272.905848710005</v>
      </c>
      <c r="T37" s="340"/>
      <c r="U37" s="340"/>
      <c r="V37" s="340"/>
      <c r="W37" s="340"/>
      <c r="X37" s="340"/>
      <c r="Y37" s="340"/>
      <c r="Z37" s="340"/>
    </row>
    <row r="38" spans="4:26" s="337" customFormat="1" ht="12">
      <c r="D38" s="341" t="s">
        <v>708</v>
      </c>
      <c r="G38" s="341"/>
      <c r="H38" s="341"/>
      <c r="I38" s="339">
        <v>0</v>
      </c>
      <c r="J38" s="339"/>
      <c r="K38" s="339">
        <v>0</v>
      </c>
      <c r="L38" s="339"/>
      <c r="M38" s="339">
        <v>0</v>
      </c>
      <c r="N38" s="339"/>
      <c r="O38" s="339">
        <v>0</v>
      </c>
      <c r="P38" s="339"/>
      <c r="Q38" s="339">
        <v>0</v>
      </c>
      <c r="R38" s="339"/>
      <c r="S38" s="339">
        <v>0</v>
      </c>
      <c r="T38" s="340"/>
      <c r="U38" s="340"/>
      <c r="V38" s="340"/>
      <c r="W38" s="340"/>
      <c r="X38" s="340"/>
      <c r="Y38" s="340"/>
      <c r="Z38" s="340"/>
    </row>
    <row r="39" spans="4:26" s="337" customFormat="1" ht="12">
      <c r="D39" s="341" t="s">
        <v>709</v>
      </c>
      <c r="G39" s="341"/>
      <c r="H39" s="341"/>
      <c r="I39" s="339">
        <f>I40+I41</f>
        <v>38956.65891613892</v>
      </c>
      <c r="J39" s="339"/>
      <c r="K39" s="339">
        <f>K40+K41</f>
        <v>2227.5645622635375</v>
      </c>
      <c r="L39" s="339"/>
      <c r="M39" s="339">
        <f>M40+M41</f>
        <v>-5246.773078024966</v>
      </c>
      <c r="N39" s="339"/>
      <c r="O39" s="339">
        <f>O40+O41</f>
        <v>1120.3855632225102</v>
      </c>
      <c r="P39" s="339"/>
      <c r="Q39" s="339">
        <f>Q40+Q41</f>
        <v>-0.035963600000002316</v>
      </c>
      <c r="R39" s="339"/>
      <c r="S39" s="339">
        <f>S40+S41</f>
        <v>37057.8</v>
      </c>
      <c r="T39" s="340"/>
      <c r="U39" s="340"/>
      <c r="V39" s="340"/>
      <c r="W39" s="340"/>
      <c r="X39" s="340"/>
      <c r="Y39" s="340"/>
      <c r="Z39" s="340"/>
    </row>
    <row r="40" spans="4:26" s="337" customFormat="1" ht="12">
      <c r="D40" s="341"/>
      <c r="E40" s="337" t="s">
        <v>607</v>
      </c>
      <c r="G40" s="342"/>
      <c r="H40" s="342"/>
      <c r="I40" s="339">
        <v>38656.568916138924</v>
      </c>
      <c r="J40" s="339"/>
      <c r="K40" s="339">
        <v>2044.9277729635369</v>
      </c>
      <c r="L40" s="339"/>
      <c r="M40" s="339">
        <v>-5156.042252324965</v>
      </c>
      <c r="N40" s="339"/>
      <c r="O40" s="339">
        <v>1113.74556322251</v>
      </c>
      <c r="P40" s="339"/>
      <c r="Q40" s="339">
        <v>0</v>
      </c>
      <c r="R40" s="339"/>
      <c r="S40" s="339">
        <v>36659.200000000004</v>
      </c>
      <c r="T40" s="340"/>
      <c r="U40" s="340"/>
      <c r="V40" s="340"/>
      <c r="W40" s="340"/>
      <c r="X40" s="340"/>
      <c r="Y40" s="340"/>
      <c r="Z40" s="340"/>
    </row>
    <row r="41" spans="4:26" s="337" customFormat="1" ht="12">
      <c r="D41" s="341"/>
      <c r="E41" s="337" t="s">
        <v>253</v>
      </c>
      <c r="G41" s="342"/>
      <c r="H41" s="342"/>
      <c r="I41" s="339">
        <v>300.09</v>
      </c>
      <c r="J41" s="339"/>
      <c r="K41" s="339">
        <v>182.6367893000004</v>
      </c>
      <c r="L41" s="339"/>
      <c r="M41" s="339">
        <v>-90.73082570000047</v>
      </c>
      <c r="N41" s="339"/>
      <c r="O41" s="339">
        <v>6.640000000000001</v>
      </c>
      <c r="P41" s="339"/>
      <c r="Q41" s="339">
        <v>-0.035963600000002316</v>
      </c>
      <c r="R41" s="339"/>
      <c r="S41" s="339">
        <v>398.59999999999997</v>
      </c>
      <c r="T41" s="340"/>
      <c r="U41" s="340"/>
      <c r="V41" s="340"/>
      <c r="W41" s="340"/>
      <c r="X41" s="340"/>
      <c r="Y41" s="340"/>
      <c r="Z41" s="340"/>
    </row>
    <row r="42" spans="4:26" s="337" customFormat="1" ht="12">
      <c r="D42" s="341" t="s">
        <v>483</v>
      </c>
      <c r="G42" s="341"/>
      <c r="H42" s="341"/>
      <c r="I42" s="339">
        <v>53.95352411999999</v>
      </c>
      <c r="J42" s="339"/>
      <c r="K42" s="339">
        <v>-32.4194037341</v>
      </c>
      <c r="L42" s="339"/>
      <c r="M42" s="339">
        <v>0</v>
      </c>
      <c r="N42" s="339"/>
      <c r="O42" s="339">
        <v>178.81499632410004</v>
      </c>
      <c r="P42" s="339"/>
      <c r="Q42" s="339">
        <v>0</v>
      </c>
      <c r="R42" s="339"/>
      <c r="S42" s="339">
        <v>200.34911671000003</v>
      </c>
      <c r="T42" s="340"/>
      <c r="U42" s="340"/>
      <c r="V42" s="340"/>
      <c r="W42" s="340"/>
      <c r="X42" s="340"/>
      <c r="Y42" s="340"/>
      <c r="Z42" s="340"/>
    </row>
    <row r="43" spans="4:26" s="337" customFormat="1" ht="12">
      <c r="D43" s="341" t="s">
        <v>710</v>
      </c>
      <c r="G43" s="341"/>
      <c r="H43" s="341"/>
      <c r="I43" s="339">
        <f>I44+I47</f>
        <v>65.65</v>
      </c>
      <c r="J43" s="339"/>
      <c r="K43" s="339">
        <f>K44+K47</f>
        <v>-50.88000000000001</v>
      </c>
      <c r="L43" s="339"/>
      <c r="M43" s="339">
        <f>M44+M47</f>
        <v>0</v>
      </c>
      <c r="N43" s="339"/>
      <c r="O43" s="339">
        <f>O44+O47</f>
        <v>0</v>
      </c>
      <c r="P43" s="339"/>
      <c r="Q43" s="339">
        <f>Q44+Q47</f>
        <v>-0.013267999999982294</v>
      </c>
      <c r="R43" s="339"/>
      <c r="S43" s="339">
        <f>S44+S47</f>
        <v>14.756732</v>
      </c>
      <c r="T43" s="340"/>
      <c r="U43" s="340"/>
      <c r="V43" s="340"/>
      <c r="W43" s="340"/>
      <c r="X43" s="340"/>
      <c r="Y43" s="340"/>
      <c r="Z43" s="340"/>
    </row>
    <row r="44" spans="4:26" s="337" customFormat="1" ht="12">
      <c r="D44" s="341"/>
      <c r="E44" s="337" t="s">
        <v>22</v>
      </c>
      <c r="G44" s="341"/>
      <c r="H44" s="341"/>
      <c r="I44" s="339">
        <f>I45+I46</f>
        <v>0</v>
      </c>
      <c r="J44" s="339"/>
      <c r="K44" s="339">
        <v>0</v>
      </c>
      <c r="L44" s="339"/>
      <c r="M44" s="339">
        <v>0</v>
      </c>
      <c r="N44" s="339"/>
      <c r="O44" s="339">
        <v>0</v>
      </c>
      <c r="P44" s="339"/>
      <c r="Q44" s="339">
        <v>0</v>
      </c>
      <c r="R44" s="339"/>
      <c r="S44" s="339">
        <v>0</v>
      </c>
      <c r="T44" s="340"/>
      <c r="U44" s="340"/>
      <c r="V44" s="340"/>
      <c r="W44" s="340"/>
      <c r="X44" s="340"/>
      <c r="Y44" s="340"/>
      <c r="Z44" s="340"/>
    </row>
    <row r="45" spans="4:26" s="337" customFormat="1" ht="12">
      <c r="D45" s="341"/>
      <c r="E45" s="337" t="s">
        <v>702</v>
      </c>
      <c r="G45" s="341"/>
      <c r="H45" s="341"/>
      <c r="I45" s="339">
        <v>0</v>
      </c>
      <c r="J45" s="339"/>
      <c r="K45" s="339">
        <v>0</v>
      </c>
      <c r="L45" s="339"/>
      <c r="M45" s="339">
        <v>0</v>
      </c>
      <c r="N45" s="339"/>
      <c r="O45" s="339">
        <v>0</v>
      </c>
      <c r="P45" s="339"/>
      <c r="Q45" s="339">
        <v>0</v>
      </c>
      <c r="R45" s="339"/>
      <c r="S45" s="339">
        <v>0</v>
      </c>
      <c r="T45" s="340"/>
      <c r="U45" s="340"/>
      <c r="V45" s="340"/>
      <c r="W45" s="340"/>
      <c r="X45" s="340"/>
      <c r="Y45" s="340"/>
      <c r="Z45" s="340"/>
    </row>
    <row r="46" spans="5:26" s="337" customFormat="1" ht="12">
      <c r="E46" s="337" t="s">
        <v>747</v>
      </c>
      <c r="G46" s="341"/>
      <c r="H46" s="341"/>
      <c r="I46" s="339">
        <v>0</v>
      </c>
      <c r="J46" s="339"/>
      <c r="K46" s="339">
        <v>0</v>
      </c>
      <c r="L46" s="339"/>
      <c r="M46" s="339">
        <v>0</v>
      </c>
      <c r="N46" s="339"/>
      <c r="O46" s="339">
        <v>0</v>
      </c>
      <c r="P46" s="339"/>
      <c r="Q46" s="339">
        <v>0</v>
      </c>
      <c r="R46" s="339"/>
      <c r="S46" s="339">
        <v>0</v>
      </c>
      <c r="T46" s="340"/>
      <c r="U46" s="340"/>
      <c r="V46" s="340"/>
      <c r="W46" s="340"/>
      <c r="X46" s="340"/>
      <c r="Y46" s="340"/>
      <c r="Z46" s="340"/>
    </row>
    <row r="47" spans="4:26" s="337" customFormat="1" ht="12">
      <c r="D47" s="341"/>
      <c r="E47" s="337" t="s">
        <v>90</v>
      </c>
      <c r="G47" s="341"/>
      <c r="H47" s="341"/>
      <c r="I47" s="339">
        <v>65.65</v>
      </c>
      <c r="J47" s="339"/>
      <c r="K47" s="339">
        <v>-50.88000000000001</v>
      </c>
      <c r="L47" s="339"/>
      <c r="M47" s="339">
        <v>0</v>
      </c>
      <c r="N47" s="339"/>
      <c r="O47" s="339">
        <v>0</v>
      </c>
      <c r="P47" s="339"/>
      <c r="Q47" s="339">
        <v>-0.013267999999982294</v>
      </c>
      <c r="R47" s="339"/>
      <c r="S47" s="339">
        <v>14.756732</v>
      </c>
      <c r="T47" s="340"/>
      <c r="U47" s="340"/>
      <c r="V47" s="340"/>
      <c r="W47" s="340"/>
      <c r="X47" s="340"/>
      <c r="Y47" s="340"/>
      <c r="Z47" s="340"/>
    </row>
    <row r="48" spans="2:26" s="337" customFormat="1" ht="12">
      <c r="B48" s="337" t="s">
        <v>749</v>
      </c>
      <c r="D48" s="341"/>
      <c r="G48" s="341"/>
      <c r="H48" s="341"/>
      <c r="I48" s="339">
        <f>I49+I50+I53+I54</f>
        <v>9006.85171737804</v>
      </c>
      <c r="J48" s="339"/>
      <c r="K48" s="339">
        <f>K49+K50+K53+K54</f>
        <v>313.13142591510035</v>
      </c>
      <c r="L48" s="339"/>
      <c r="M48" s="339">
        <f>M49+M50+M53+M54</f>
        <v>-1045.829535992493</v>
      </c>
      <c r="N48" s="339"/>
      <c r="O48" s="339">
        <f>O49+O50+O53+O54</f>
        <v>70.24167028892728</v>
      </c>
      <c r="P48" s="339"/>
      <c r="Q48" s="339">
        <f>Q49+Q50+Q53+Q54</f>
        <v>3.6282884304224012</v>
      </c>
      <c r="R48" s="339"/>
      <c r="S48" s="339">
        <f>S49+S50+S53+S54</f>
        <v>8348.02356602</v>
      </c>
      <c r="T48" s="340"/>
      <c r="U48" s="340"/>
      <c r="V48" s="340"/>
      <c r="W48" s="340"/>
      <c r="X48" s="340"/>
      <c r="Y48" s="340"/>
      <c r="Z48" s="340"/>
    </row>
    <row r="49" spans="4:26" s="337" customFormat="1" ht="12">
      <c r="D49" s="341" t="s">
        <v>708</v>
      </c>
      <c r="G49" s="341"/>
      <c r="H49" s="341"/>
      <c r="I49" s="339">
        <v>0</v>
      </c>
      <c r="J49" s="339"/>
      <c r="K49" s="339">
        <v>0</v>
      </c>
      <c r="L49" s="339"/>
      <c r="M49" s="339">
        <v>0</v>
      </c>
      <c r="N49" s="339"/>
      <c r="O49" s="339">
        <v>0</v>
      </c>
      <c r="P49" s="339"/>
      <c r="Q49" s="339">
        <v>0</v>
      </c>
      <c r="R49" s="339"/>
      <c r="S49" s="339">
        <v>0</v>
      </c>
      <c r="T49" s="340"/>
      <c r="U49" s="340"/>
      <c r="V49" s="340"/>
      <c r="W49" s="340"/>
      <c r="X49" s="340"/>
      <c r="Y49" s="340"/>
      <c r="Z49" s="340"/>
    </row>
    <row r="50" spans="4:26" s="337" customFormat="1" ht="12">
      <c r="D50" s="341" t="s">
        <v>709</v>
      </c>
      <c r="G50" s="341"/>
      <c r="H50" s="341"/>
      <c r="I50" s="339">
        <f>I51+I52</f>
        <v>8922.725019305757</v>
      </c>
      <c r="J50" s="339"/>
      <c r="K50" s="339">
        <f>K51+K52</f>
        <v>340.83376890000034</v>
      </c>
      <c r="L50" s="339"/>
      <c r="M50" s="339">
        <f>M51+M52</f>
        <v>-1045.829535992493</v>
      </c>
      <c r="N50" s="339"/>
      <c r="O50" s="339">
        <f>O51+O52</f>
        <v>40.98887773076828</v>
      </c>
      <c r="P50" s="339"/>
      <c r="Q50" s="339">
        <f>Q51+Q52</f>
        <v>-180.82854594403443</v>
      </c>
      <c r="R50" s="339"/>
      <c r="S50" s="339">
        <f>S51+S52</f>
        <v>8077.889583999999</v>
      </c>
      <c r="T50" s="340"/>
      <c r="U50" s="340"/>
      <c r="V50" s="340"/>
      <c r="W50" s="340"/>
      <c r="X50" s="340"/>
      <c r="Y50" s="340"/>
      <c r="Z50" s="340"/>
    </row>
    <row r="51" spans="4:26" s="337" customFormat="1" ht="12">
      <c r="D51" s="341"/>
      <c r="E51" s="337" t="s">
        <v>607</v>
      </c>
      <c r="G51" s="341"/>
      <c r="H51" s="341"/>
      <c r="I51" s="339">
        <v>6836.818232865777</v>
      </c>
      <c r="J51" s="339"/>
      <c r="K51" s="339">
        <v>171.34453456000028</v>
      </c>
      <c r="L51" s="339"/>
      <c r="M51" s="339">
        <v>-899.602306603012</v>
      </c>
      <c r="N51" s="339"/>
      <c r="O51" s="339">
        <v>6.53793417723391</v>
      </c>
      <c r="P51" s="339"/>
      <c r="Q51" s="339">
        <v>0</v>
      </c>
      <c r="R51" s="339"/>
      <c r="S51" s="339">
        <v>6115.098394999999</v>
      </c>
      <c r="T51" s="340"/>
      <c r="U51" s="340"/>
      <c r="V51" s="340"/>
      <c r="W51" s="340"/>
      <c r="X51" s="340"/>
      <c r="Y51" s="340"/>
      <c r="Z51" s="340"/>
    </row>
    <row r="52" spans="4:26" s="337" customFormat="1" ht="12">
      <c r="D52" s="341"/>
      <c r="E52" s="337" t="s">
        <v>253</v>
      </c>
      <c r="G52" s="341"/>
      <c r="H52" s="341"/>
      <c r="I52" s="339">
        <v>2085.9067864399804</v>
      </c>
      <c r="J52" s="339"/>
      <c r="K52" s="339">
        <v>169.48923434000002</v>
      </c>
      <c r="L52" s="339"/>
      <c r="M52" s="339">
        <v>-146.22722938948095</v>
      </c>
      <c r="N52" s="339"/>
      <c r="O52" s="339">
        <v>34.45094355353437</v>
      </c>
      <c r="P52" s="339"/>
      <c r="Q52" s="339">
        <v>-180.82854594403443</v>
      </c>
      <c r="R52" s="339"/>
      <c r="S52" s="339">
        <v>1962.7911889999996</v>
      </c>
      <c r="T52" s="340"/>
      <c r="U52" s="340"/>
      <c r="V52" s="340"/>
      <c r="W52" s="340"/>
      <c r="X52" s="340"/>
      <c r="Y52" s="340"/>
      <c r="Z52" s="340"/>
    </row>
    <row r="53" spans="4:26" s="337" customFormat="1" ht="12">
      <c r="D53" s="341" t="s">
        <v>483</v>
      </c>
      <c r="G53" s="342"/>
      <c r="H53" s="342"/>
      <c r="I53" s="339">
        <v>27.751596919999997</v>
      </c>
      <c r="J53" s="339"/>
      <c r="K53" s="339">
        <v>-0.0736289849</v>
      </c>
      <c r="L53" s="339"/>
      <c r="M53" s="339">
        <v>0</v>
      </c>
      <c r="N53" s="339"/>
      <c r="O53" s="339">
        <v>9.893974084899991</v>
      </c>
      <c r="P53" s="339"/>
      <c r="Q53" s="339">
        <v>0</v>
      </c>
      <c r="R53" s="339"/>
      <c r="S53" s="339">
        <v>37.57194201999999</v>
      </c>
      <c r="T53" s="340"/>
      <c r="U53" s="340"/>
      <c r="V53" s="340"/>
      <c r="W53" s="340"/>
      <c r="X53" s="340"/>
      <c r="Y53" s="340"/>
      <c r="Z53" s="340"/>
    </row>
    <row r="54" spans="4:26" s="337" customFormat="1" ht="12">
      <c r="D54" s="341" t="s">
        <v>710</v>
      </c>
      <c r="G54" s="342"/>
      <c r="H54" s="342"/>
      <c r="I54" s="339">
        <f>+I55+I56+I57</f>
        <v>56.37510115228416</v>
      </c>
      <c r="J54" s="339"/>
      <c r="K54" s="339">
        <f aca="true" t="shared" si="0" ref="K54:S54">+K55+K56+K57</f>
        <v>-27.628714000000002</v>
      </c>
      <c r="L54" s="339"/>
      <c r="M54" s="339">
        <f t="shared" si="0"/>
        <v>0</v>
      </c>
      <c r="N54" s="339"/>
      <c r="O54" s="339">
        <f t="shared" si="0"/>
        <v>19.358818473259</v>
      </c>
      <c r="P54" s="339"/>
      <c r="Q54" s="339">
        <f t="shared" si="0"/>
        <v>184.45683437445683</v>
      </c>
      <c r="R54" s="339"/>
      <c r="S54" s="339">
        <f t="shared" si="0"/>
        <v>232.56204</v>
      </c>
      <c r="T54" s="340"/>
      <c r="U54" s="340"/>
      <c r="V54" s="340"/>
      <c r="W54" s="340"/>
      <c r="X54" s="340"/>
      <c r="Y54" s="340"/>
      <c r="Z54" s="340"/>
    </row>
    <row r="55" spans="4:26" s="337" customFormat="1" ht="12">
      <c r="D55" s="341"/>
      <c r="E55" s="337" t="s">
        <v>22</v>
      </c>
      <c r="G55" s="341"/>
      <c r="H55" s="341"/>
      <c r="I55" s="339">
        <v>0</v>
      </c>
      <c r="J55" s="339"/>
      <c r="K55" s="339">
        <v>0</v>
      </c>
      <c r="L55" s="339"/>
      <c r="M55" s="339">
        <v>0</v>
      </c>
      <c r="N55" s="339"/>
      <c r="O55" s="339">
        <v>0</v>
      </c>
      <c r="P55" s="339"/>
      <c r="Q55" s="339">
        <v>0</v>
      </c>
      <c r="R55" s="339"/>
      <c r="S55" s="339">
        <v>0</v>
      </c>
      <c r="T55" s="340"/>
      <c r="U55" s="340"/>
      <c r="V55" s="340"/>
      <c r="W55" s="340"/>
      <c r="X55" s="340"/>
      <c r="Y55" s="340"/>
      <c r="Z55" s="340"/>
    </row>
    <row r="56" spans="4:26" s="337" customFormat="1" ht="12">
      <c r="D56" s="341"/>
      <c r="E56" s="343" t="s">
        <v>90</v>
      </c>
      <c r="G56" s="341"/>
      <c r="H56" s="341"/>
      <c r="I56" s="339">
        <v>56.37510115228416</v>
      </c>
      <c r="J56" s="339"/>
      <c r="K56" s="339">
        <v>-27.628714000000002</v>
      </c>
      <c r="L56" s="339"/>
      <c r="M56" s="339">
        <v>0</v>
      </c>
      <c r="N56" s="339"/>
      <c r="O56" s="339">
        <v>19.358818473259</v>
      </c>
      <c r="P56" s="339"/>
      <c r="Q56" s="339">
        <v>184.45683437445683</v>
      </c>
      <c r="R56" s="339"/>
      <c r="S56" s="339">
        <v>232.56204</v>
      </c>
      <c r="T56" s="340"/>
      <c r="U56" s="340"/>
      <c r="V56" s="340"/>
      <c r="W56" s="340"/>
      <c r="X56" s="340"/>
      <c r="Y56" s="340"/>
      <c r="Z56" s="340"/>
    </row>
    <row r="57" spans="5:26" s="337" customFormat="1" ht="12">
      <c r="E57" s="343" t="s">
        <v>24</v>
      </c>
      <c r="G57" s="341"/>
      <c r="H57" s="341"/>
      <c r="I57" s="339">
        <v>0</v>
      </c>
      <c r="J57" s="339"/>
      <c r="K57" s="339">
        <v>0</v>
      </c>
      <c r="L57" s="339"/>
      <c r="M57" s="339">
        <v>0</v>
      </c>
      <c r="N57" s="339"/>
      <c r="O57" s="339">
        <v>0</v>
      </c>
      <c r="P57" s="339"/>
      <c r="Q57" s="339">
        <v>0</v>
      </c>
      <c r="R57" s="339"/>
      <c r="S57" s="339">
        <v>0</v>
      </c>
      <c r="T57" s="340"/>
      <c r="U57" s="340"/>
      <c r="V57" s="340"/>
      <c r="W57" s="340"/>
      <c r="X57" s="340"/>
      <c r="Y57" s="340"/>
      <c r="Z57" s="340"/>
    </row>
    <row r="58" spans="4:26" s="337" customFormat="1" ht="12">
      <c r="D58" s="341"/>
      <c r="G58" s="341"/>
      <c r="H58" s="341"/>
      <c r="I58" s="339"/>
      <c r="J58" s="339"/>
      <c r="K58" s="339"/>
      <c r="L58" s="339"/>
      <c r="M58" s="339"/>
      <c r="N58" s="339"/>
      <c r="O58" s="339"/>
      <c r="P58" s="339"/>
      <c r="Q58" s="339"/>
      <c r="R58" s="339"/>
      <c r="S58" s="339"/>
      <c r="T58" s="340"/>
      <c r="U58" s="340"/>
      <c r="V58" s="340"/>
      <c r="W58" s="340"/>
      <c r="X58" s="340"/>
      <c r="Y58" s="340"/>
      <c r="Z58" s="340"/>
    </row>
    <row r="59" spans="1:26" s="337" customFormat="1" ht="12">
      <c r="A59" s="337" t="s">
        <v>750</v>
      </c>
      <c r="D59" s="341"/>
      <c r="G59" s="341"/>
      <c r="H59" s="341"/>
      <c r="I59" s="339">
        <f>I60+I63+I66+I67</f>
        <v>72482.09077469485</v>
      </c>
      <c r="J59" s="339"/>
      <c r="K59" s="339">
        <f>K60+K63+K66+K67</f>
        <v>3974.616525822617</v>
      </c>
      <c r="L59" s="339"/>
      <c r="M59" s="339">
        <f>M60+M63+M66+M67</f>
        <v>-2678.2400023052137</v>
      </c>
      <c r="N59" s="339"/>
      <c r="O59" s="339">
        <f>O60+O63+O66+O67</f>
        <v>1251.0379142339418</v>
      </c>
      <c r="P59" s="339"/>
      <c r="Q59" s="339">
        <f>Q60+Q63+Q66+Q67</f>
        <v>0.04963148283291474</v>
      </c>
      <c r="R59" s="339"/>
      <c r="S59" s="339">
        <f>S60+S63+S66+S67</f>
        <v>75029.55484392903</v>
      </c>
      <c r="T59" s="340"/>
      <c r="U59" s="340"/>
      <c r="V59" s="340"/>
      <c r="W59" s="340"/>
      <c r="X59" s="340"/>
      <c r="Y59" s="340"/>
      <c r="Z59" s="340"/>
    </row>
    <row r="60" spans="4:26" s="337" customFormat="1" ht="12">
      <c r="D60" s="341" t="s">
        <v>194</v>
      </c>
      <c r="G60" s="341"/>
      <c r="H60" s="341"/>
      <c r="I60" s="339">
        <f>I61+I62</f>
        <v>31623.861059973704</v>
      </c>
      <c r="J60" s="339"/>
      <c r="K60" s="339">
        <f>K61+K62</f>
        <v>1992.7706525400001</v>
      </c>
      <c r="L60" s="339"/>
      <c r="M60" s="339">
        <f>M61+M62</f>
        <v>-1155.56</v>
      </c>
      <c r="N60" s="339"/>
      <c r="O60" s="339">
        <f>O61+O62</f>
        <v>536.0989074127405</v>
      </c>
      <c r="P60" s="339"/>
      <c r="Q60" s="339">
        <f>Q61+Q62</f>
        <v>0</v>
      </c>
      <c r="R60" s="339"/>
      <c r="S60" s="339">
        <f>S61+S62</f>
        <v>32997.170619926444</v>
      </c>
      <c r="T60" s="340"/>
      <c r="U60" s="340"/>
      <c r="V60" s="340"/>
      <c r="W60" s="340"/>
      <c r="X60" s="340"/>
      <c r="Y60" s="340"/>
      <c r="Z60" s="340"/>
    </row>
    <row r="61" spans="4:26" s="337" customFormat="1" ht="12">
      <c r="D61" s="341"/>
      <c r="E61" s="337" t="s">
        <v>703</v>
      </c>
      <c r="G61" s="341"/>
      <c r="H61" s="341"/>
      <c r="I61" s="339">
        <v>28108.167655453704</v>
      </c>
      <c r="J61" s="339"/>
      <c r="K61" s="339">
        <v>1907.6699813700002</v>
      </c>
      <c r="L61" s="339"/>
      <c r="M61" s="339">
        <v>-1155.56</v>
      </c>
      <c r="N61" s="339"/>
      <c r="O61" s="339">
        <v>536.0989074127405</v>
      </c>
      <c r="P61" s="339"/>
      <c r="Q61" s="339">
        <v>0</v>
      </c>
      <c r="R61" s="339"/>
      <c r="S61" s="339">
        <v>29396.376544236442</v>
      </c>
      <c r="T61" s="340"/>
      <c r="U61" s="340"/>
      <c r="V61" s="340"/>
      <c r="W61" s="340"/>
      <c r="X61" s="340"/>
      <c r="Y61" s="340"/>
      <c r="Z61" s="340"/>
    </row>
    <row r="62" spans="4:26" s="337" customFormat="1" ht="12">
      <c r="D62" s="341"/>
      <c r="E62" s="337" t="s">
        <v>17</v>
      </c>
      <c r="G62" s="341"/>
      <c r="H62" s="341"/>
      <c r="I62" s="339">
        <v>3515.69340452</v>
      </c>
      <c r="J62" s="339"/>
      <c r="K62" s="339">
        <v>85.10067116999998</v>
      </c>
      <c r="L62" s="339"/>
      <c r="M62" s="339">
        <v>0</v>
      </c>
      <c r="N62" s="339"/>
      <c r="O62" s="339">
        <v>0</v>
      </c>
      <c r="P62" s="339"/>
      <c r="Q62" s="339">
        <v>0</v>
      </c>
      <c r="R62" s="339"/>
      <c r="S62" s="339">
        <v>3600.79407569</v>
      </c>
      <c r="T62" s="340"/>
      <c r="U62" s="340"/>
      <c r="V62" s="340"/>
      <c r="W62" s="340"/>
      <c r="X62" s="340"/>
      <c r="Y62" s="340"/>
      <c r="Z62" s="340"/>
    </row>
    <row r="63" spans="4:26" s="337" customFormat="1" ht="12">
      <c r="D63" s="341" t="s">
        <v>97</v>
      </c>
      <c r="G63" s="341"/>
      <c r="H63" s="341"/>
      <c r="I63" s="339">
        <f>I64+I65</f>
        <v>21923.31835107212</v>
      </c>
      <c r="J63" s="339"/>
      <c r="K63" s="339">
        <f>K64+K65</f>
        <v>456.4214288799999</v>
      </c>
      <c r="L63" s="339"/>
      <c r="M63" s="339">
        <f>M64+M65</f>
        <v>-2229.756562515214</v>
      </c>
      <c r="N63" s="339"/>
      <c r="O63" s="339">
        <f>O64+O65</f>
        <v>413.8276769375014</v>
      </c>
      <c r="P63" s="339"/>
      <c r="Q63" s="339">
        <f>Q64+Q65</f>
        <v>0</v>
      </c>
      <c r="R63" s="339"/>
      <c r="S63" s="339">
        <f>S64+S65</f>
        <v>20563.81089437441</v>
      </c>
      <c r="T63" s="340"/>
      <c r="U63" s="340"/>
      <c r="V63" s="340"/>
      <c r="W63" s="340"/>
      <c r="X63" s="340"/>
      <c r="Y63" s="340"/>
      <c r="Z63" s="340"/>
    </row>
    <row r="64" spans="4:26" s="337" customFormat="1" ht="12">
      <c r="D64" s="341"/>
      <c r="E64" s="337" t="s">
        <v>607</v>
      </c>
      <c r="G64" s="342"/>
      <c r="H64" s="342"/>
      <c r="I64" s="339">
        <v>18620.764812322093</v>
      </c>
      <c r="J64" s="339"/>
      <c r="K64" s="339">
        <v>302.0098687499999</v>
      </c>
      <c r="L64" s="339"/>
      <c r="M64" s="339">
        <v>-2048.28412935543</v>
      </c>
      <c r="N64" s="339"/>
      <c r="O64" s="339">
        <v>248.7</v>
      </c>
      <c r="P64" s="339"/>
      <c r="Q64" s="339">
        <v>0</v>
      </c>
      <c r="R64" s="339"/>
      <c r="S64" s="339">
        <v>17123.190551716663</v>
      </c>
      <c r="T64" s="340"/>
      <c r="U64" s="340"/>
      <c r="V64" s="340"/>
      <c r="W64" s="340"/>
      <c r="X64" s="340"/>
      <c r="Y64" s="340"/>
      <c r="Z64" s="340"/>
    </row>
    <row r="65" spans="4:26" s="337" customFormat="1" ht="12">
      <c r="D65" s="341"/>
      <c r="E65" s="337" t="s">
        <v>253</v>
      </c>
      <c r="G65" s="342"/>
      <c r="H65" s="342"/>
      <c r="I65" s="339">
        <v>3302.5535387500277</v>
      </c>
      <c r="J65" s="339"/>
      <c r="K65" s="339">
        <v>154.41156013</v>
      </c>
      <c r="L65" s="339"/>
      <c r="M65" s="339">
        <v>-181.47243315978375</v>
      </c>
      <c r="N65" s="339"/>
      <c r="O65" s="339">
        <v>165.1276769375014</v>
      </c>
      <c r="P65" s="339"/>
      <c r="Q65" s="339">
        <v>0</v>
      </c>
      <c r="R65" s="339"/>
      <c r="S65" s="339">
        <v>3440.6203426577454</v>
      </c>
      <c r="T65" s="340"/>
      <c r="U65" s="340"/>
      <c r="V65" s="340"/>
      <c r="W65" s="340"/>
      <c r="X65" s="340"/>
      <c r="Y65" s="340"/>
      <c r="Z65" s="340"/>
    </row>
    <row r="66" spans="4:26" s="337" customFormat="1" ht="12">
      <c r="D66" s="341" t="s">
        <v>483</v>
      </c>
      <c r="G66" s="341"/>
      <c r="H66" s="341"/>
      <c r="I66" s="339">
        <v>135.09257520999998</v>
      </c>
      <c r="J66" s="339"/>
      <c r="K66" s="339">
        <v>-816.3922243137</v>
      </c>
      <c r="L66" s="339"/>
      <c r="M66" s="339">
        <v>707.07656021</v>
      </c>
      <c r="N66" s="339"/>
      <c r="O66" s="339">
        <v>218.31132988369998</v>
      </c>
      <c r="P66" s="339"/>
      <c r="Q66" s="339">
        <v>0</v>
      </c>
      <c r="R66" s="339"/>
      <c r="S66" s="339">
        <v>244.08824098999997</v>
      </c>
      <c r="T66" s="340"/>
      <c r="U66" s="340"/>
      <c r="V66" s="340"/>
      <c r="W66" s="340"/>
      <c r="X66" s="340"/>
      <c r="Y66" s="340"/>
      <c r="Z66" s="340"/>
    </row>
    <row r="67" spans="4:26" s="337" customFormat="1" ht="12">
      <c r="D67" s="341" t="s">
        <v>101</v>
      </c>
      <c r="G67" s="341"/>
      <c r="H67" s="341"/>
      <c r="I67" s="339">
        <f>I68+I69+I72+I73</f>
        <v>18799.81878843902</v>
      </c>
      <c r="J67" s="339"/>
      <c r="K67" s="339">
        <f>K68+K69+K72+K73</f>
        <v>2341.8166687163166</v>
      </c>
      <c r="L67" s="339"/>
      <c r="M67" s="339">
        <f>M68+M69+M72+M73</f>
        <v>0</v>
      </c>
      <c r="N67" s="339"/>
      <c r="O67" s="339">
        <f>O68+O69+O72+O73</f>
        <v>82.8</v>
      </c>
      <c r="P67" s="339"/>
      <c r="Q67" s="339">
        <f>Q68+Q69+Q72+Q73</f>
        <v>0.04963148283291474</v>
      </c>
      <c r="R67" s="339"/>
      <c r="S67" s="339">
        <f>S68+S69+S72+S73</f>
        <v>21224.485088638172</v>
      </c>
      <c r="T67" s="340"/>
      <c r="U67" s="340"/>
      <c r="V67" s="340"/>
      <c r="W67" s="340"/>
      <c r="X67" s="340"/>
      <c r="Y67" s="340"/>
      <c r="Z67" s="340"/>
    </row>
    <row r="68" spans="4:26" s="337" customFormat="1" ht="12">
      <c r="D68" s="341"/>
      <c r="E68" s="337" t="s">
        <v>21</v>
      </c>
      <c r="G68" s="341"/>
      <c r="H68" s="341"/>
      <c r="I68" s="339">
        <v>11083.611557648626</v>
      </c>
      <c r="J68" s="339"/>
      <c r="K68" s="339">
        <v>1741.8344907877322</v>
      </c>
      <c r="L68" s="339"/>
      <c r="M68" s="339">
        <v>0</v>
      </c>
      <c r="N68" s="339"/>
      <c r="O68" s="339">
        <v>0</v>
      </c>
      <c r="P68" s="339"/>
      <c r="Q68" s="339">
        <v>0.011985112832917366</v>
      </c>
      <c r="R68" s="339"/>
      <c r="S68" s="339">
        <v>12825.458033549192</v>
      </c>
      <c r="T68" s="340"/>
      <c r="U68" s="340"/>
      <c r="V68" s="340"/>
      <c r="W68" s="340"/>
      <c r="X68" s="340"/>
      <c r="Y68" s="340"/>
      <c r="Z68" s="340"/>
    </row>
    <row r="69" spans="4:26" s="337" customFormat="1" ht="12">
      <c r="D69" s="341"/>
      <c r="E69" s="337" t="s">
        <v>22</v>
      </c>
      <c r="G69" s="341"/>
      <c r="H69" s="341"/>
      <c r="I69" s="339">
        <f>I70+I71</f>
        <v>24.076720550000005</v>
      </c>
      <c r="J69" s="339"/>
      <c r="K69" s="339">
        <f>K70+K71</f>
        <v>12.48563308</v>
      </c>
      <c r="L69" s="339"/>
      <c r="M69" s="339">
        <f>M70+M71</f>
        <v>0</v>
      </c>
      <c r="N69" s="339"/>
      <c r="O69" s="339">
        <f>O70+O71</f>
        <v>-0.2</v>
      </c>
      <c r="P69" s="339"/>
      <c r="Q69" s="339">
        <f>Q70+Q71</f>
        <v>0.037646369999997376</v>
      </c>
      <c r="R69" s="339"/>
      <c r="S69" s="339">
        <f>S70+S71</f>
        <v>36.4</v>
      </c>
      <c r="T69" s="340"/>
      <c r="U69" s="340"/>
      <c r="V69" s="340"/>
      <c r="W69" s="340"/>
      <c r="X69" s="340"/>
      <c r="Y69" s="340"/>
      <c r="Z69" s="340"/>
    </row>
    <row r="70" spans="4:26" s="337" customFormat="1" ht="12">
      <c r="D70" s="341"/>
      <c r="E70" s="337" t="s">
        <v>702</v>
      </c>
      <c r="G70" s="341"/>
      <c r="H70" s="341"/>
      <c r="I70" s="339">
        <v>24.076720550000005</v>
      </c>
      <c r="J70" s="339"/>
      <c r="K70" s="339">
        <v>12.48563308</v>
      </c>
      <c r="L70" s="339"/>
      <c r="M70" s="339">
        <v>0</v>
      </c>
      <c r="N70" s="339"/>
      <c r="O70" s="339">
        <v>-0.2</v>
      </c>
      <c r="P70" s="339"/>
      <c r="Q70" s="339">
        <v>0.037646369999997376</v>
      </c>
      <c r="R70" s="339"/>
      <c r="S70" s="339">
        <v>36.4</v>
      </c>
      <c r="T70" s="340"/>
      <c r="U70" s="340"/>
      <c r="V70" s="340"/>
      <c r="W70" s="340"/>
      <c r="X70" s="340"/>
      <c r="Y70" s="340"/>
      <c r="Z70" s="340"/>
    </row>
    <row r="71" spans="4:26" s="337" customFormat="1" ht="12">
      <c r="D71" s="341"/>
      <c r="E71" s="337" t="s">
        <v>747</v>
      </c>
      <c r="G71" s="341"/>
      <c r="H71" s="341"/>
      <c r="I71" s="339">
        <v>0</v>
      </c>
      <c r="J71" s="339"/>
      <c r="K71" s="339">
        <v>0</v>
      </c>
      <c r="L71" s="339"/>
      <c r="M71" s="339">
        <v>0</v>
      </c>
      <c r="N71" s="339"/>
      <c r="O71" s="339">
        <v>0</v>
      </c>
      <c r="P71" s="339"/>
      <c r="Q71" s="339">
        <v>0</v>
      </c>
      <c r="R71" s="339"/>
      <c r="S71" s="339">
        <v>0</v>
      </c>
      <c r="T71" s="340"/>
      <c r="U71" s="340"/>
      <c r="V71" s="340"/>
      <c r="W71" s="340"/>
      <c r="X71" s="340"/>
      <c r="Y71" s="340"/>
      <c r="Z71" s="340"/>
    </row>
    <row r="72" spans="1:26" s="337" customFormat="1" ht="12">
      <c r="A72" s="344"/>
      <c r="B72" s="344"/>
      <c r="C72" s="344"/>
      <c r="D72" s="344"/>
      <c r="E72" s="344" t="s">
        <v>90</v>
      </c>
      <c r="G72" s="341"/>
      <c r="H72" s="341"/>
      <c r="I72" s="339">
        <v>7692.130510240395</v>
      </c>
      <c r="J72" s="339"/>
      <c r="K72" s="339">
        <v>587.4965448485846</v>
      </c>
      <c r="L72" s="339"/>
      <c r="M72" s="339">
        <v>0</v>
      </c>
      <c r="N72" s="339"/>
      <c r="O72" s="339">
        <v>83</v>
      </c>
      <c r="P72" s="339"/>
      <c r="Q72" s="339">
        <v>0</v>
      </c>
      <c r="R72" s="339"/>
      <c r="S72" s="339">
        <v>8362.62705508898</v>
      </c>
      <c r="T72" s="340"/>
      <c r="U72" s="340"/>
      <c r="V72" s="340"/>
      <c r="W72" s="340"/>
      <c r="X72" s="340"/>
      <c r="Y72" s="340"/>
      <c r="Z72" s="340"/>
    </row>
    <row r="73" spans="5:26" s="337" customFormat="1" ht="12">
      <c r="E73" s="337" t="s">
        <v>24</v>
      </c>
      <c r="G73" s="341"/>
      <c r="H73" s="341"/>
      <c r="I73" s="339">
        <v>0</v>
      </c>
      <c r="J73" s="339"/>
      <c r="K73" s="339">
        <v>0</v>
      </c>
      <c r="L73" s="339"/>
      <c r="M73" s="339">
        <v>0</v>
      </c>
      <c r="N73" s="339"/>
      <c r="O73" s="339">
        <v>0</v>
      </c>
      <c r="P73" s="339"/>
      <c r="Q73" s="339">
        <v>0</v>
      </c>
      <c r="R73" s="339"/>
      <c r="S73" s="339">
        <v>0</v>
      </c>
      <c r="T73" s="340"/>
      <c r="U73" s="340"/>
      <c r="V73" s="340"/>
      <c r="W73" s="340"/>
      <c r="X73" s="340"/>
      <c r="Y73" s="340"/>
      <c r="Z73" s="340"/>
    </row>
    <row r="74" spans="9:26" s="337" customFormat="1" ht="12">
      <c r="I74" s="345"/>
      <c r="J74" s="345"/>
      <c r="K74" s="345"/>
      <c r="L74" s="345"/>
      <c r="M74" s="345"/>
      <c r="N74" s="345"/>
      <c r="O74" s="345"/>
      <c r="P74" s="345"/>
      <c r="Q74" s="345"/>
      <c r="R74" s="345"/>
      <c r="S74" s="345"/>
      <c r="T74" s="340"/>
      <c r="U74" s="340"/>
      <c r="V74" s="340"/>
      <c r="W74" s="340"/>
      <c r="X74" s="340"/>
      <c r="Y74" s="340"/>
      <c r="Z74" s="340"/>
    </row>
    <row r="75" spans="1:26" s="337" customFormat="1" ht="12">
      <c r="A75" s="337" t="s">
        <v>701</v>
      </c>
      <c r="G75" s="341"/>
      <c r="H75" s="341"/>
      <c r="I75" s="345">
        <f>I77+I88+I113</f>
        <v>163857.87785844185</v>
      </c>
      <c r="J75" s="345"/>
      <c r="K75" s="345">
        <f>K77+K88+K113</f>
        <v>6148.780928531606</v>
      </c>
      <c r="L75" s="345"/>
      <c r="M75" s="345">
        <f>M77+M88+M113</f>
        <v>3350.503776933281</v>
      </c>
      <c r="N75" s="345"/>
      <c r="O75" s="345">
        <f>O77+O88+O113</f>
        <v>14182.413224878817</v>
      </c>
      <c r="P75" s="345"/>
      <c r="Q75" s="345">
        <f>Q77+Q88+Q113</f>
        <v>-307.9432543070809</v>
      </c>
      <c r="R75" s="345"/>
      <c r="S75" s="345">
        <f>S77+S88+S113</f>
        <v>187231.63138382745</v>
      </c>
      <c r="T75" s="340"/>
      <c r="U75" s="340"/>
      <c r="V75" s="340"/>
      <c r="W75" s="340"/>
      <c r="X75" s="340"/>
      <c r="Y75" s="340"/>
      <c r="Z75" s="340"/>
    </row>
    <row r="76" spans="7:26" s="337" customFormat="1" ht="12">
      <c r="G76" s="341"/>
      <c r="H76" s="341"/>
      <c r="I76" s="345"/>
      <c r="J76" s="345"/>
      <c r="K76" s="345"/>
      <c r="L76" s="345"/>
      <c r="M76" s="345"/>
      <c r="N76" s="345"/>
      <c r="O76" s="345"/>
      <c r="P76" s="345"/>
      <c r="Q76" s="345"/>
      <c r="R76" s="345"/>
      <c r="S76" s="345"/>
      <c r="T76" s="340"/>
      <c r="U76" s="340"/>
      <c r="V76" s="340"/>
      <c r="W76" s="340"/>
      <c r="X76" s="340"/>
      <c r="Y76" s="340"/>
      <c r="Z76" s="340"/>
    </row>
    <row r="77" spans="1:26" s="337" customFormat="1" ht="12">
      <c r="A77" s="337" t="s">
        <v>743</v>
      </c>
      <c r="C77" s="341"/>
      <c r="D77" s="341"/>
      <c r="G77" s="341"/>
      <c r="H77" s="341"/>
      <c r="I77" s="345">
        <f>I78+I80+I81</f>
        <v>3637.5270244167086</v>
      </c>
      <c r="J77" s="345"/>
      <c r="K77" s="345">
        <f>K78+K80+K81</f>
        <v>-683.1770431099105</v>
      </c>
      <c r="L77" s="345"/>
      <c r="M77" s="345">
        <f>M78+M80+M81</f>
        <v>67.7</v>
      </c>
      <c r="N77" s="345"/>
      <c r="O77" s="345">
        <f>O78+O80+O81</f>
        <v>12.5</v>
      </c>
      <c r="P77" s="345"/>
      <c r="Q77" s="345">
        <f>Q78+Q80+Q81</f>
        <v>4.91418145984489</v>
      </c>
      <c r="R77" s="345"/>
      <c r="S77" s="345">
        <f>S78+S80+S81</f>
        <v>3039.464162766643</v>
      </c>
      <c r="T77" s="340"/>
      <c r="U77" s="340"/>
      <c r="V77" s="340"/>
      <c r="W77" s="340"/>
      <c r="X77" s="340"/>
      <c r="Y77" s="340"/>
      <c r="Z77" s="340"/>
    </row>
    <row r="78" spans="3:26" s="337" customFormat="1" ht="12">
      <c r="C78" s="341"/>
      <c r="D78" s="341" t="s">
        <v>97</v>
      </c>
      <c r="G78" s="341"/>
      <c r="H78" s="341"/>
      <c r="I78" s="345">
        <f>I79</f>
        <v>2485.988781292369</v>
      </c>
      <c r="J78" s="345"/>
      <c r="K78" s="345">
        <f>K79</f>
        <v>-659.134922</v>
      </c>
      <c r="L78" s="345"/>
      <c r="M78" s="345">
        <f>M79</f>
        <v>67.7</v>
      </c>
      <c r="N78" s="345"/>
      <c r="O78" s="345">
        <f>O79</f>
        <v>0</v>
      </c>
      <c r="P78" s="345"/>
      <c r="Q78" s="345">
        <f>Q79</f>
        <v>-0.03863752572563328</v>
      </c>
      <c r="R78" s="345"/>
      <c r="S78" s="345">
        <f>S79</f>
        <v>1894.5152217666432</v>
      </c>
      <c r="T78" s="340"/>
      <c r="U78" s="340"/>
      <c r="V78" s="340"/>
      <c r="W78" s="340"/>
      <c r="X78" s="340"/>
      <c r="Y78" s="340"/>
      <c r="Z78" s="340"/>
    </row>
    <row r="79" spans="3:26" s="337" customFormat="1" ht="12">
      <c r="C79" s="341"/>
      <c r="D79" s="341"/>
      <c r="E79" s="337" t="s">
        <v>253</v>
      </c>
      <c r="G79" s="341"/>
      <c r="H79" s="341"/>
      <c r="I79" s="345">
        <v>2485.988781292369</v>
      </c>
      <c r="J79" s="345"/>
      <c r="K79" s="345">
        <v>-659.134922</v>
      </c>
      <c r="L79" s="345"/>
      <c r="M79" s="345">
        <v>67.7</v>
      </c>
      <c r="N79" s="345"/>
      <c r="O79" s="345">
        <v>0</v>
      </c>
      <c r="P79" s="345"/>
      <c r="Q79" s="345">
        <v>-0.03863752572563328</v>
      </c>
      <c r="R79" s="345"/>
      <c r="S79" s="345">
        <v>1894.5152217666432</v>
      </c>
      <c r="T79" s="340"/>
      <c r="U79" s="340"/>
      <c r="V79" s="340"/>
      <c r="W79" s="340"/>
      <c r="X79" s="340"/>
      <c r="Y79" s="340"/>
      <c r="Z79" s="340"/>
    </row>
    <row r="80" spans="4:26" s="337" customFormat="1" ht="12">
      <c r="D80" s="341" t="s">
        <v>483</v>
      </c>
      <c r="G80" s="341"/>
      <c r="H80" s="341"/>
      <c r="I80" s="345">
        <v>0</v>
      </c>
      <c r="J80" s="345"/>
      <c r="K80" s="345">
        <v>0</v>
      </c>
      <c r="L80" s="345"/>
      <c r="M80" s="345">
        <v>0</v>
      </c>
      <c r="N80" s="345"/>
      <c r="O80" s="345">
        <v>0</v>
      </c>
      <c r="P80" s="345"/>
      <c r="Q80" s="345">
        <v>0</v>
      </c>
      <c r="R80" s="345"/>
      <c r="S80" s="345">
        <v>0</v>
      </c>
      <c r="T80" s="340"/>
      <c r="U80" s="340"/>
      <c r="V80" s="340"/>
      <c r="W80" s="340"/>
      <c r="X80" s="340"/>
      <c r="Y80" s="340"/>
      <c r="Z80" s="340"/>
    </row>
    <row r="81" spans="4:26" s="337" customFormat="1" ht="12">
      <c r="D81" s="341" t="s">
        <v>101</v>
      </c>
      <c r="G81" s="341"/>
      <c r="H81" s="341"/>
      <c r="I81" s="345">
        <f>I82+I85</f>
        <v>1151.5382431243397</v>
      </c>
      <c r="J81" s="345"/>
      <c r="K81" s="345">
        <f>K82+K85</f>
        <v>-24.04212110991054</v>
      </c>
      <c r="L81" s="345"/>
      <c r="M81" s="345">
        <f>M82+M85</f>
        <v>0</v>
      </c>
      <c r="N81" s="345"/>
      <c r="O81" s="345">
        <f>O82+O85</f>
        <v>12.5</v>
      </c>
      <c r="P81" s="345"/>
      <c r="Q81" s="345">
        <f>Q82+Q85</f>
        <v>4.952818985570524</v>
      </c>
      <c r="R81" s="345"/>
      <c r="S81" s="345">
        <f>S82+S85</f>
        <v>1144.9489409999996</v>
      </c>
      <c r="T81" s="340"/>
      <c r="U81" s="340"/>
      <c r="V81" s="340"/>
      <c r="W81" s="340"/>
      <c r="X81" s="340"/>
      <c r="Y81" s="340"/>
      <c r="Z81" s="340"/>
    </row>
    <row r="82" spans="4:26" s="337" customFormat="1" ht="12">
      <c r="D82" s="341"/>
      <c r="E82" s="337" t="s">
        <v>21</v>
      </c>
      <c r="G82" s="342"/>
      <c r="H82" s="342"/>
      <c r="I82" s="345">
        <f>I83+I84</f>
        <v>0</v>
      </c>
      <c r="J82" s="345"/>
      <c r="K82" s="345">
        <f>K83+K84</f>
        <v>-15.468305514529956</v>
      </c>
      <c r="L82" s="345"/>
      <c r="M82" s="345">
        <f>M83+M84</f>
        <v>0</v>
      </c>
      <c r="N82" s="345"/>
      <c r="O82" s="345">
        <f>O83+O84</f>
        <v>0</v>
      </c>
      <c r="P82" s="345"/>
      <c r="Q82" s="345">
        <f>Q83+Q84</f>
        <v>15.468305514529956</v>
      </c>
      <c r="R82" s="345"/>
      <c r="S82" s="345">
        <f>S83+S84</f>
        <v>0</v>
      </c>
      <c r="T82" s="340"/>
      <c r="U82" s="340"/>
      <c r="V82" s="340"/>
      <c r="W82" s="340"/>
      <c r="X82" s="340"/>
      <c r="Y82" s="340"/>
      <c r="Z82" s="340"/>
    </row>
    <row r="83" spans="4:26" s="337" customFormat="1" ht="12">
      <c r="D83" s="341"/>
      <c r="E83" s="337" t="s">
        <v>702</v>
      </c>
      <c r="G83" s="342"/>
      <c r="H83" s="342"/>
      <c r="I83" s="345">
        <v>0</v>
      </c>
      <c r="J83" s="345"/>
      <c r="K83" s="345">
        <v>0</v>
      </c>
      <c r="L83" s="345"/>
      <c r="M83" s="345">
        <v>0</v>
      </c>
      <c r="N83" s="345"/>
      <c r="O83" s="345">
        <v>0</v>
      </c>
      <c r="P83" s="345"/>
      <c r="Q83" s="345">
        <v>0</v>
      </c>
      <c r="R83" s="345"/>
      <c r="S83" s="345">
        <v>0</v>
      </c>
      <c r="T83" s="340"/>
      <c r="U83" s="340"/>
      <c r="V83" s="340"/>
      <c r="W83" s="340"/>
      <c r="X83" s="340"/>
      <c r="Y83" s="340"/>
      <c r="Z83" s="340"/>
    </row>
    <row r="84" spans="4:26" s="337" customFormat="1" ht="12">
      <c r="D84" s="341"/>
      <c r="E84" s="337" t="s">
        <v>747</v>
      </c>
      <c r="G84" s="341"/>
      <c r="H84" s="341"/>
      <c r="I84" s="345">
        <v>0</v>
      </c>
      <c r="J84" s="345"/>
      <c r="K84" s="345">
        <v>-15.468305514529956</v>
      </c>
      <c r="L84" s="345"/>
      <c r="M84" s="345">
        <v>0</v>
      </c>
      <c r="N84" s="345"/>
      <c r="O84" s="345">
        <v>0</v>
      </c>
      <c r="P84" s="345"/>
      <c r="Q84" s="345">
        <v>15.468305514529956</v>
      </c>
      <c r="R84" s="345"/>
      <c r="S84" s="345">
        <v>0</v>
      </c>
      <c r="T84" s="340"/>
      <c r="U84" s="340"/>
      <c r="V84" s="340"/>
      <c r="W84" s="340"/>
      <c r="X84" s="340"/>
      <c r="Y84" s="340"/>
      <c r="Z84" s="340"/>
    </row>
    <row r="85" spans="4:26" s="337" customFormat="1" ht="12">
      <c r="D85" s="341"/>
      <c r="E85" s="337" t="s">
        <v>22</v>
      </c>
      <c r="G85" s="341"/>
      <c r="H85" s="341"/>
      <c r="I85" s="345">
        <f>I86+I87</f>
        <v>1151.5382431243397</v>
      </c>
      <c r="J85" s="345"/>
      <c r="K85" s="345">
        <f>K86+K87</f>
        <v>-8.573815595380585</v>
      </c>
      <c r="L85" s="345"/>
      <c r="M85" s="345">
        <f>M86+M87</f>
        <v>0</v>
      </c>
      <c r="N85" s="345"/>
      <c r="O85" s="345">
        <f>O86+O87</f>
        <v>12.5</v>
      </c>
      <c r="P85" s="345"/>
      <c r="Q85" s="345">
        <f>Q86+Q87</f>
        <v>-10.515486528959432</v>
      </c>
      <c r="R85" s="345"/>
      <c r="S85" s="345">
        <f>S86+S87</f>
        <v>1144.9489409999996</v>
      </c>
      <c r="T85" s="340"/>
      <c r="U85" s="340"/>
      <c r="V85" s="340"/>
      <c r="W85" s="340"/>
      <c r="X85" s="340"/>
      <c r="Y85" s="340"/>
      <c r="Z85" s="340"/>
    </row>
    <row r="86" spans="4:26" s="337" customFormat="1" ht="12">
      <c r="D86" s="341"/>
      <c r="E86" s="337" t="s">
        <v>702</v>
      </c>
      <c r="G86" s="342"/>
      <c r="H86" s="342"/>
      <c r="I86" s="345">
        <v>0</v>
      </c>
      <c r="J86" s="345"/>
      <c r="K86" s="345">
        <v>0.3</v>
      </c>
      <c r="L86" s="345"/>
      <c r="M86" s="345">
        <v>0</v>
      </c>
      <c r="N86" s="345"/>
      <c r="O86" s="345">
        <v>0</v>
      </c>
      <c r="P86" s="345"/>
      <c r="Q86" s="345">
        <v>0</v>
      </c>
      <c r="R86" s="345"/>
      <c r="S86" s="345">
        <v>0.3</v>
      </c>
      <c r="T86" s="340"/>
      <c r="U86" s="340"/>
      <c r="V86" s="340"/>
      <c r="W86" s="340"/>
      <c r="X86" s="340"/>
      <c r="Y86" s="340"/>
      <c r="Z86" s="340"/>
    </row>
    <row r="87" spans="4:26" s="337" customFormat="1" ht="12">
      <c r="D87" s="341"/>
      <c r="E87" s="337" t="s">
        <v>747</v>
      </c>
      <c r="G87" s="342"/>
      <c r="H87" s="342"/>
      <c r="I87" s="345">
        <v>1151.5382431243397</v>
      </c>
      <c r="J87" s="345"/>
      <c r="K87" s="345">
        <v>-8.873815595380586</v>
      </c>
      <c r="L87" s="345"/>
      <c r="M87" s="345">
        <v>0</v>
      </c>
      <c r="N87" s="345"/>
      <c r="O87" s="345">
        <v>12.5</v>
      </c>
      <c r="P87" s="345"/>
      <c r="Q87" s="345">
        <v>-10.515486528959432</v>
      </c>
      <c r="R87" s="345"/>
      <c r="S87" s="345">
        <v>1144.6489409999997</v>
      </c>
      <c r="T87" s="340"/>
      <c r="U87" s="340"/>
      <c r="V87" s="340"/>
      <c r="W87" s="340"/>
      <c r="X87" s="340"/>
      <c r="Y87" s="340"/>
      <c r="Z87" s="340"/>
    </row>
    <row r="88" spans="1:26" s="337" customFormat="1" ht="12">
      <c r="A88" s="337" t="s">
        <v>744</v>
      </c>
      <c r="D88" s="341"/>
      <c r="G88" s="341"/>
      <c r="H88" s="341"/>
      <c r="I88" s="345">
        <f>I89+I101</f>
        <v>18715.096883020797</v>
      </c>
      <c r="J88" s="345"/>
      <c r="K88" s="345">
        <f>K89+K101</f>
        <v>377.5902832505007</v>
      </c>
      <c r="L88" s="345"/>
      <c r="M88" s="345">
        <f>M89+M101</f>
        <v>680.6985928247237</v>
      </c>
      <c r="N88" s="345"/>
      <c r="O88" s="345">
        <f>O89+O101</f>
        <v>3485.4655718588697</v>
      </c>
      <c r="P88" s="345"/>
      <c r="Q88" s="345">
        <f>Q89+Q101</f>
        <v>660.0088420347523</v>
      </c>
      <c r="R88" s="345"/>
      <c r="S88" s="345">
        <f>S89+S101</f>
        <v>23918.86196804964</v>
      </c>
      <c r="T88" s="340"/>
      <c r="U88" s="340"/>
      <c r="V88" s="340"/>
      <c r="W88" s="340"/>
      <c r="X88" s="340"/>
      <c r="Y88" s="340"/>
      <c r="Z88" s="340"/>
    </row>
    <row r="89" spans="1:26" s="337" customFormat="1" ht="12">
      <c r="A89" s="341"/>
      <c r="B89" s="341" t="s">
        <v>745</v>
      </c>
      <c r="C89" s="341"/>
      <c r="D89" s="341"/>
      <c r="G89" s="341"/>
      <c r="H89" s="341"/>
      <c r="I89" s="345">
        <f>I90+I91+I92</f>
        <v>362.50008529999997</v>
      </c>
      <c r="J89" s="345"/>
      <c r="K89" s="345">
        <f>K90+K91+K92</f>
        <v>-5.8</v>
      </c>
      <c r="L89" s="345"/>
      <c r="M89" s="345">
        <f>M90+M91+M92</f>
        <v>0</v>
      </c>
      <c r="N89" s="345"/>
      <c r="O89" s="345">
        <f>O90+O91+O92</f>
        <v>15.7</v>
      </c>
      <c r="P89" s="345"/>
      <c r="Q89" s="345">
        <f>Q90+Q91+Q92</f>
        <v>-8.529999999984738E-05</v>
      </c>
      <c r="R89" s="345"/>
      <c r="S89" s="345">
        <f>S90+S91+S92</f>
        <v>372.4</v>
      </c>
      <c r="T89" s="340"/>
      <c r="U89" s="340"/>
      <c r="V89" s="340"/>
      <c r="W89" s="340"/>
      <c r="X89" s="340"/>
      <c r="Y89" s="340"/>
      <c r="Z89" s="340"/>
    </row>
    <row r="90" spans="1:26" s="337" customFormat="1" ht="12">
      <c r="A90" s="341"/>
      <c r="B90" s="341"/>
      <c r="C90" s="341"/>
      <c r="D90" s="341" t="s">
        <v>97</v>
      </c>
      <c r="G90" s="341"/>
      <c r="H90" s="341"/>
      <c r="I90" s="345">
        <v>2.7</v>
      </c>
      <c r="J90" s="345"/>
      <c r="K90" s="345">
        <v>0</v>
      </c>
      <c r="L90" s="345"/>
      <c r="M90" s="345">
        <v>0</v>
      </c>
      <c r="N90" s="345"/>
      <c r="O90" s="345">
        <v>0</v>
      </c>
      <c r="P90" s="345"/>
      <c r="Q90" s="345">
        <v>0</v>
      </c>
      <c r="R90" s="345"/>
      <c r="S90" s="345">
        <v>2.7</v>
      </c>
      <c r="T90" s="340"/>
      <c r="U90" s="340"/>
      <c r="V90" s="340"/>
      <c r="W90" s="340"/>
      <c r="X90" s="340"/>
      <c r="Y90" s="340"/>
      <c r="Z90" s="340"/>
    </row>
    <row r="91" spans="4:26" s="337" customFormat="1" ht="12">
      <c r="D91" s="344" t="s">
        <v>483</v>
      </c>
      <c r="G91" s="341"/>
      <c r="H91" s="341"/>
      <c r="I91" s="345">
        <v>0</v>
      </c>
      <c r="J91" s="345"/>
      <c r="K91" s="345">
        <v>0</v>
      </c>
      <c r="L91" s="345"/>
      <c r="M91" s="345">
        <v>0</v>
      </c>
      <c r="N91" s="345"/>
      <c r="O91" s="345">
        <v>0</v>
      </c>
      <c r="P91" s="345"/>
      <c r="Q91" s="345">
        <v>0</v>
      </c>
      <c r="R91" s="345"/>
      <c r="S91" s="345">
        <v>0</v>
      </c>
      <c r="T91" s="340"/>
      <c r="U91" s="340"/>
      <c r="V91" s="340"/>
      <c r="W91" s="340"/>
      <c r="X91" s="340"/>
      <c r="Y91" s="340"/>
      <c r="Z91" s="340"/>
    </row>
    <row r="92" spans="4:26" s="337" customFormat="1" ht="12">
      <c r="D92" s="341" t="s">
        <v>101</v>
      </c>
      <c r="G92" s="341"/>
      <c r="H92" s="341"/>
      <c r="I92" s="345">
        <f>I93+I96+I97+I100</f>
        <v>359.8000853</v>
      </c>
      <c r="J92" s="345"/>
      <c r="K92" s="345">
        <f>K93+K96+K97+K100</f>
        <v>-5.8</v>
      </c>
      <c r="L92" s="345"/>
      <c r="M92" s="345">
        <f>M93+M96+M97+M100</f>
        <v>0</v>
      </c>
      <c r="N92" s="345"/>
      <c r="O92" s="345">
        <f>O93+O96+O97+O100</f>
        <v>15.7</v>
      </c>
      <c r="P92" s="345"/>
      <c r="Q92" s="345">
        <f>Q93+Q96+Q97+Q100</f>
        <v>-8.529999999984738E-05</v>
      </c>
      <c r="R92" s="345"/>
      <c r="S92" s="345">
        <f>S93+S96+S97+S100</f>
        <v>369.7</v>
      </c>
      <c r="T92" s="340"/>
      <c r="U92" s="340"/>
      <c r="V92" s="340"/>
      <c r="W92" s="340"/>
      <c r="X92" s="340"/>
      <c r="Y92" s="340"/>
      <c r="Z92" s="340"/>
    </row>
    <row r="93" spans="4:26" s="337" customFormat="1" ht="12">
      <c r="D93" s="341"/>
      <c r="E93" s="337" t="s">
        <v>22</v>
      </c>
      <c r="G93" s="341"/>
      <c r="H93" s="341"/>
      <c r="I93" s="345">
        <f>I94+I95</f>
        <v>8.529999999984738E-05</v>
      </c>
      <c r="J93" s="345"/>
      <c r="K93" s="345">
        <f>K94+K95</f>
        <v>0</v>
      </c>
      <c r="L93" s="345"/>
      <c r="M93" s="345">
        <f>M94+M95</f>
        <v>0</v>
      </c>
      <c r="N93" s="345"/>
      <c r="O93" s="345">
        <f>O94+O95</f>
        <v>0</v>
      </c>
      <c r="P93" s="345"/>
      <c r="Q93" s="345">
        <f>Q94+Q95</f>
        <v>-8.529999999984738E-05</v>
      </c>
      <c r="R93" s="345"/>
      <c r="S93" s="345">
        <f>S94+S95</f>
        <v>0</v>
      </c>
      <c r="T93" s="340"/>
      <c r="U93" s="340"/>
      <c r="V93" s="340"/>
      <c r="W93" s="340"/>
      <c r="X93" s="340"/>
      <c r="Y93" s="340"/>
      <c r="Z93" s="340"/>
    </row>
    <row r="94" spans="4:26" s="337" customFormat="1" ht="12">
      <c r="D94" s="341"/>
      <c r="E94" s="337" t="s">
        <v>702</v>
      </c>
      <c r="G94" s="341"/>
      <c r="H94" s="341"/>
      <c r="I94" s="345">
        <v>0</v>
      </c>
      <c r="J94" s="345"/>
      <c r="K94" s="345">
        <v>0</v>
      </c>
      <c r="L94" s="345"/>
      <c r="M94" s="345">
        <v>0</v>
      </c>
      <c r="N94" s="345"/>
      <c r="O94" s="345">
        <v>0</v>
      </c>
      <c r="P94" s="345"/>
      <c r="Q94" s="345">
        <v>0</v>
      </c>
      <c r="R94" s="345"/>
      <c r="S94" s="345">
        <v>0</v>
      </c>
      <c r="T94" s="340"/>
      <c r="U94" s="340"/>
      <c r="V94" s="340"/>
      <c r="W94" s="340"/>
      <c r="X94" s="340"/>
      <c r="Y94" s="340"/>
      <c r="Z94" s="340"/>
    </row>
    <row r="95" spans="4:26" s="337" customFormat="1" ht="12">
      <c r="D95" s="341"/>
      <c r="E95" s="337" t="s">
        <v>747</v>
      </c>
      <c r="G95" s="341"/>
      <c r="H95" s="341"/>
      <c r="I95" s="345">
        <v>8.529999999984738E-05</v>
      </c>
      <c r="J95" s="345"/>
      <c r="K95" s="345">
        <v>0</v>
      </c>
      <c r="L95" s="345"/>
      <c r="M95" s="345">
        <v>0</v>
      </c>
      <c r="N95" s="345"/>
      <c r="O95" s="345">
        <v>0</v>
      </c>
      <c r="P95" s="345"/>
      <c r="Q95" s="345">
        <v>-8.529999999984738E-05</v>
      </c>
      <c r="R95" s="345"/>
      <c r="S95" s="345">
        <v>0</v>
      </c>
      <c r="T95" s="340"/>
      <c r="U95" s="340"/>
      <c r="V95" s="340"/>
      <c r="W95" s="340"/>
      <c r="X95" s="340"/>
      <c r="Y95" s="340"/>
      <c r="Z95" s="340"/>
    </row>
    <row r="96" spans="4:26" s="337" customFormat="1" ht="12">
      <c r="D96" s="341"/>
      <c r="E96" s="337" t="s">
        <v>23</v>
      </c>
      <c r="G96" s="341"/>
      <c r="H96" s="341"/>
      <c r="I96" s="345">
        <v>155.2</v>
      </c>
      <c r="J96" s="345"/>
      <c r="K96" s="345">
        <v>-1.7</v>
      </c>
      <c r="L96" s="345"/>
      <c r="M96" s="345">
        <v>0</v>
      </c>
      <c r="N96" s="345"/>
      <c r="O96" s="345">
        <v>6.7</v>
      </c>
      <c r="P96" s="345"/>
      <c r="Q96" s="345">
        <v>0</v>
      </c>
      <c r="R96" s="345"/>
      <c r="S96" s="345">
        <v>160.2</v>
      </c>
      <c r="T96" s="340"/>
      <c r="U96" s="340"/>
      <c r="V96" s="340"/>
      <c r="W96" s="340"/>
      <c r="X96" s="340"/>
      <c r="Y96" s="340"/>
      <c r="Z96" s="340"/>
    </row>
    <row r="97" spans="4:26" s="337" customFormat="1" ht="12">
      <c r="D97" s="341"/>
      <c r="E97" s="337" t="s">
        <v>25</v>
      </c>
      <c r="G97" s="341"/>
      <c r="H97" s="341"/>
      <c r="I97" s="345">
        <f>I98+I99</f>
        <v>12.6</v>
      </c>
      <c r="J97" s="345"/>
      <c r="K97" s="345">
        <f>K98+K99</f>
        <v>-4.1</v>
      </c>
      <c r="L97" s="345"/>
      <c r="M97" s="345">
        <f>M98+M99</f>
        <v>0</v>
      </c>
      <c r="N97" s="345"/>
      <c r="O97" s="345">
        <f>O98+O99</f>
        <v>0</v>
      </c>
      <c r="P97" s="345"/>
      <c r="Q97" s="345">
        <f>Q98+Q99</f>
        <v>0</v>
      </c>
      <c r="R97" s="345"/>
      <c r="S97" s="345">
        <f>S98+S99</f>
        <v>8.5</v>
      </c>
      <c r="T97" s="340"/>
      <c r="U97" s="340"/>
      <c r="V97" s="340"/>
      <c r="W97" s="340"/>
      <c r="X97" s="340"/>
      <c r="Y97" s="340"/>
      <c r="Z97" s="340"/>
    </row>
    <row r="98" spans="4:26" s="337" customFormat="1" ht="12">
      <c r="D98" s="341"/>
      <c r="E98" s="337" t="s">
        <v>702</v>
      </c>
      <c r="G98" s="342"/>
      <c r="H98" s="342"/>
      <c r="I98" s="345">
        <v>12.6</v>
      </c>
      <c r="J98" s="345"/>
      <c r="K98" s="345">
        <v>-4.1</v>
      </c>
      <c r="L98" s="345"/>
      <c r="M98" s="345">
        <v>0</v>
      </c>
      <c r="N98" s="345"/>
      <c r="O98" s="345">
        <v>0</v>
      </c>
      <c r="P98" s="345"/>
      <c r="Q98" s="345">
        <v>0</v>
      </c>
      <c r="R98" s="345"/>
      <c r="S98" s="345">
        <v>8.5</v>
      </c>
      <c r="T98" s="340"/>
      <c r="U98" s="340"/>
      <c r="V98" s="340"/>
      <c r="W98" s="340"/>
      <c r="X98" s="340"/>
      <c r="Y98" s="340"/>
      <c r="Z98" s="340"/>
    </row>
    <row r="99" spans="4:26" s="337" customFormat="1" ht="12">
      <c r="D99" s="341"/>
      <c r="E99" s="337" t="s">
        <v>747</v>
      </c>
      <c r="G99" s="342"/>
      <c r="H99" s="342"/>
      <c r="I99" s="345">
        <v>0</v>
      </c>
      <c r="J99" s="345"/>
      <c r="K99" s="345">
        <v>0</v>
      </c>
      <c r="L99" s="345"/>
      <c r="M99" s="345">
        <v>0</v>
      </c>
      <c r="N99" s="345"/>
      <c r="O99" s="345">
        <v>0</v>
      </c>
      <c r="P99" s="345"/>
      <c r="Q99" s="345">
        <v>0</v>
      </c>
      <c r="R99" s="345"/>
      <c r="S99" s="345">
        <v>0</v>
      </c>
      <c r="T99" s="340"/>
      <c r="U99" s="340"/>
      <c r="V99" s="340"/>
      <c r="W99" s="340"/>
      <c r="X99" s="340"/>
      <c r="Y99" s="340"/>
      <c r="Z99" s="340"/>
    </row>
    <row r="100" spans="4:26" s="337" customFormat="1" ht="12">
      <c r="D100" s="341"/>
      <c r="E100" s="337" t="s">
        <v>742</v>
      </c>
      <c r="G100" s="341"/>
      <c r="H100" s="341"/>
      <c r="I100" s="345">
        <v>192</v>
      </c>
      <c r="J100" s="345"/>
      <c r="K100" s="345">
        <v>0</v>
      </c>
      <c r="L100" s="345"/>
      <c r="M100" s="345">
        <v>0</v>
      </c>
      <c r="N100" s="345"/>
      <c r="O100" s="345">
        <v>9</v>
      </c>
      <c r="P100" s="345"/>
      <c r="Q100" s="345">
        <v>0</v>
      </c>
      <c r="R100" s="345"/>
      <c r="S100" s="345">
        <v>201</v>
      </c>
      <c r="T100" s="340"/>
      <c r="U100" s="340"/>
      <c r="V100" s="340"/>
      <c r="W100" s="340"/>
      <c r="X100" s="340"/>
      <c r="Y100" s="340"/>
      <c r="Z100" s="340"/>
    </row>
    <row r="101" spans="1:26" s="337" customFormat="1" ht="12">
      <c r="A101" s="341"/>
      <c r="B101" s="341" t="s">
        <v>746</v>
      </c>
      <c r="C101" s="341"/>
      <c r="D101" s="341"/>
      <c r="G101" s="341"/>
      <c r="H101" s="341"/>
      <c r="I101" s="345">
        <f>I102+I103+I106+I107</f>
        <v>18352.5967977208</v>
      </c>
      <c r="J101" s="345"/>
      <c r="K101" s="345">
        <f>K102+K103+K106+K107</f>
        <v>383.3902832505007</v>
      </c>
      <c r="L101" s="345"/>
      <c r="M101" s="345">
        <f>M102+M103+M106+M107</f>
        <v>680.6985928247237</v>
      </c>
      <c r="N101" s="345"/>
      <c r="O101" s="345">
        <f>O102+O103+O106+O107</f>
        <v>3469.76557185887</v>
      </c>
      <c r="P101" s="345"/>
      <c r="Q101" s="345">
        <f>Q102+Q103+Q106+Q107</f>
        <v>660.0089273347523</v>
      </c>
      <c r="R101" s="345"/>
      <c r="S101" s="345">
        <f>S102+S103+S106+S107</f>
        <v>23546.46196804964</v>
      </c>
      <c r="T101" s="340"/>
      <c r="U101" s="340"/>
      <c r="V101" s="340"/>
      <c r="W101" s="340"/>
      <c r="X101" s="340"/>
      <c r="Y101" s="340"/>
      <c r="Z101" s="340"/>
    </row>
    <row r="102" spans="1:26" s="337" customFormat="1" ht="12">
      <c r="A102" s="341"/>
      <c r="B102" s="341"/>
      <c r="C102" s="341"/>
      <c r="D102" s="341" t="s">
        <v>194</v>
      </c>
      <c r="G102" s="341"/>
      <c r="H102" s="341"/>
      <c r="I102" s="345">
        <v>5316.063581557961</v>
      </c>
      <c r="J102" s="345"/>
      <c r="K102" s="345">
        <v>41.228751671247494</v>
      </c>
      <c r="L102" s="345"/>
      <c r="M102" s="345">
        <v>72.30697308291292</v>
      </c>
      <c r="N102" s="345"/>
      <c r="O102" s="345">
        <v>702.0946484245064</v>
      </c>
      <c r="P102" s="345"/>
      <c r="Q102" s="345">
        <v>659.9891097036516</v>
      </c>
      <c r="R102" s="345"/>
      <c r="S102" s="345">
        <v>6791.684859500278</v>
      </c>
      <c r="T102" s="340"/>
      <c r="U102" s="340"/>
      <c r="V102" s="340"/>
      <c r="W102" s="340"/>
      <c r="X102" s="340"/>
      <c r="Y102" s="340"/>
      <c r="Z102" s="340"/>
    </row>
    <row r="103" spans="4:26" s="337" customFormat="1" ht="12">
      <c r="D103" s="341" t="s">
        <v>97</v>
      </c>
      <c r="G103" s="341"/>
      <c r="H103" s="341"/>
      <c r="I103" s="345">
        <f>I104+I105</f>
        <v>2611.9239260786294</v>
      </c>
      <c r="J103" s="345"/>
      <c r="K103" s="345">
        <f>K104+K105</f>
        <v>77.14168243610732</v>
      </c>
      <c r="L103" s="345"/>
      <c r="M103" s="345">
        <f>M104+M105</f>
        <v>-102.89665880073687</v>
      </c>
      <c r="N103" s="345"/>
      <c r="O103" s="345">
        <f>O104+O105</f>
        <v>181.92019384374203</v>
      </c>
      <c r="P103" s="345"/>
      <c r="Q103" s="345">
        <f>Q104+Q105</f>
        <v>0.02207144729807453</v>
      </c>
      <c r="R103" s="345"/>
      <c r="S103" s="345">
        <f>S104+S105</f>
        <v>2768.11121500504</v>
      </c>
      <c r="T103" s="340"/>
      <c r="U103" s="340"/>
      <c r="V103" s="340"/>
      <c r="W103" s="340"/>
      <c r="X103" s="340"/>
      <c r="Y103" s="340"/>
      <c r="Z103" s="340"/>
    </row>
    <row r="104" spans="4:26" s="337" customFormat="1" ht="12">
      <c r="D104" s="341"/>
      <c r="E104" s="337" t="s">
        <v>607</v>
      </c>
      <c r="G104" s="341"/>
      <c r="H104" s="341"/>
      <c r="I104" s="345">
        <v>1326.0405365449092</v>
      </c>
      <c r="J104" s="345"/>
      <c r="K104" s="345">
        <v>46.17686848610732</v>
      </c>
      <c r="L104" s="345"/>
      <c r="M104" s="345">
        <v>-79.89665880073687</v>
      </c>
      <c r="N104" s="345"/>
      <c r="O104" s="345">
        <v>181.92019384374203</v>
      </c>
      <c r="P104" s="345"/>
      <c r="Q104" s="345">
        <v>0</v>
      </c>
      <c r="R104" s="345"/>
      <c r="S104" s="345">
        <v>1474.2409400740216</v>
      </c>
      <c r="T104" s="340"/>
      <c r="U104" s="340"/>
      <c r="V104" s="340"/>
      <c r="W104" s="340"/>
      <c r="X104" s="340"/>
      <c r="Y104" s="340"/>
      <c r="Z104" s="340"/>
    </row>
    <row r="105" spans="4:26" s="337" customFormat="1" ht="12">
      <c r="D105" s="341"/>
      <c r="E105" s="337" t="s">
        <v>253</v>
      </c>
      <c r="G105" s="341"/>
      <c r="H105" s="341"/>
      <c r="I105" s="345">
        <v>1285.8833895337202</v>
      </c>
      <c r="J105" s="345"/>
      <c r="K105" s="345">
        <v>30.964813949999993</v>
      </c>
      <c r="L105" s="345"/>
      <c r="M105" s="345">
        <v>-23</v>
      </c>
      <c r="N105" s="345"/>
      <c r="O105" s="345">
        <v>0</v>
      </c>
      <c r="P105" s="345"/>
      <c r="Q105" s="345">
        <v>0.02207144729807453</v>
      </c>
      <c r="R105" s="345"/>
      <c r="S105" s="345">
        <v>1293.8702749310182</v>
      </c>
      <c r="T105" s="340"/>
      <c r="U105" s="340"/>
      <c r="V105" s="340"/>
      <c r="W105" s="340"/>
      <c r="X105" s="340"/>
      <c r="Y105" s="340"/>
      <c r="Z105" s="340"/>
    </row>
    <row r="106" spans="4:26" s="337" customFormat="1" ht="12">
      <c r="D106" s="341" t="s">
        <v>483</v>
      </c>
      <c r="G106" s="342"/>
      <c r="H106" s="342"/>
      <c r="I106" s="345">
        <v>1278.173882079999</v>
      </c>
      <c r="J106" s="345"/>
      <c r="K106" s="345">
        <v>-1364.514540882647</v>
      </c>
      <c r="L106" s="345"/>
      <c r="M106" s="345">
        <v>711.2882785425477</v>
      </c>
      <c r="N106" s="345"/>
      <c r="O106" s="345">
        <v>2289.494906670101</v>
      </c>
      <c r="P106" s="345"/>
      <c r="Q106" s="345">
        <v>0</v>
      </c>
      <c r="R106" s="345"/>
      <c r="S106" s="345">
        <v>2914.442526410001</v>
      </c>
      <c r="T106" s="340"/>
      <c r="U106" s="340"/>
      <c r="V106" s="340"/>
      <c r="W106" s="340"/>
      <c r="X106" s="340"/>
      <c r="Y106" s="340"/>
      <c r="Z106" s="340"/>
    </row>
    <row r="107" spans="4:26" s="337" customFormat="1" ht="12">
      <c r="D107" s="341" t="s">
        <v>101</v>
      </c>
      <c r="G107" s="342"/>
      <c r="H107" s="342"/>
      <c r="I107" s="345">
        <f>I108+I111+I112</f>
        <v>9146.435408004209</v>
      </c>
      <c r="J107" s="345"/>
      <c r="K107" s="345">
        <f>K108+K111+K112</f>
        <v>1629.5343900257928</v>
      </c>
      <c r="L107" s="345"/>
      <c r="M107" s="345">
        <f>M108+M111+M112</f>
        <v>0</v>
      </c>
      <c r="N107" s="345"/>
      <c r="O107" s="345">
        <f>O108+O111+O112</f>
        <v>296.25582292052025</v>
      </c>
      <c r="P107" s="345"/>
      <c r="Q107" s="345">
        <f>Q108+Q111+Q112</f>
        <v>-0.00225381619742393</v>
      </c>
      <c r="R107" s="345"/>
      <c r="S107" s="345">
        <f>S108+S111+S112</f>
        <v>11072.223367134322</v>
      </c>
      <c r="T107" s="340"/>
      <c r="U107" s="340"/>
      <c r="V107" s="340"/>
      <c r="W107" s="340"/>
      <c r="X107" s="340"/>
      <c r="Y107" s="340"/>
      <c r="Z107" s="340"/>
    </row>
    <row r="108" spans="4:26" s="337" customFormat="1" ht="12">
      <c r="D108" s="341"/>
      <c r="E108" s="337" t="s">
        <v>22</v>
      </c>
      <c r="G108" s="341"/>
      <c r="H108" s="341"/>
      <c r="I108" s="345">
        <f>I109+I110</f>
        <v>9069.235408004208</v>
      </c>
      <c r="J108" s="345"/>
      <c r="K108" s="345">
        <f>K109+K110</f>
        <v>1423.3343900257928</v>
      </c>
      <c r="L108" s="345"/>
      <c r="M108" s="345">
        <f>M109+M110</f>
        <v>0</v>
      </c>
      <c r="N108" s="345"/>
      <c r="O108" s="345">
        <f>O109+O110</f>
        <v>296.25582292052025</v>
      </c>
      <c r="P108" s="345"/>
      <c r="Q108" s="345">
        <f>Q109+Q110</f>
        <v>-0.00225381619742393</v>
      </c>
      <c r="R108" s="345"/>
      <c r="S108" s="345">
        <f>S109+S110</f>
        <v>10788.823367134322</v>
      </c>
      <c r="T108" s="340"/>
      <c r="U108" s="340"/>
      <c r="V108" s="340"/>
      <c r="W108" s="340"/>
      <c r="X108" s="340"/>
      <c r="Y108" s="340"/>
      <c r="Z108" s="340"/>
    </row>
    <row r="109" spans="4:26" s="337" customFormat="1" ht="12">
      <c r="D109" s="341"/>
      <c r="E109" s="337" t="s">
        <v>702</v>
      </c>
      <c r="G109" s="341"/>
      <c r="H109" s="341"/>
      <c r="I109" s="345">
        <v>765.38758269</v>
      </c>
      <c r="J109" s="345"/>
      <c r="K109" s="345">
        <v>379.2120483399999</v>
      </c>
      <c r="L109" s="345"/>
      <c r="M109" s="345">
        <v>0</v>
      </c>
      <c r="N109" s="345"/>
      <c r="O109" s="345">
        <v>0</v>
      </c>
      <c r="P109" s="345"/>
      <c r="Q109" s="345">
        <v>0.04200000000008686</v>
      </c>
      <c r="R109" s="345"/>
      <c r="S109" s="345">
        <v>1144.64163103</v>
      </c>
      <c r="T109" s="340"/>
      <c r="U109" s="340"/>
      <c r="V109" s="340"/>
      <c r="W109" s="340"/>
      <c r="X109" s="340"/>
      <c r="Y109" s="340"/>
      <c r="Z109" s="340"/>
    </row>
    <row r="110" spans="4:26" s="337" customFormat="1" ht="12">
      <c r="D110" s="341"/>
      <c r="E110" s="337" t="s">
        <v>747</v>
      </c>
      <c r="G110" s="341"/>
      <c r="H110" s="341"/>
      <c r="I110" s="345">
        <v>8303.847825314208</v>
      </c>
      <c r="J110" s="345"/>
      <c r="K110" s="345">
        <v>1044.122341685793</v>
      </c>
      <c r="L110" s="345"/>
      <c r="M110" s="345">
        <v>0</v>
      </c>
      <c r="N110" s="345"/>
      <c r="O110" s="345">
        <v>296.25582292052025</v>
      </c>
      <c r="P110" s="345"/>
      <c r="Q110" s="345">
        <v>-0.04425381619751079</v>
      </c>
      <c r="R110" s="345"/>
      <c r="S110" s="345">
        <v>9644.181736104323</v>
      </c>
      <c r="T110" s="340"/>
      <c r="U110" s="340"/>
      <c r="V110" s="340"/>
      <c r="W110" s="340"/>
      <c r="X110" s="340"/>
      <c r="Y110" s="340"/>
      <c r="Z110" s="340"/>
    </row>
    <row r="111" spans="4:26" s="337" customFormat="1" ht="12">
      <c r="D111" s="341"/>
      <c r="E111" s="337" t="s">
        <v>90</v>
      </c>
      <c r="G111" s="341"/>
      <c r="H111" s="341"/>
      <c r="I111" s="345">
        <v>77.2</v>
      </c>
      <c r="J111" s="345"/>
      <c r="K111" s="345">
        <v>206.2</v>
      </c>
      <c r="L111" s="345"/>
      <c r="M111" s="345">
        <v>0</v>
      </c>
      <c r="N111" s="345"/>
      <c r="O111" s="345">
        <v>0</v>
      </c>
      <c r="P111" s="345"/>
      <c r="Q111" s="345">
        <v>0</v>
      </c>
      <c r="R111" s="345"/>
      <c r="S111" s="345">
        <v>283.4</v>
      </c>
      <c r="T111" s="340"/>
      <c r="U111" s="340"/>
      <c r="V111" s="340"/>
      <c r="W111" s="340"/>
      <c r="X111" s="340"/>
      <c r="Y111" s="340"/>
      <c r="Z111" s="340"/>
    </row>
    <row r="112" spans="1:26" s="337" customFormat="1" ht="12">
      <c r="A112" s="341"/>
      <c r="B112" s="341"/>
      <c r="C112" s="341"/>
      <c r="D112" s="341"/>
      <c r="E112" s="337" t="s">
        <v>25</v>
      </c>
      <c r="G112" s="341"/>
      <c r="H112" s="341"/>
      <c r="I112" s="345">
        <v>0</v>
      </c>
      <c r="J112" s="345"/>
      <c r="K112" s="345">
        <v>0</v>
      </c>
      <c r="L112" s="345"/>
      <c r="M112" s="345">
        <v>0</v>
      </c>
      <c r="N112" s="345"/>
      <c r="O112" s="345">
        <v>0</v>
      </c>
      <c r="P112" s="345"/>
      <c r="Q112" s="345">
        <v>0</v>
      </c>
      <c r="R112" s="345"/>
      <c r="S112" s="345">
        <v>0</v>
      </c>
      <c r="T112" s="340"/>
      <c r="U112" s="340"/>
      <c r="V112" s="340"/>
      <c r="W112" s="340"/>
      <c r="X112" s="340"/>
      <c r="Y112" s="340"/>
      <c r="Z112" s="340"/>
    </row>
    <row r="113" spans="1:26" s="337" customFormat="1" ht="12">
      <c r="A113" s="337" t="s">
        <v>750</v>
      </c>
      <c r="D113" s="341"/>
      <c r="G113" s="341"/>
      <c r="H113" s="341"/>
      <c r="I113" s="345">
        <f>I114+I117+I120+I121</f>
        <v>141505.25395100433</v>
      </c>
      <c r="J113" s="345"/>
      <c r="K113" s="345">
        <f>K114+K117+K120+K121</f>
        <v>6454.367688391016</v>
      </c>
      <c r="L113" s="345"/>
      <c r="M113" s="345">
        <f>M114+M117+M120+M121</f>
        <v>2602.1051841085573</v>
      </c>
      <c r="N113" s="345"/>
      <c r="O113" s="345">
        <f>O114+O117+O120+O121</f>
        <v>10684.447653019948</v>
      </c>
      <c r="P113" s="345"/>
      <c r="Q113" s="345">
        <f>Q114+Q117+Q120+Q121</f>
        <v>-972.8662778016782</v>
      </c>
      <c r="R113" s="345"/>
      <c r="S113" s="345">
        <f>S114+S117+S120+S121</f>
        <v>160273.30525301117</v>
      </c>
      <c r="T113" s="340"/>
      <c r="U113" s="340"/>
      <c r="V113" s="340"/>
      <c r="W113" s="340"/>
      <c r="X113" s="340"/>
      <c r="Y113" s="340"/>
      <c r="Z113" s="340"/>
    </row>
    <row r="114" spans="4:26" s="337" customFormat="1" ht="12">
      <c r="D114" s="341" t="s">
        <v>194</v>
      </c>
      <c r="G114" s="341"/>
      <c r="H114" s="341"/>
      <c r="I114" s="345">
        <f>I115+I116</f>
        <v>94097.25646009306</v>
      </c>
      <c r="J114" s="345"/>
      <c r="K114" s="345">
        <f>K115+K116</f>
        <v>6269.921264353001</v>
      </c>
      <c r="L114" s="345"/>
      <c r="M114" s="345">
        <f>M115+M116</f>
        <v>1942.283480461634</v>
      </c>
      <c r="N114" s="345"/>
      <c r="O114" s="345">
        <f>O115+O116</f>
        <v>8961.56997761084</v>
      </c>
      <c r="P114" s="345"/>
      <c r="Q114" s="345">
        <f>Q115+Q116</f>
        <v>-854.3006142358636</v>
      </c>
      <c r="R114" s="345"/>
      <c r="S114" s="345">
        <f>S115+S116</f>
        <v>110416.72762257165</v>
      </c>
      <c r="T114" s="340"/>
      <c r="U114" s="340"/>
      <c r="V114" s="340"/>
      <c r="W114" s="340"/>
      <c r="X114" s="340"/>
      <c r="Y114" s="340"/>
      <c r="Z114" s="340"/>
    </row>
    <row r="115" spans="4:26" s="337" customFormat="1" ht="12">
      <c r="D115" s="341"/>
      <c r="E115" s="337" t="s">
        <v>703</v>
      </c>
      <c r="G115" s="341"/>
      <c r="H115" s="341"/>
      <c r="I115" s="345">
        <v>91281.23756909306</v>
      </c>
      <c r="J115" s="345"/>
      <c r="K115" s="345">
        <v>6042.818098617714</v>
      </c>
      <c r="L115" s="345"/>
      <c r="M115" s="345">
        <v>1942.283480461634</v>
      </c>
      <c r="N115" s="345"/>
      <c r="O115" s="345">
        <v>8953.045581078628</v>
      </c>
      <c r="P115" s="345"/>
      <c r="Q115" s="345">
        <v>-659.9891097036516</v>
      </c>
      <c r="R115" s="345"/>
      <c r="S115" s="345">
        <v>107559.39267383635</v>
      </c>
      <c r="T115" s="340"/>
      <c r="U115" s="340"/>
      <c r="V115" s="340"/>
      <c r="W115" s="340"/>
      <c r="X115" s="340"/>
      <c r="Y115" s="340"/>
      <c r="Z115" s="340"/>
    </row>
    <row r="116" spans="4:26" s="337" customFormat="1" ht="12">
      <c r="D116" s="341"/>
      <c r="E116" s="337" t="s">
        <v>17</v>
      </c>
      <c r="G116" s="341"/>
      <c r="H116" s="341"/>
      <c r="I116" s="345">
        <v>2816.0188910000034</v>
      </c>
      <c r="J116" s="345"/>
      <c r="K116" s="345">
        <v>227.10316573528726</v>
      </c>
      <c r="L116" s="345"/>
      <c r="M116" s="345">
        <v>0</v>
      </c>
      <c r="N116" s="345"/>
      <c r="O116" s="345">
        <v>8.524396532211597</v>
      </c>
      <c r="P116" s="345"/>
      <c r="Q116" s="345">
        <v>-194.31150453221196</v>
      </c>
      <c r="R116" s="345"/>
      <c r="S116" s="345">
        <v>2857.3349487352903</v>
      </c>
      <c r="T116" s="340"/>
      <c r="U116" s="340"/>
      <c r="V116" s="340"/>
      <c r="W116" s="340"/>
      <c r="X116" s="340"/>
      <c r="Y116" s="340"/>
      <c r="Z116" s="340"/>
    </row>
    <row r="117" spans="4:26" s="337" customFormat="1" ht="12">
      <c r="D117" s="341" t="s">
        <v>97</v>
      </c>
      <c r="G117" s="341"/>
      <c r="H117" s="341"/>
      <c r="I117" s="345">
        <f>I118+I119</f>
        <v>14861.33433865269</v>
      </c>
      <c r="J117" s="345"/>
      <c r="K117" s="345">
        <f>K118+K119</f>
        <v>-4.0405968699445225</v>
      </c>
      <c r="L117" s="345"/>
      <c r="M117" s="345">
        <f>M118+M119</f>
        <v>-290.54161132652325</v>
      </c>
      <c r="N117" s="345"/>
      <c r="O117" s="345">
        <f>O118+O119</f>
        <v>1019.0618445148511</v>
      </c>
      <c r="P117" s="345"/>
      <c r="Q117" s="345">
        <f>Q118+Q119</f>
        <v>0.007261363532686693</v>
      </c>
      <c r="R117" s="345"/>
      <c r="S117" s="345">
        <f>S118+S119</f>
        <v>15585.821236334607</v>
      </c>
      <c r="T117" s="340"/>
      <c r="U117" s="340"/>
      <c r="V117" s="340"/>
      <c r="W117" s="340"/>
      <c r="X117" s="340"/>
      <c r="Y117" s="340"/>
      <c r="Z117" s="340"/>
    </row>
    <row r="118" spans="4:26" s="337" customFormat="1" ht="12">
      <c r="D118" s="341"/>
      <c r="E118" s="337" t="s">
        <v>607</v>
      </c>
      <c r="G118" s="341"/>
      <c r="H118" s="341"/>
      <c r="I118" s="345">
        <v>7864.670146676112</v>
      </c>
      <c r="J118" s="345"/>
      <c r="K118" s="345">
        <v>185.40300213005548</v>
      </c>
      <c r="L118" s="345"/>
      <c r="M118" s="345">
        <v>-303.1416113265233</v>
      </c>
      <c r="N118" s="345"/>
      <c r="O118" s="345">
        <v>1019.0618445148511</v>
      </c>
      <c r="P118" s="345"/>
      <c r="Q118" s="345">
        <v>0</v>
      </c>
      <c r="R118" s="345"/>
      <c r="S118" s="345">
        <v>8765.993381994496</v>
      </c>
      <c r="T118" s="340"/>
      <c r="U118" s="340"/>
      <c r="V118" s="340"/>
      <c r="W118" s="340"/>
      <c r="X118" s="340"/>
      <c r="Y118" s="340"/>
      <c r="Z118" s="340"/>
    </row>
    <row r="119" spans="4:26" s="337" customFormat="1" ht="12">
      <c r="D119" s="341"/>
      <c r="E119" s="337" t="s">
        <v>253</v>
      </c>
      <c r="G119" s="342"/>
      <c r="H119" s="342"/>
      <c r="I119" s="345">
        <v>6996.664191976577</v>
      </c>
      <c r="J119" s="345"/>
      <c r="K119" s="345">
        <v>-189.443599</v>
      </c>
      <c r="L119" s="345"/>
      <c r="M119" s="345">
        <v>12.6</v>
      </c>
      <c r="N119" s="345"/>
      <c r="O119" s="345">
        <v>0</v>
      </c>
      <c r="P119" s="345"/>
      <c r="Q119" s="345">
        <v>0.007261363532686693</v>
      </c>
      <c r="R119" s="345"/>
      <c r="S119" s="345">
        <v>6819.827854340109</v>
      </c>
      <c r="T119" s="340"/>
      <c r="U119" s="340"/>
      <c r="V119" s="340"/>
      <c r="W119" s="340"/>
      <c r="X119" s="340"/>
      <c r="Y119" s="340"/>
      <c r="Z119" s="340"/>
    </row>
    <row r="120" spans="4:26" s="337" customFormat="1" ht="12">
      <c r="D120" s="341" t="s">
        <v>483</v>
      </c>
      <c r="G120" s="342"/>
      <c r="H120" s="342"/>
      <c r="I120" s="345">
        <v>851.2566612199989</v>
      </c>
      <c r="J120" s="345"/>
      <c r="K120" s="345">
        <v>-984.5708526549463</v>
      </c>
      <c r="L120" s="345"/>
      <c r="M120" s="345">
        <v>950.3633149734462</v>
      </c>
      <c r="N120" s="345"/>
      <c r="O120" s="345">
        <v>417.4260970015007</v>
      </c>
      <c r="P120" s="345"/>
      <c r="Q120" s="345">
        <v>0</v>
      </c>
      <c r="R120" s="345"/>
      <c r="S120" s="345">
        <v>1234.4752205399998</v>
      </c>
      <c r="T120" s="340"/>
      <c r="U120" s="340"/>
      <c r="V120" s="340"/>
      <c r="W120" s="340"/>
      <c r="X120" s="340"/>
      <c r="Y120" s="340"/>
      <c r="Z120" s="340"/>
    </row>
    <row r="121" spans="4:26" s="337" customFormat="1" ht="12">
      <c r="D121" s="341" t="s">
        <v>101</v>
      </c>
      <c r="G121" s="341"/>
      <c r="H121" s="341"/>
      <c r="I121" s="345">
        <f>I122+I125+I128</f>
        <v>31695.40649103859</v>
      </c>
      <c r="J121" s="345"/>
      <c r="K121" s="345">
        <f>K122+K125+K128</f>
        <v>1173.0578735629051</v>
      </c>
      <c r="L121" s="345"/>
      <c r="M121" s="345">
        <f>M122+M125+M128</f>
        <v>0</v>
      </c>
      <c r="N121" s="345"/>
      <c r="O121" s="345">
        <f>O122+O125+O128</f>
        <v>286.3897338927557</v>
      </c>
      <c r="P121" s="345"/>
      <c r="Q121" s="345">
        <f>Q122+Q125+Q128</f>
        <v>-118.57292492934732</v>
      </c>
      <c r="R121" s="345"/>
      <c r="S121" s="345">
        <f>S122+S125+S128</f>
        <v>33036.28117356491</v>
      </c>
      <c r="T121" s="340"/>
      <c r="U121" s="340"/>
      <c r="V121" s="340"/>
      <c r="W121" s="340"/>
      <c r="X121" s="340"/>
      <c r="Y121" s="340"/>
      <c r="Z121" s="340"/>
    </row>
    <row r="122" spans="4:26" s="337" customFormat="1" ht="12">
      <c r="D122" s="341"/>
      <c r="E122" s="337" t="s">
        <v>21</v>
      </c>
      <c r="G122" s="341"/>
      <c r="H122" s="341"/>
      <c r="I122" s="345">
        <f>I123+I124</f>
        <v>10120.58713003849</v>
      </c>
      <c r="J122" s="345"/>
      <c r="K122" s="345">
        <f>K123+K124</f>
        <v>257.8824389467008</v>
      </c>
      <c r="L122" s="345"/>
      <c r="M122" s="345">
        <f>M123+M124</f>
        <v>0</v>
      </c>
      <c r="N122" s="345"/>
      <c r="O122" s="345">
        <f>O123+O124</f>
        <v>0</v>
      </c>
      <c r="P122" s="345"/>
      <c r="Q122" s="345">
        <f>Q123+Q124</f>
        <v>-1.6844730364862777</v>
      </c>
      <c r="R122" s="345"/>
      <c r="S122" s="345">
        <f>S123+S124</f>
        <v>10376.785095948706</v>
      </c>
      <c r="T122" s="340"/>
      <c r="U122" s="340"/>
      <c r="V122" s="340"/>
      <c r="W122" s="340"/>
      <c r="X122" s="340"/>
      <c r="Y122" s="340"/>
      <c r="Z122" s="340"/>
    </row>
    <row r="123" spans="4:26" s="337" customFormat="1" ht="12">
      <c r="D123" s="341"/>
      <c r="E123" s="337" t="s">
        <v>702</v>
      </c>
      <c r="G123" s="341"/>
      <c r="H123" s="341"/>
      <c r="I123" s="345">
        <v>8478.62238503849</v>
      </c>
      <c r="J123" s="345"/>
      <c r="K123" s="345">
        <v>378.7149909467008</v>
      </c>
      <c r="L123" s="345"/>
      <c r="M123" s="345">
        <v>0</v>
      </c>
      <c r="N123" s="345"/>
      <c r="O123" s="345">
        <v>0</v>
      </c>
      <c r="P123" s="345"/>
      <c r="Q123" s="345">
        <v>-1.684941097486103</v>
      </c>
      <c r="R123" s="345"/>
      <c r="S123" s="345">
        <v>8855.652434887706</v>
      </c>
      <c r="T123" s="340"/>
      <c r="U123" s="340"/>
      <c r="V123" s="340"/>
      <c r="W123" s="340"/>
      <c r="X123" s="340"/>
      <c r="Y123" s="340"/>
      <c r="Z123" s="340"/>
    </row>
    <row r="124" spans="4:26" s="337" customFormat="1" ht="12">
      <c r="D124" s="341"/>
      <c r="E124" s="337" t="s">
        <v>747</v>
      </c>
      <c r="G124" s="341"/>
      <c r="H124" s="341"/>
      <c r="I124" s="345">
        <v>1641.9647450000002</v>
      </c>
      <c r="J124" s="345"/>
      <c r="K124" s="345">
        <v>-120.83255200000002</v>
      </c>
      <c r="L124" s="345"/>
      <c r="M124" s="345">
        <v>0</v>
      </c>
      <c r="N124" s="345"/>
      <c r="O124" s="345">
        <v>0</v>
      </c>
      <c r="P124" s="345"/>
      <c r="Q124" s="345">
        <v>0.000468060999825326</v>
      </c>
      <c r="R124" s="345"/>
      <c r="S124" s="345">
        <v>1521.132661061</v>
      </c>
      <c r="T124" s="340"/>
      <c r="U124" s="340"/>
      <c r="V124" s="340"/>
      <c r="W124" s="340"/>
      <c r="X124" s="340"/>
      <c r="Y124" s="340"/>
      <c r="Z124" s="340"/>
    </row>
    <row r="125" spans="4:26" s="337" customFormat="1" ht="12">
      <c r="D125" s="341"/>
      <c r="E125" s="337" t="s">
        <v>22</v>
      </c>
      <c r="G125" s="341"/>
      <c r="H125" s="341"/>
      <c r="I125" s="345">
        <f>I126+I127</f>
        <v>21574.8193610001</v>
      </c>
      <c r="J125" s="345"/>
      <c r="K125" s="345">
        <f>K126+K127</f>
        <v>915.1754346162044</v>
      </c>
      <c r="L125" s="345"/>
      <c r="M125" s="345">
        <f>M126+M127</f>
        <v>0</v>
      </c>
      <c r="N125" s="345"/>
      <c r="O125" s="345">
        <f>O126+O127</f>
        <v>286.3897338927557</v>
      </c>
      <c r="P125" s="345"/>
      <c r="Q125" s="345">
        <f>Q126+Q127</f>
        <v>-116.88845189286104</v>
      </c>
      <c r="R125" s="345"/>
      <c r="S125" s="345">
        <f>S126+S127</f>
        <v>22659.4960776162</v>
      </c>
      <c r="T125" s="340"/>
      <c r="U125" s="340"/>
      <c r="V125" s="340"/>
      <c r="W125" s="340"/>
      <c r="X125" s="340"/>
      <c r="Y125" s="340"/>
      <c r="Z125" s="340"/>
    </row>
    <row r="126" spans="1:26" s="337" customFormat="1" ht="12">
      <c r="A126" s="344"/>
      <c r="B126" s="344"/>
      <c r="C126" s="344"/>
      <c r="D126" s="346"/>
      <c r="E126" s="344" t="s">
        <v>702</v>
      </c>
      <c r="G126" s="341"/>
      <c r="H126" s="341"/>
      <c r="I126" s="345">
        <v>1280.6936560000001</v>
      </c>
      <c r="J126" s="345"/>
      <c r="K126" s="345">
        <v>266.18558215544397</v>
      </c>
      <c r="L126" s="345"/>
      <c r="M126" s="345">
        <v>0</v>
      </c>
      <c r="N126" s="345"/>
      <c r="O126" s="345">
        <v>0</v>
      </c>
      <c r="P126" s="345"/>
      <c r="Q126" s="345">
        <v>0.03313100000008262</v>
      </c>
      <c r="R126" s="345"/>
      <c r="S126" s="345">
        <v>1546.9123691554441</v>
      </c>
      <c r="T126" s="340"/>
      <c r="U126" s="340"/>
      <c r="V126" s="340"/>
      <c r="W126" s="340"/>
      <c r="X126" s="340"/>
      <c r="Y126" s="340"/>
      <c r="Z126" s="340"/>
    </row>
    <row r="127" spans="1:26" s="337" customFormat="1" ht="12">
      <c r="A127" s="344"/>
      <c r="B127" s="344"/>
      <c r="C127" s="344"/>
      <c r="D127" s="346"/>
      <c r="E127" s="344" t="s">
        <v>747</v>
      </c>
      <c r="G127" s="341"/>
      <c r="H127" s="341"/>
      <c r="I127" s="345">
        <v>20294.1257050001</v>
      </c>
      <c r="J127" s="345"/>
      <c r="K127" s="345">
        <v>648.9898524607604</v>
      </c>
      <c r="L127" s="345"/>
      <c r="M127" s="345">
        <v>0</v>
      </c>
      <c r="N127" s="345"/>
      <c r="O127" s="345">
        <v>286.3897338927557</v>
      </c>
      <c r="P127" s="345"/>
      <c r="Q127" s="345">
        <v>-116.92158289286112</v>
      </c>
      <c r="R127" s="345"/>
      <c r="S127" s="345">
        <v>21112.583708460756</v>
      </c>
      <c r="T127" s="340"/>
      <c r="U127" s="340"/>
      <c r="V127" s="340"/>
      <c r="W127" s="340"/>
      <c r="X127" s="340"/>
      <c r="Y127" s="340"/>
      <c r="Z127" s="340"/>
    </row>
    <row r="128" spans="5:26" s="337" customFormat="1" ht="12">
      <c r="E128" s="337" t="s">
        <v>25</v>
      </c>
      <c r="G128" s="341"/>
      <c r="H128" s="341"/>
      <c r="I128" s="345">
        <v>0</v>
      </c>
      <c r="J128" s="345"/>
      <c r="K128" s="345">
        <v>0</v>
      </c>
      <c r="L128" s="345"/>
      <c r="M128" s="345">
        <v>0</v>
      </c>
      <c r="N128" s="345"/>
      <c r="O128" s="345">
        <v>0</v>
      </c>
      <c r="P128" s="345"/>
      <c r="Q128" s="345">
        <v>0</v>
      </c>
      <c r="R128" s="345"/>
      <c r="S128" s="345">
        <v>0</v>
      </c>
      <c r="T128" s="340"/>
      <c r="U128" s="340"/>
      <c r="V128" s="340"/>
      <c r="W128" s="340"/>
      <c r="X128" s="340"/>
      <c r="Y128" s="340"/>
      <c r="Z128" s="340"/>
    </row>
    <row r="129" spans="1:26" s="344" customFormat="1" ht="7.5" customHeight="1">
      <c r="A129" s="347"/>
      <c r="B129" s="347"/>
      <c r="C129" s="347"/>
      <c r="D129" s="347"/>
      <c r="E129" s="347"/>
      <c r="F129" s="347"/>
      <c r="G129" s="347"/>
      <c r="H129" s="347"/>
      <c r="I129" s="348"/>
      <c r="J129" s="348"/>
      <c r="K129" s="349"/>
      <c r="L129" s="349"/>
      <c r="M129" s="349"/>
      <c r="N129" s="349"/>
      <c r="O129" s="349"/>
      <c r="P129" s="349"/>
      <c r="Q129" s="348"/>
      <c r="R129" s="348"/>
      <c r="S129" s="348"/>
      <c r="T129" s="345"/>
      <c r="U129" s="345"/>
      <c r="V129" s="345"/>
      <c r="W129" s="345"/>
      <c r="X129" s="345"/>
      <c r="Y129" s="345"/>
      <c r="Z129" s="345"/>
    </row>
    <row r="130" spans="9:26" s="208" customFormat="1" ht="8.25" customHeight="1">
      <c r="I130" s="227"/>
      <c r="J130" s="227"/>
      <c r="K130" s="227"/>
      <c r="L130" s="227"/>
      <c r="M130" s="227"/>
      <c r="N130" s="227"/>
      <c r="O130" s="227"/>
      <c r="P130" s="227"/>
      <c r="Q130" s="227"/>
      <c r="R130" s="227"/>
      <c r="S130" s="227"/>
      <c r="T130" s="227"/>
      <c r="U130" s="227"/>
      <c r="V130" s="227"/>
      <c r="W130" s="227"/>
      <c r="X130" s="227"/>
      <c r="Y130" s="227"/>
      <c r="Z130" s="227"/>
    </row>
    <row r="131" spans="1:26" s="206" customFormat="1" ht="7.5" customHeight="1">
      <c r="A131" s="350" t="s">
        <v>587</v>
      </c>
      <c r="B131" s="337" t="s">
        <v>704</v>
      </c>
      <c r="C131" s="337"/>
      <c r="D131" s="337"/>
      <c r="E131" s="337"/>
      <c r="F131" s="337"/>
      <c r="G131" s="337"/>
      <c r="H131" s="337"/>
      <c r="I131" s="345"/>
      <c r="J131" s="345"/>
      <c r="K131" s="345"/>
      <c r="L131" s="345"/>
      <c r="M131" s="345"/>
      <c r="N131" s="345"/>
      <c r="O131" s="345"/>
      <c r="P131" s="345"/>
      <c r="Q131" s="345"/>
      <c r="R131" s="345"/>
      <c r="S131" s="345"/>
      <c r="T131" s="220"/>
      <c r="U131" s="220"/>
      <c r="V131" s="220"/>
      <c r="W131" s="220"/>
      <c r="X131" s="220"/>
      <c r="Y131" s="220"/>
      <c r="Z131" s="220"/>
    </row>
    <row r="132" spans="1:26" s="206" customFormat="1" ht="7.5" customHeight="1">
      <c r="A132" s="337"/>
      <c r="B132" s="337" t="s">
        <v>705</v>
      </c>
      <c r="C132" s="337"/>
      <c r="D132" s="337"/>
      <c r="E132" s="337"/>
      <c r="F132" s="337"/>
      <c r="G132" s="337"/>
      <c r="H132" s="337"/>
      <c r="I132" s="345"/>
      <c r="J132" s="345"/>
      <c r="K132" s="345"/>
      <c r="L132" s="345"/>
      <c r="M132" s="345"/>
      <c r="N132" s="345"/>
      <c r="O132" s="345"/>
      <c r="P132" s="345"/>
      <c r="Q132" s="345"/>
      <c r="R132" s="345"/>
      <c r="S132" s="345"/>
      <c r="T132" s="220"/>
      <c r="U132" s="220"/>
      <c r="V132" s="220"/>
      <c r="W132" s="220"/>
      <c r="X132" s="220"/>
      <c r="Y132" s="220"/>
      <c r="Z132" s="220"/>
    </row>
    <row r="133" spans="2:26" s="337" customFormat="1" ht="7.5" customHeight="1">
      <c r="B133" s="337" t="s">
        <v>712</v>
      </c>
      <c r="I133" s="345"/>
      <c r="J133" s="345"/>
      <c r="K133" s="345"/>
      <c r="L133" s="345"/>
      <c r="M133" s="345"/>
      <c r="N133" s="345"/>
      <c r="O133" s="345"/>
      <c r="P133" s="345"/>
      <c r="Q133" s="345"/>
      <c r="R133" s="345"/>
      <c r="S133" s="345"/>
      <c r="T133" s="340"/>
      <c r="U133" s="340"/>
      <c r="V133" s="340"/>
      <c r="W133" s="340"/>
      <c r="X133" s="340"/>
      <c r="Y133" s="340"/>
      <c r="Z133" s="340"/>
    </row>
    <row r="134" spans="1:26" s="337" customFormat="1" ht="12">
      <c r="A134" s="336"/>
      <c r="B134" s="336" t="s">
        <v>711</v>
      </c>
      <c r="C134" s="336"/>
      <c r="D134" s="336"/>
      <c r="E134" s="336"/>
      <c r="I134" s="345"/>
      <c r="J134" s="345"/>
      <c r="K134" s="345"/>
      <c r="L134" s="345"/>
      <c r="M134" s="345"/>
      <c r="N134" s="345"/>
      <c r="O134" s="345"/>
      <c r="P134" s="345"/>
      <c r="Q134" s="345"/>
      <c r="R134" s="345"/>
      <c r="S134" s="345"/>
      <c r="T134" s="340"/>
      <c r="U134" s="340"/>
      <c r="V134" s="340"/>
      <c r="W134" s="340"/>
      <c r="X134" s="340"/>
      <c r="Y134" s="340"/>
      <c r="Z134" s="340"/>
    </row>
    <row r="135" spans="1:26" s="337" customFormat="1" ht="12">
      <c r="A135" s="336" t="s">
        <v>751</v>
      </c>
      <c r="B135" s="336"/>
      <c r="C135" s="336"/>
      <c r="D135" s="336"/>
      <c r="E135" s="336"/>
      <c r="I135" s="345"/>
      <c r="J135" s="345"/>
      <c r="K135" s="345"/>
      <c r="L135" s="345"/>
      <c r="M135" s="345"/>
      <c r="N135" s="345"/>
      <c r="O135" s="345"/>
      <c r="P135" s="345"/>
      <c r="Q135" s="345"/>
      <c r="R135" s="345"/>
      <c r="S135" s="345"/>
      <c r="T135" s="340"/>
      <c r="U135" s="340"/>
      <c r="V135" s="340"/>
      <c r="W135" s="340"/>
      <c r="X135" s="340"/>
      <c r="Y135" s="340"/>
      <c r="Z135" s="340"/>
    </row>
    <row r="136" spans="1:26" s="337" customFormat="1" ht="12">
      <c r="A136" s="336"/>
      <c r="B136" s="336"/>
      <c r="C136" s="336"/>
      <c r="D136" s="336"/>
      <c r="E136" s="336"/>
      <c r="I136" s="345"/>
      <c r="J136" s="345"/>
      <c r="K136" s="345"/>
      <c r="L136" s="345"/>
      <c r="M136" s="345"/>
      <c r="N136" s="345"/>
      <c r="O136" s="345"/>
      <c r="P136" s="345"/>
      <c r="Q136" s="345"/>
      <c r="R136" s="345"/>
      <c r="S136" s="345"/>
      <c r="T136" s="340"/>
      <c r="U136" s="340"/>
      <c r="V136" s="340"/>
      <c r="W136" s="340"/>
      <c r="X136" s="340"/>
      <c r="Y136" s="340"/>
      <c r="Z136" s="340"/>
    </row>
    <row r="137" spans="1:26" s="337" customFormat="1" ht="12">
      <c r="A137" s="336"/>
      <c r="B137" s="336"/>
      <c r="C137" s="336"/>
      <c r="D137" s="336"/>
      <c r="E137" s="336"/>
      <c r="I137" s="345"/>
      <c r="J137" s="345"/>
      <c r="K137" s="345"/>
      <c r="L137" s="345"/>
      <c r="M137" s="345"/>
      <c r="N137" s="345"/>
      <c r="O137" s="345"/>
      <c r="P137" s="345"/>
      <c r="Q137" s="345"/>
      <c r="R137" s="345"/>
      <c r="S137" s="345"/>
      <c r="T137" s="340"/>
      <c r="U137" s="340"/>
      <c r="V137" s="340"/>
      <c r="W137" s="340"/>
      <c r="X137" s="340"/>
      <c r="Y137" s="340"/>
      <c r="Z137" s="340"/>
    </row>
    <row r="138" spans="1:26" s="337" customFormat="1" ht="12">
      <c r="A138" s="336"/>
      <c r="B138" s="336"/>
      <c r="C138" s="336"/>
      <c r="D138" s="336"/>
      <c r="E138" s="336"/>
      <c r="I138" s="345"/>
      <c r="J138" s="345"/>
      <c r="K138" s="345"/>
      <c r="L138" s="345"/>
      <c r="M138" s="345"/>
      <c r="N138" s="345"/>
      <c r="O138" s="345"/>
      <c r="P138" s="345"/>
      <c r="Q138" s="345"/>
      <c r="R138" s="345"/>
      <c r="S138" s="345"/>
      <c r="T138" s="340"/>
      <c r="U138" s="340"/>
      <c r="V138" s="340"/>
      <c r="W138" s="340"/>
      <c r="X138" s="340"/>
      <c r="Y138" s="340"/>
      <c r="Z138" s="340"/>
    </row>
    <row r="139" spans="1:26" s="337" customFormat="1" ht="12">
      <c r="A139" s="336"/>
      <c r="B139" s="336"/>
      <c r="C139" s="336"/>
      <c r="D139" s="336"/>
      <c r="E139" s="336"/>
      <c r="I139" s="345"/>
      <c r="J139" s="345"/>
      <c r="K139" s="345"/>
      <c r="L139" s="345"/>
      <c r="M139" s="345"/>
      <c r="N139" s="345"/>
      <c r="O139" s="345"/>
      <c r="P139" s="345"/>
      <c r="Q139" s="345"/>
      <c r="R139" s="345"/>
      <c r="S139" s="345"/>
      <c r="T139" s="340"/>
      <c r="U139" s="340"/>
      <c r="V139" s="340"/>
      <c r="W139" s="340"/>
      <c r="X139" s="340"/>
      <c r="Y139" s="340"/>
      <c r="Z139" s="340"/>
    </row>
    <row r="140" spans="1:26" s="337" customFormat="1" ht="12">
      <c r="A140" s="336"/>
      <c r="B140" s="336"/>
      <c r="C140" s="336"/>
      <c r="D140" s="336"/>
      <c r="E140" s="336"/>
      <c r="I140" s="345"/>
      <c r="J140" s="345"/>
      <c r="K140" s="345"/>
      <c r="L140" s="345"/>
      <c r="M140" s="345"/>
      <c r="N140" s="345"/>
      <c r="O140" s="345"/>
      <c r="P140" s="345"/>
      <c r="Q140" s="345"/>
      <c r="R140" s="345"/>
      <c r="S140" s="345"/>
      <c r="T140" s="340"/>
      <c r="U140" s="340"/>
      <c r="V140" s="340"/>
      <c r="W140" s="340"/>
      <c r="X140" s="340"/>
      <c r="Y140" s="340"/>
      <c r="Z140" s="340"/>
    </row>
    <row r="141" spans="1:19" s="337" customFormat="1" ht="12">
      <c r="A141" s="336"/>
      <c r="B141" s="336"/>
      <c r="C141" s="336"/>
      <c r="D141" s="336"/>
      <c r="E141" s="336"/>
      <c r="I141" s="344"/>
      <c r="J141" s="344"/>
      <c r="K141" s="344"/>
      <c r="L141" s="344"/>
      <c r="M141" s="344"/>
      <c r="N141" s="344"/>
      <c r="O141" s="344"/>
      <c r="P141" s="344"/>
      <c r="Q141" s="346"/>
      <c r="R141" s="346"/>
      <c r="S141" s="346"/>
    </row>
    <row r="142" spans="1:19" s="337" customFormat="1" ht="12">
      <c r="A142" s="336"/>
      <c r="B142" s="336"/>
      <c r="C142" s="336"/>
      <c r="D142" s="336"/>
      <c r="E142" s="336"/>
      <c r="I142" s="344"/>
      <c r="J142" s="344"/>
      <c r="K142" s="344"/>
      <c r="L142" s="344"/>
      <c r="M142" s="344"/>
      <c r="N142" s="344"/>
      <c r="O142" s="344"/>
      <c r="P142" s="344"/>
      <c r="Q142" s="346"/>
      <c r="R142" s="346"/>
      <c r="S142" s="346"/>
    </row>
    <row r="143" spans="1:19" s="337" customFormat="1" ht="12">
      <c r="A143" s="336"/>
      <c r="B143" s="336"/>
      <c r="C143" s="336"/>
      <c r="D143" s="336"/>
      <c r="E143" s="336"/>
      <c r="I143" s="344"/>
      <c r="J143" s="344"/>
      <c r="K143" s="344"/>
      <c r="L143" s="344"/>
      <c r="M143" s="344"/>
      <c r="N143" s="344"/>
      <c r="O143" s="344"/>
      <c r="P143" s="344"/>
      <c r="Q143" s="346"/>
      <c r="R143" s="346"/>
      <c r="S143" s="346"/>
    </row>
    <row r="144" spans="1:19" s="337" customFormat="1" ht="12">
      <c r="A144" s="336"/>
      <c r="B144" s="336"/>
      <c r="C144" s="336"/>
      <c r="D144" s="336"/>
      <c r="E144" s="336"/>
      <c r="I144" s="344"/>
      <c r="J144" s="344"/>
      <c r="K144" s="344"/>
      <c r="L144" s="344"/>
      <c r="M144" s="344"/>
      <c r="N144" s="344"/>
      <c r="O144" s="344"/>
      <c r="P144" s="344"/>
      <c r="Q144" s="346"/>
      <c r="R144" s="346"/>
      <c r="S144" s="346"/>
    </row>
    <row r="145" spans="1:19" s="337" customFormat="1" ht="12">
      <c r="A145" s="336"/>
      <c r="B145" s="336"/>
      <c r="C145" s="336"/>
      <c r="D145" s="336"/>
      <c r="E145" s="336"/>
      <c r="I145" s="344"/>
      <c r="J145" s="344"/>
      <c r="K145" s="344"/>
      <c r="L145" s="344"/>
      <c r="M145" s="344"/>
      <c r="N145" s="344"/>
      <c r="O145" s="344"/>
      <c r="P145" s="344"/>
      <c r="Q145" s="346"/>
      <c r="R145" s="346"/>
      <c r="S145" s="346"/>
    </row>
    <row r="146" spans="1:19" s="337" customFormat="1" ht="12">
      <c r="A146" s="336"/>
      <c r="B146" s="336"/>
      <c r="C146" s="336"/>
      <c r="D146" s="336"/>
      <c r="E146" s="336"/>
      <c r="I146" s="344"/>
      <c r="J146" s="344"/>
      <c r="K146" s="344"/>
      <c r="L146" s="344"/>
      <c r="M146" s="344"/>
      <c r="N146" s="344"/>
      <c r="O146" s="344"/>
      <c r="P146" s="344"/>
      <c r="Q146" s="346"/>
      <c r="R146" s="346"/>
      <c r="S146" s="346"/>
    </row>
    <row r="147" spans="1:19" s="337" customFormat="1" ht="12">
      <c r="A147" s="336"/>
      <c r="B147" s="336"/>
      <c r="C147" s="336"/>
      <c r="D147" s="336"/>
      <c r="E147" s="336"/>
      <c r="I147" s="344"/>
      <c r="J147" s="344"/>
      <c r="K147" s="344"/>
      <c r="L147" s="344"/>
      <c r="M147" s="344"/>
      <c r="N147" s="344"/>
      <c r="O147" s="344"/>
      <c r="P147" s="344"/>
      <c r="Q147" s="346"/>
      <c r="R147" s="346"/>
      <c r="S147" s="346"/>
    </row>
    <row r="148" spans="1:19" s="337" customFormat="1" ht="12">
      <c r="A148" s="336"/>
      <c r="B148" s="336"/>
      <c r="C148" s="336"/>
      <c r="D148" s="336"/>
      <c r="E148" s="336"/>
      <c r="I148" s="344"/>
      <c r="J148" s="344"/>
      <c r="K148" s="344"/>
      <c r="L148" s="344"/>
      <c r="M148" s="344"/>
      <c r="N148" s="344"/>
      <c r="O148" s="344"/>
      <c r="P148" s="344"/>
      <c r="Q148" s="346"/>
      <c r="R148" s="346"/>
      <c r="S148" s="346"/>
    </row>
    <row r="149" spans="1:19" s="337" customFormat="1" ht="12">
      <c r="A149" s="336"/>
      <c r="B149" s="336"/>
      <c r="C149" s="336"/>
      <c r="D149" s="336"/>
      <c r="E149" s="336"/>
      <c r="I149" s="344"/>
      <c r="J149" s="344"/>
      <c r="K149" s="344"/>
      <c r="L149" s="344"/>
      <c r="M149" s="344"/>
      <c r="N149" s="344"/>
      <c r="O149" s="344"/>
      <c r="P149" s="344"/>
      <c r="Q149" s="346"/>
      <c r="R149" s="346"/>
      <c r="S149" s="346"/>
    </row>
    <row r="150" spans="1:19" s="337" customFormat="1" ht="12">
      <c r="A150" s="336"/>
      <c r="B150" s="336"/>
      <c r="C150" s="336"/>
      <c r="D150" s="336"/>
      <c r="E150" s="336"/>
      <c r="I150" s="344"/>
      <c r="J150" s="344"/>
      <c r="K150" s="344"/>
      <c r="L150" s="344"/>
      <c r="M150" s="344"/>
      <c r="N150" s="344"/>
      <c r="O150" s="344"/>
      <c r="P150" s="344"/>
      <c r="Q150" s="346"/>
      <c r="R150" s="346"/>
      <c r="S150" s="346"/>
    </row>
    <row r="151" spans="1:19" s="337" customFormat="1" ht="12">
      <c r="A151" s="336"/>
      <c r="B151" s="336"/>
      <c r="C151" s="336"/>
      <c r="D151" s="336"/>
      <c r="E151" s="336"/>
      <c r="I151" s="344"/>
      <c r="J151" s="344"/>
      <c r="K151" s="344"/>
      <c r="L151" s="344"/>
      <c r="M151" s="344"/>
      <c r="N151" s="344"/>
      <c r="O151" s="344"/>
      <c r="P151" s="344"/>
      <c r="Q151" s="346"/>
      <c r="R151" s="346"/>
      <c r="S151" s="346"/>
    </row>
    <row r="152" spans="9:19" s="337" customFormat="1" ht="12">
      <c r="I152" s="346"/>
      <c r="J152" s="346"/>
      <c r="K152" s="344"/>
      <c r="L152" s="344"/>
      <c r="M152" s="344"/>
      <c r="N152" s="344"/>
      <c r="O152" s="344"/>
      <c r="P152" s="344"/>
      <c r="Q152" s="346"/>
      <c r="R152" s="346"/>
      <c r="S152" s="346"/>
    </row>
    <row r="153" spans="9:19" s="337" customFormat="1" ht="12">
      <c r="I153" s="346"/>
      <c r="J153" s="346"/>
      <c r="K153" s="344"/>
      <c r="L153" s="344"/>
      <c r="M153" s="344"/>
      <c r="N153" s="344"/>
      <c r="O153" s="344"/>
      <c r="P153" s="344"/>
      <c r="Q153" s="346"/>
      <c r="R153" s="346"/>
      <c r="S153" s="346"/>
    </row>
    <row r="154" spans="9:19" s="337" customFormat="1" ht="12">
      <c r="I154" s="346"/>
      <c r="J154" s="346"/>
      <c r="K154" s="344"/>
      <c r="L154" s="344"/>
      <c r="M154" s="344"/>
      <c r="N154" s="344"/>
      <c r="O154" s="344"/>
      <c r="P154" s="344"/>
      <c r="Q154" s="346"/>
      <c r="R154" s="346"/>
      <c r="S154" s="346"/>
    </row>
    <row r="155" spans="9:19" s="337" customFormat="1" ht="12">
      <c r="I155" s="346"/>
      <c r="J155" s="346"/>
      <c r="K155" s="344"/>
      <c r="L155" s="344"/>
      <c r="M155" s="344"/>
      <c r="N155" s="344"/>
      <c r="O155" s="344"/>
      <c r="P155" s="344"/>
      <c r="Q155" s="346"/>
      <c r="R155" s="346"/>
      <c r="S155" s="346"/>
    </row>
    <row r="156" spans="9:19" s="337" customFormat="1" ht="12">
      <c r="I156" s="346"/>
      <c r="J156" s="346"/>
      <c r="K156" s="344"/>
      <c r="L156" s="344"/>
      <c r="M156" s="344"/>
      <c r="N156" s="344"/>
      <c r="O156" s="344"/>
      <c r="P156" s="344"/>
      <c r="Q156" s="346"/>
      <c r="R156" s="346"/>
      <c r="S156" s="346"/>
    </row>
    <row r="157" spans="9:19" s="337" customFormat="1" ht="12">
      <c r="I157" s="346"/>
      <c r="J157" s="346"/>
      <c r="K157" s="344"/>
      <c r="L157" s="344"/>
      <c r="M157" s="344"/>
      <c r="N157" s="344"/>
      <c r="O157" s="344"/>
      <c r="P157" s="344"/>
      <c r="Q157" s="346"/>
      <c r="R157" s="346"/>
      <c r="S157" s="346"/>
    </row>
    <row r="158" spans="9:19" s="337" customFormat="1" ht="12">
      <c r="I158" s="346"/>
      <c r="J158" s="346"/>
      <c r="K158" s="344"/>
      <c r="L158" s="344"/>
      <c r="M158" s="344"/>
      <c r="N158" s="344"/>
      <c r="O158" s="344"/>
      <c r="P158" s="344"/>
      <c r="Q158" s="346"/>
      <c r="R158" s="346"/>
      <c r="S158" s="346"/>
    </row>
    <row r="159" spans="9:19" s="337" customFormat="1" ht="12">
      <c r="I159" s="346"/>
      <c r="J159" s="346"/>
      <c r="K159" s="344"/>
      <c r="L159" s="344"/>
      <c r="M159" s="344"/>
      <c r="N159" s="344"/>
      <c r="O159" s="344"/>
      <c r="P159" s="344"/>
      <c r="Q159" s="346"/>
      <c r="R159" s="346"/>
      <c r="S159" s="346"/>
    </row>
    <row r="160" spans="9:19" s="337" customFormat="1" ht="12">
      <c r="I160" s="346"/>
      <c r="J160" s="346"/>
      <c r="K160" s="344"/>
      <c r="L160" s="344"/>
      <c r="M160" s="344"/>
      <c r="N160" s="344"/>
      <c r="O160" s="344"/>
      <c r="P160" s="344"/>
      <c r="Q160" s="346"/>
      <c r="R160" s="346"/>
      <c r="S160" s="346"/>
    </row>
    <row r="161" spans="9:19" s="337" customFormat="1" ht="12">
      <c r="I161" s="346"/>
      <c r="J161" s="346"/>
      <c r="K161" s="344"/>
      <c r="L161" s="344"/>
      <c r="M161" s="344"/>
      <c r="N161" s="344"/>
      <c r="O161" s="344"/>
      <c r="P161" s="344"/>
      <c r="Q161" s="346"/>
      <c r="R161" s="346"/>
      <c r="S161" s="346"/>
    </row>
    <row r="162" spans="9:19" s="337" customFormat="1" ht="12">
      <c r="I162" s="346"/>
      <c r="J162" s="346"/>
      <c r="K162" s="344"/>
      <c r="L162" s="344"/>
      <c r="M162" s="344"/>
      <c r="N162" s="344"/>
      <c r="O162" s="344"/>
      <c r="P162" s="344"/>
      <c r="Q162" s="346"/>
      <c r="R162" s="346"/>
      <c r="S162" s="346"/>
    </row>
    <row r="163" spans="9:19" s="337" customFormat="1" ht="12">
      <c r="I163" s="346"/>
      <c r="J163" s="346"/>
      <c r="K163" s="344"/>
      <c r="L163" s="344"/>
      <c r="M163" s="344"/>
      <c r="N163" s="344"/>
      <c r="O163" s="344"/>
      <c r="P163" s="344"/>
      <c r="Q163" s="346"/>
      <c r="R163" s="346"/>
      <c r="S163" s="346"/>
    </row>
    <row r="164" spans="9:19" s="337" customFormat="1" ht="12">
      <c r="I164" s="346"/>
      <c r="J164" s="346"/>
      <c r="K164" s="344"/>
      <c r="L164" s="344"/>
      <c r="M164" s="344"/>
      <c r="N164" s="344"/>
      <c r="O164" s="344"/>
      <c r="P164" s="344"/>
      <c r="Q164" s="346"/>
      <c r="R164" s="346"/>
      <c r="S164" s="346"/>
    </row>
    <row r="165" spans="9:19" s="337" customFormat="1" ht="12">
      <c r="I165" s="346"/>
      <c r="J165" s="346"/>
      <c r="K165" s="344"/>
      <c r="L165" s="344"/>
      <c r="M165" s="344"/>
      <c r="N165" s="344"/>
      <c r="O165" s="344"/>
      <c r="P165" s="344"/>
      <c r="Q165" s="346"/>
      <c r="R165" s="346"/>
      <c r="S165" s="346"/>
    </row>
    <row r="166" spans="9:19" s="337" customFormat="1" ht="12">
      <c r="I166" s="346"/>
      <c r="J166" s="346"/>
      <c r="K166" s="344"/>
      <c r="L166" s="344"/>
      <c r="M166" s="344"/>
      <c r="N166" s="344"/>
      <c r="O166" s="344"/>
      <c r="P166" s="344"/>
      <c r="Q166" s="346"/>
      <c r="R166" s="346"/>
      <c r="S166" s="346"/>
    </row>
    <row r="167" spans="9:19" s="337" customFormat="1" ht="12">
      <c r="I167" s="346"/>
      <c r="J167" s="346"/>
      <c r="K167" s="344"/>
      <c r="L167" s="344"/>
      <c r="M167" s="344"/>
      <c r="N167" s="344"/>
      <c r="O167" s="344"/>
      <c r="P167" s="344"/>
      <c r="Q167" s="346"/>
      <c r="R167" s="346"/>
      <c r="S167" s="346"/>
    </row>
    <row r="168" spans="9:19" s="337" customFormat="1" ht="12">
      <c r="I168" s="346"/>
      <c r="J168" s="346"/>
      <c r="K168" s="344"/>
      <c r="L168" s="344"/>
      <c r="M168" s="344"/>
      <c r="N168" s="344"/>
      <c r="O168" s="344"/>
      <c r="P168" s="344"/>
      <c r="Q168" s="346"/>
      <c r="R168" s="346"/>
      <c r="S168" s="346"/>
    </row>
    <row r="169" spans="9:19" s="337" customFormat="1" ht="12">
      <c r="I169" s="346"/>
      <c r="J169" s="346"/>
      <c r="K169" s="344"/>
      <c r="L169" s="344"/>
      <c r="M169" s="344"/>
      <c r="N169" s="344"/>
      <c r="O169" s="344"/>
      <c r="P169" s="344"/>
      <c r="Q169" s="346"/>
      <c r="R169" s="346"/>
      <c r="S169" s="346"/>
    </row>
    <row r="170" spans="9:19" s="337" customFormat="1" ht="12">
      <c r="I170" s="346"/>
      <c r="J170" s="346"/>
      <c r="K170" s="344"/>
      <c r="L170" s="344"/>
      <c r="M170" s="344"/>
      <c r="N170" s="344"/>
      <c r="O170" s="344"/>
      <c r="P170" s="344"/>
      <c r="Q170" s="346"/>
      <c r="R170" s="346"/>
      <c r="S170" s="346"/>
    </row>
    <row r="171" spans="9:19" s="337" customFormat="1" ht="12">
      <c r="I171" s="346"/>
      <c r="J171" s="346"/>
      <c r="K171" s="344"/>
      <c r="L171" s="344"/>
      <c r="M171" s="344"/>
      <c r="N171" s="344"/>
      <c r="O171" s="344"/>
      <c r="P171" s="344"/>
      <c r="Q171" s="346"/>
      <c r="R171" s="346"/>
      <c r="S171" s="346"/>
    </row>
    <row r="172" spans="9:19" s="310" customFormat="1" ht="8.25">
      <c r="I172" s="312"/>
      <c r="J172" s="312"/>
      <c r="K172" s="311"/>
      <c r="L172" s="311"/>
      <c r="M172" s="311"/>
      <c r="N172" s="311"/>
      <c r="O172" s="311"/>
      <c r="P172" s="311"/>
      <c r="Q172" s="312"/>
      <c r="R172" s="312"/>
      <c r="S172" s="312"/>
    </row>
    <row r="173" spans="9:19" s="310" customFormat="1" ht="8.25">
      <c r="I173" s="312"/>
      <c r="J173" s="312"/>
      <c r="K173" s="311"/>
      <c r="L173" s="311"/>
      <c r="M173" s="311"/>
      <c r="N173" s="311"/>
      <c r="O173" s="311"/>
      <c r="P173" s="311"/>
      <c r="Q173" s="312"/>
      <c r="R173" s="312"/>
      <c r="S173" s="312"/>
    </row>
    <row r="174" spans="9:19" s="310" customFormat="1" ht="8.25">
      <c r="I174" s="312"/>
      <c r="J174" s="312"/>
      <c r="K174" s="311"/>
      <c r="L174" s="311"/>
      <c r="M174" s="311"/>
      <c r="N174" s="311"/>
      <c r="O174" s="311"/>
      <c r="P174" s="311"/>
      <c r="Q174" s="312"/>
      <c r="R174" s="312"/>
      <c r="S174" s="312"/>
    </row>
    <row r="175" spans="9:19" s="310" customFormat="1" ht="8.25">
      <c r="I175" s="312"/>
      <c r="J175" s="312"/>
      <c r="K175" s="311"/>
      <c r="L175" s="311"/>
      <c r="M175" s="311"/>
      <c r="N175" s="311"/>
      <c r="O175" s="311"/>
      <c r="P175" s="311"/>
      <c r="Q175" s="312"/>
      <c r="R175" s="312"/>
      <c r="S175" s="312"/>
    </row>
    <row r="176" spans="9:19" s="310" customFormat="1" ht="8.25">
      <c r="I176" s="312"/>
      <c r="J176" s="312"/>
      <c r="K176" s="311"/>
      <c r="L176" s="311"/>
      <c r="M176" s="311"/>
      <c r="N176" s="311"/>
      <c r="O176" s="311"/>
      <c r="P176" s="311"/>
      <c r="Q176" s="312"/>
      <c r="R176" s="312"/>
      <c r="S176" s="312"/>
    </row>
    <row r="177" spans="9:19" s="310" customFormat="1" ht="8.25">
      <c r="I177" s="312"/>
      <c r="J177" s="312"/>
      <c r="K177" s="311"/>
      <c r="L177" s="311"/>
      <c r="M177" s="311"/>
      <c r="N177" s="311"/>
      <c r="O177" s="311"/>
      <c r="P177" s="311"/>
      <c r="Q177" s="312"/>
      <c r="R177" s="312"/>
      <c r="S177" s="312"/>
    </row>
    <row r="178" spans="9:19" s="310" customFormat="1" ht="8.25">
      <c r="I178" s="312"/>
      <c r="J178" s="312"/>
      <c r="K178" s="311"/>
      <c r="L178" s="311"/>
      <c r="M178" s="311"/>
      <c r="N178" s="311"/>
      <c r="O178" s="311"/>
      <c r="P178" s="311"/>
      <c r="Q178" s="312"/>
      <c r="R178" s="312"/>
      <c r="S178" s="312"/>
    </row>
    <row r="179" spans="9:19" s="310" customFormat="1" ht="8.25">
      <c r="I179" s="312"/>
      <c r="J179" s="312"/>
      <c r="K179" s="311"/>
      <c r="L179" s="311"/>
      <c r="M179" s="311"/>
      <c r="N179" s="311"/>
      <c r="O179" s="311"/>
      <c r="P179" s="311"/>
      <c r="Q179" s="312"/>
      <c r="R179" s="312"/>
      <c r="S179" s="312"/>
    </row>
    <row r="180" spans="9:19" s="310" customFormat="1" ht="8.25">
      <c r="I180" s="312"/>
      <c r="J180" s="312"/>
      <c r="K180" s="311"/>
      <c r="L180" s="311"/>
      <c r="M180" s="311"/>
      <c r="N180" s="311"/>
      <c r="O180" s="311"/>
      <c r="P180" s="311"/>
      <c r="Q180" s="312"/>
      <c r="R180" s="312"/>
      <c r="S180" s="312"/>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xml><?xml version="1.0" encoding="utf-8"?>
<worksheet xmlns="http://schemas.openxmlformats.org/spreadsheetml/2006/main" xmlns:r="http://schemas.openxmlformats.org/officeDocument/2006/relationships">
  <sheetPr>
    <pageSetUpPr fitToPage="1"/>
  </sheetPr>
  <dimension ref="A1:Q91"/>
  <sheetViews>
    <sheetView zoomScale="75" zoomScaleNormal="75" zoomScalePageLayoutView="0" workbookViewId="0" topLeftCell="A1">
      <selection activeCell="N8" sqref="N8"/>
    </sheetView>
  </sheetViews>
  <sheetFormatPr defaultColWidth="11.421875" defaultRowHeight="12.75"/>
  <cols>
    <col min="1" max="1" width="5.57421875" style="206" customWidth="1"/>
    <col min="2" max="5" width="2.7109375" style="206" customWidth="1"/>
    <col min="6" max="6" width="50.7109375" style="206" customWidth="1"/>
    <col min="7" max="7" width="10.421875" style="206" bestFit="1" customWidth="1"/>
    <col min="8" max="8" width="10.8515625" style="206" bestFit="1" customWidth="1"/>
    <col min="9" max="9" width="10.140625" style="206" customWidth="1"/>
    <col min="10" max="10" width="2.8515625" style="206" customWidth="1"/>
    <col min="11" max="11" width="8.8515625" style="203" customWidth="1"/>
    <col min="12" max="12" width="9.421875" style="203" customWidth="1"/>
    <col min="13" max="13" width="8.8515625" style="203" customWidth="1"/>
    <col min="14" max="14" width="8.8515625" style="204" customWidth="1"/>
    <col min="15" max="16384" width="11.421875" style="203" customWidth="1"/>
  </cols>
  <sheetData>
    <row r="1" spans="1:10" ht="12.75">
      <c r="A1" s="257" t="s">
        <v>717</v>
      </c>
      <c r="B1" s="258"/>
      <c r="C1" s="258"/>
      <c r="D1" s="258"/>
      <c r="E1" s="258"/>
      <c r="F1" s="258"/>
      <c r="G1" s="258"/>
      <c r="H1" s="258"/>
      <c r="I1" s="258"/>
      <c r="J1" s="202"/>
    </row>
    <row r="2" spans="1:14" ht="12.75">
      <c r="A2" s="259" t="s">
        <v>0</v>
      </c>
      <c r="B2" s="259"/>
      <c r="C2" s="259"/>
      <c r="D2" s="259"/>
      <c r="E2" s="259"/>
      <c r="F2" s="259"/>
      <c r="G2" s="259"/>
      <c r="H2" s="259"/>
      <c r="I2" s="259"/>
      <c r="J2" s="205"/>
      <c r="K2" s="260"/>
      <c r="L2" s="260"/>
      <c r="M2" s="260"/>
      <c r="N2" s="260"/>
    </row>
    <row r="3" ht="6.75" customHeight="1"/>
    <row r="4" spans="1:14" ht="12.75">
      <c r="A4" s="207"/>
      <c r="B4" s="207"/>
      <c r="C4" s="207"/>
      <c r="D4" s="207"/>
      <c r="E4" s="207"/>
      <c r="F4" s="207"/>
      <c r="G4" s="207"/>
      <c r="H4" s="207"/>
      <c r="I4" s="207"/>
      <c r="J4" s="208"/>
      <c r="K4" s="261"/>
      <c r="L4" s="261"/>
      <c r="M4" s="261"/>
      <c r="N4" s="262"/>
    </row>
    <row r="5" spans="1:14" ht="12.75">
      <c r="A5" s="208"/>
      <c r="B5" s="208" t="s">
        <v>1</v>
      </c>
      <c r="C5" s="208"/>
      <c r="D5" s="208"/>
      <c r="E5" s="208"/>
      <c r="F5" s="208"/>
      <c r="G5" s="209" t="s">
        <v>462</v>
      </c>
      <c r="H5" s="209" t="s">
        <v>463</v>
      </c>
      <c r="I5" s="209" t="s">
        <v>199</v>
      </c>
      <c r="J5" s="209"/>
      <c r="K5" s="261"/>
      <c r="L5" s="261"/>
      <c r="M5" s="261"/>
      <c r="N5" s="262"/>
    </row>
    <row r="6" spans="1:14" ht="12.75">
      <c r="A6" s="210"/>
      <c r="B6" s="210"/>
      <c r="C6" s="210"/>
      <c r="D6" s="210"/>
      <c r="E6" s="210"/>
      <c r="F6" s="210"/>
      <c r="G6" s="211"/>
      <c r="H6" s="211"/>
      <c r="I6" s="211"/>
      <c r="J6" s="212"/>
      <c r="K6" s="261"/>
      <c r="L6" s="261"/>
      <c r="M6" s="261"/>
      <c r="N6" s="262"/>
    </row>
    <row r="7" ht="9" customHeight="1"/>
    <row r="8" spans="1:17" ht="12.75">
      <c r="A8" s="213" t="s">
        <v>464</v>
      </c>
      <c r="B8" s="214" t="s">
        <v>465</v>
      </c>
      <c r="C8" s="214"/>
      <c r="D8" s="214"/>
      <c r="E8" s="214"/>
      <c r="F8" s="214"/>
      <c r="G8" s="215">
        <f>+G10+G23+G34</f>
        <v>87299.79624989806</v>
      </c>
      <c r="H8" s="215">
        <f>+H10+H23+H34</f>
        <v>90606.99945871274</v>
      </c>
      <c r="I8" s="215">
        <f>+G8-H8</f>
        <v>-3307.2032088146807</v>
      </c>
      <c r="J8" s="216"/>
      <c r="K8" s="159"/>
      <c r="L8" s="159"/>
      <c r="M8" s="159"/>
      <c r="N8" s="159"/>
      <c r="O8" s="159"/>
      <c r="P8" s="217"/>
      <c r="Q8" s="218"/>
    </row>
    <row r="9" spans="1:17" ht="7.5" customHeight="1">
      <c r="A9" s="219"/>
      <c r="G9" s="220"/>
      <c r="H9" s="220"/>
      <c r="I9" s="220"/>
      <c r="J9" s="221"/>
      <c r="K9" s="159"/>
      <c r="L9" s="159"/>
      <c r="M9" s="159"/>
      <c r="N9" s="159"/>
      <c r="P9" s="217"/>
      <c r="Q9" s="218"/>
    </row>
    <row r="10" spans="1:17" ht="12.75">
      <c r="A10" s="219"/>
      <c r="B10" s="206" t="s">
        <v>466</v>
      </c>
      <c r="C10" s="206" t="s">
        <v>467</v>
      </c>
      <c r="G10" s="220">
        <f>+G11+G18</f>
        <v>77082.30250979077</v>
      </c>
      <c r="H10" s="220">
        <f>+H11+H18</f>
        <v>69517.37057061361</v>
      </c>
      <c r="I10" s="220">
        <f>+G10-H10</f>
        <v>7564.931939177157</v>
      </c>
      <c r="J10" s="221"/>
      <c r="K10" s="159"/>
      <c r="L10" s="159"/>
      <c r="M10" s="159"/>
      <c r="N10" s="159"/>
      <c r="P10" s="217"/>
      <c r="Q10" s="218"/>
    </row>
    <row r="11" spans="1:17" ht="12.75">
      <c r="A11" s="213"/>
      <c r="B11" s="214"/>
      <c r="C11" s="214" t="s">
        <v>468</v>
      </c>
      <c r="D11" s="214" t="s">
        <v>348</v>
      </c>
      <c r="E11" s="214"/>
      <c r="F11" s="214"/>
      <c r="G11" s="215">
        <f>+G12+G15+G16+G17</f>
        <v>66258.81313018587</v>
      </c>
      <c r="H11" s="215">
        <f>+H12+H15+H16+H17</f>
        <v>57730.02055918882</v>
      </c>
      <c r="I11" s="215">
        <f>+G11-H11</f>
        <v>8528.792570997044</v>
      </c>
      <c r="J11" s="216"/>
      <c r="K11" s="159"/>
      <c r="L11" s="159"/>
      <c r="M11" s="159"/>
      <c r="N11" s="159"/>
      <c r="P11" s="217"/>
      <c r="Q11" s="218"/>
    </row>
    <row r="12" spans="1:17" ht="12.75">
      <c r="A12" s="219"/>
      <c r="D12" s="206" t="s">
        <v>469</v>
      </c>
      <c r="G12" s="220">
        <f>+G13+G14</f>
        <v>64903.437755023464</v>
      </c>
      <c r="H12" s="220">
        <f>+H13+H14</f>
        <v>56133.059122188824</v>
      </c>
      <c r="I12" s="220">
        <f aca="true" t="shared" si="0" ref="I12:I17">+G12-H12</f>
        <v>8770.37863283464</v>
      </c>
      <c r="J12" s="221"/>
      <c r="K12" s="159"/>
      <c r="L12" s="159"/>
      <c r="M12" s="159"/>
      <c r="N12" s="159"/>
      <c r="P12" s="217"/>
      <c r="Q12" s="218"/>
    </row>
    <row r="13" spans="1:17" ht="12.75">
      <c r="A13" s="219"/>
      <c r="E13" s="206" t="s">
        <v>193</v>
      </c>
      <c r="G13" s="220">
        <v>63082.3359949616</v>
      </c>
      <c r="H13" s="220">
        <v>52550.99432050971</v>
      </c>
      <c r="I13" s="220">
        <f t="shared" si="0"/>
        <v>10531.34167445189</v>
      </c>
      <c r="J13" s="221"/>
      <c r="K13" s="159"/>
      <c r="L13" s="159"/>
      <c r="M13" s="159"/>
      <c r="N13" s="159"/>
      <c r="P13" s="217"/>
      <c r="Q13" s="218"/>
    </row>
    <row r="14" spans="1:17" ht="12.75">
      <c r="A14" s="219"/>
      <c r="E14" s="206" t="s">
        <v>470</v>
      </c>
      <c r="G14" s="220">
        <v>1821.1017600618668</v>
      </c>
      <c r="H14" s="220">
        <v>3582.0648016791165</v>
      </c>
      <c r="I14" s="220">
        <f t="shared" si="0"/>
        <v>-1760.9630416172497</v>
      </c>
      <c r="J14" s="221"/>
      <c r="K14" s="159"/>
      <c r="L14" s="159"/>
      <c r="M14" s="159"/>
      <c r="N14" s="159"/>
      <c r="P14" s="217"/>
      <c r="Q14" s="218"/>
    </row>
    <row r="15" spans="1:17" ht="12.75">
      <c r="A15" s="219"/>
      <c r="D15" s="206" t="s">
        <v>471</v>
      </c>
      <c r="G15" s="220">
        <v>0.381073</v>
      </c>
      <c r="H15" s="220">
        <v>67.163735</v>
      </c>
      <c r="I15" s="220">
        <f t="shared" si="0"/>
        <v>-66.782662</v>
      </c>
      <c r="J15" s="221"/>
      <c r="K15" s="159"/>
      <c r="L15" s="159"/>
      <c r="M15" s="159"/>
      <c r="N15" s="159"/>
      <c r="P15" s="217"/>
      <c r="Q15" s="218"/>
    </row>
    <row r="16" spans="1:17" ht="12.75">
      <c r="A16" s="219"/>
      <c r="D16" s="206" t="s">
        <v>205</v>
      </c>
      <c r="G16" s="220">
        <v>591.802761</v>
      </c>
      <c r="H16" s="220">
        <v>1529.7977019999998</v>
      </c>
      <c r="I16" s="220">
        <f t="shared" si="0"/>
        <v>-937.9949409999998</v>
      </c>
      <c r="J16" s="221"/>
      <c r="K16" s="159"/>
      <c r="L16" s="159"/>
      <c r="M16" s="159"/>
      <c r="N16" s="159"/>
      <c r="P16" s="217"/>
      <c r="Q16" s="218"/>
    </row>
    <row r="17" spans="1:17" ht="12.75">
      <c r="A17" s="219"/>
      <c r="D17" s="206" t="s">
        <v>206</v>
      </c>
      <c r="G17" s="220">
        <v>763.1915411624001</v>
      </c>
      <c r="H17" s="220">
        <v>0</v>
      </c>
      <c r="I17" s="220">
        <f t="shared" si="0"/>
        <v>763.1915411624001</v>
      </c>
      <c r="J17" s="221"/>
      <c r="K17" s="159"/>
      <c r="L17" s="159"/>
      <c r="M17" s="159"/>
      <c r="N17" s="159"/>
      <c r="P17" s="217"/>
      <c r="Q17" s="218"/>
    </row>
    <row r="18" spans="1:17" ht="12.75">
      <c r="A18" s="213"/>
      <c r="B18" s="214"/>
      <c r="C18" s="214" t="s">
        <v>472</v>
      </c>
      <c r="D18" s="214" t="s">
        <v>349</v>
      </c>
      <c r="E18" s="214"/>
      <c r="F18" s="214"/>
      <c r="G18" s="215">
        <f>+G19+G20+G21</f>
        <v>10823.489379604896</v>
      </c>
      <c r="H18" s="215">
        <f>+H19+H20+H21</f>
        <v>11787.350011424782</v>
      </c>
      <c r="I18" s="215">
        <f>+G18-H18</f>
        <v>-963.8606318198854</v>
      </c>
      <c r="J18" s="216"/>
      <c r="K18" s="159"/>
      <c r="L18" s="159"/>
      <c r="M18" s="159"/>
      <c r="N18" s="159"/>
      <c r="P18" s="217"/>
      <c r="Q18" s="218"/>
    </row>
    <row r="19" spans="1:17" ht="12.75">
      <c r="A19" s="219"/>
      <c r="D19" s="206" t="s">
        <v>207</v>
      </c>
      <c r="G19" s="220">
        <v>6503.318082325745</v>
      </c>
      <c r="H19" s="220">
        <v>6765.453244494309</v>
      </c>
      <c r="I19" s="220">
        <f>+G19-H19</f>
        <v>-262.1351621685635</v>
      </c>
      <c r="J19" s="221"/>
      <c r="K19" s="159"/>
      <c r="L19" s="159"/>
      <c r="M19" s="159"/>
      <c r="N19" s="159"/>
      <c r="P19" s="217"/>
      <c r="Q19" s="218"/>
    </row>
    <row r="20" spans="1:17" ht="12.75">
      <c r="A20" s="219"/>
      <c r="D20" s="206" t="s">
        <v>208</v>
      </c>
      <c r="G20" s="220">
        <v>1673.759</v>
      </c>
      <c r="H20" s="220">
        <v>1397.212</v>
      </c>
      <c r="I20" s="220">
        <f>+G20-H20</f>
        <v>276.547</v>
      </c>
      <c r="J20" s="221"/>
      <c r="K20" s="159"/>
      <c r="L20" s="159"/>
      <c r="M20" s="159"/>
      <c r="N20" s="159"/>
      <c r="P20" s="217"/>
      <c r="Q20" s="218"/>
    </row>
    <row r="21" spans="1:17" ht="12.75">
      <c r="A21" s="219"/>
      <c r="D21" s="206" t="s">
        <v>67</v>
      </c>
      <c r="G21" s="220">
        <v>2646.412297279151</v>
      </c>
      <c r="H21" s="220">
        <v>3624.6847669304734</v>
      </c>
      <c r="I21" s="220">
        <f>+G21-H21</f>
        <v>-978.2724696513224</v>
      </c>
      <c r="J21" s="221"/>
      <c r="K21" s="159"/>
      <c r="L21" s="159"/>
      <c r="M21" s="159"/>
      <c r="N21" s="159"/>
      <c r="P21" s="217"/>
      <c r="Q21" s="218"/>
    </row>
    <row r="22" spans="1:14" ht="8.25" customHeight="1">
      <c r="A22" s="219"/>
      <c r="G22" s="220"/>
      <c r="H22" s="220"/>
      <c r="I22" s="220"/>
      <c r="J22" s="221"/>
      <c r="K22" s="159"/>
      <c r="L22" s="159"/>
      <c r="M22" s="159"/>
      <c r="N22" s="159"/>
    </row>
    <row r="23" spans="1:17" ht="12.75">
      <c r="A23" s="213"/>
      <c r="B23" s="206" t="s">
        <v>473</v>
      </c>
      <c r="C23" s="206" t="s">
        <v>474</v>
      </c>
      <c r="G23" s="220">
        <f>+G24+G25</f>
        <v>6342.267694828262</v>
      </c>
      <c r="H23" s="220">
        <f>+H24+H25</f>
        <v>20144.140028099137</v>
      </c>
      <c r="I23" s="220">
        <f aca="true" t="shared" si="1" ref="I23:I32">+G23-H23</f>
        <v>-13801.872333270874</v>
      </c>
      <c r="J23" s="221"/>
      <c r="K23" s="159"/>
      <c r="L23" s="159"/>
      <c r="M23" s="159"/>
      <c r="N23" s="159"/>
      <c r="P23" s="217"/>
      <c r="Q23" s="218"/>
    </row>
    <row r="24" spans="1:17" ht="12.75">
      <c r="A24" s="213"/>
      <c r="D24" s="206" t="s">
        <v>475</v>
      </c>
      <c r="G24" s="220">
        <v>2.5</v>
      </c>
      <c r="H24" s="220">
        <v>5.7</v>
      </c>
      <c r="I24" s="220">
        <f t="shared" si="1"/>
        <v>-3.2</v>
      </c>
      <c r="J24" s="221"/>
      <c r="K24" s="159"/>
      <c r="L24" s="159"/>
      <c r="M24" s="159"/>
      <c r="N24" s="159"/>
      <c r="P24" s="217"/>
      <c r="Q24" s="218"/>
    </row>
    <row r="25" spans="1:17" ht="12.75">
      <c r="A25" s="213"/>
      <c r="D25" s="206" t="s">
        <v>209</v>
      </c>
      <c r="G25" s="220">
        <f>+G26+G29+G32</f>
        <v>6339.767694828262</v>
      </c>
      <c r="H25" s="220">
        <f>+H26+H29+H32</f>
        <v>20138.440028099136</v>
      </c>
      <c r="I25" s="220">
        <f t="shared" si="1"/>
        <v>-13798.672333270873</v>
      </c>
      <c r="J25" s="221"/>
      <c r="K25" s="159"/>
      <c r="L25" s="159"/>
      <c r="M25" s="159"/>
      <c r="N25" s="159"/>
      <c r="P25" s="217"/>
      <c r="Q25" s="218"/>
    </row>
    <row r="26" spans="1:17" ht="12.75">
      <c r="A26" s="213"/>
      <c r="E26" s="206" t="s">
        <v>194</v>
      </c>
      <c r="G26" s="220">
        <f>+G27+G28</f>
        <v>3273.4609518400007</v>
      </c>
      <c r="H26" s="220">
        <f>+H27+H28</f>
        <v>17844.161396276508</v>
      </c>
      <c r="I26" s="220">
        <f t="shared" si="1"/>
        <v>-14570.700444436507</v>
      </c>
      <c r="J26" s="221"/>
      <c r="K26" s="159"/>
      <c r="L26" s="159"/>
      <c r="M26" s="159"/>
      <c r="N26" s="159"/>
      <c r="P26" s="217"/>
      <c r="Q26" s="218"/>
    </row>
    <row r="27" spans="1:17" ht="12.75">
      <c r="A27" s="213"/>
      <c r="F27" s="206" t="s">
        <v>188</v>
      </c>
      <c r="G27" s="220">
        <v>2871.3799518400006</v>
      </c>
      <c r="H27" s="220">
        <v>12.1</v>
      </c>
      <c r="I27" s="220">
        <f t="shared" si="1"/>
        <v>2859.2799518400006</v>
      </c>
      <c r="J27" s="221"/>
      <c r="K27" s="159"/>
      <c r="L27" s="159"/>
      <c r="M27" s="159"/>
      <c r="N27" s="159"/>
      <c r="P27" s="217"/>
      <c r="Q27" s="218"/>
    </row>
    <row r="28" spans="1:17" ht="12.75">
      <c r="A28" s="213"/>
      <c r="F28" s="206" t="s">
        <v>189</v>
      </c>
      <c r="G28" s="220">
        <v>402.08099999999996</v>
      </c>
      <c r="H28" s="220">
        <v>17832.06139627651</v>
      </c>
      <c r="I28" s="220">
        <f t="shared" si="1"/>
        <v>-17429.98039627651</v>
      </c>
      <c r="J28" s="221"/>
      <c r="K28" s="159"/>
      <c r="L28" s="159"/>
      <c r="M28" s="159"/>
      <c r="N28" s="159"/>
      <c r="P28" s="217"/>
      <c r="Q28" s="218"/>
    </row>
    <row r="29" spans="1:17" ht="12.75">
      <c r="A29" s="213"/>
      <c r="E29" s="206" t="s">
        <v>97</v>
      </c>
      <c r="G29" s="220">
        <f>+G30+G31</f>
        <v>1966.6375237446348</v>
      </c>
      <c r="H29" s="220">
        <f>+H30+H31</f>
        <v>1198.3390859856922</v>
      </c>
      <c r="I29" s="220">
        <f t="shared" si="1"/>
        <v>768.2984377589426</v>
      </c>
      <c r="J29" s="221"/>
      <c r="K29" s="159"/>
      <c r="L29" s="159"/>
      <c r="M29" s="159"/>
      <c r="N29" s="159"/>
      <c r="P29" s="217"/>
      <c r="Q29" s="218"/>
    </row>
    <row r="30" spans="1:17" ht="12.75">
      <c r="A30" s="213"/>
      <c r="F30" s="206" t="s">
        <v>200</v>
      </c>
      <c r="G30" s="220">
        <v>1120.8785210540746</v>
      </c>
      <c r="H30" s="220">
        <v>439.6814624928786</v>
      </c>
      <c r="I30" s="220">
        <f t="shared" si="1"/>
        <v>681.197058561196</v>
      </c>
      <c r="J30" s="221"/>
      <c r="K30" s="159"/>
      <c r="L30" s="159"/>
      <c r="M30" s="159"/>
      <c r="N30" s="159"/>
      <c r="P30" s="217"/>
      <c r="Q30" s="218"/>
    </row>
    <row r="31" spans="1:17" ht="12.75">
      <c r="A31" s="213"/>
      <c r="F31" s="206" t="s">
        <v>201</v>
      </c>
      <c r="G31" s="220">
        <v>845.7590026905602</v>
      </c>
      <c r="H31" s="220">
        <v>758.6576234928137</v>
      </c>
      <c r="I31" s="220">
        <f t="shared" si="1"/>
        <v>87.1013791977465</v>
      </c>
      <c r="J31" s="221"/>
      <c r="K31" s="159"/>
      <c r="L31" s="159"/>
      <c r="M31" s="159"/>
      <c r="N31" s="159"/>
      <c r="P31" s="217"/>
      <c r="Q31" s="218"/>
    </row>
    <row r="32" spans="1:17" ht="12.75">
      <c r="A32" s="213"/>
      <c r="E32" s="206" t="s">
        <v>101</v>
      </c>
      <c r="G32" s="220">
        <v>1099.6692192436267</v>
      </c>
      <c r="H32" s="220">
        <v>1095.9395458369347</v>
      </c>
      <c r="I32" s="220">
        <f t="shared" si="1"/>
        <v>3.7296734066919726</v>
      </c>
      <c r="J32" s="221"/>
      <c r="K32" s="159"/>
      <c r="L32" s="159"/>
      <c r="M32" s="159"/>
      <c r="N32" s="159"/>
      <c r="P32" s="217"/>
      <c r="Q32" s="218"/>
    </row>
    <row r="33" spans="1:16" ht="7.5" customHeight="1">
      <c r="A33" s="219"/>
      <c r="G33" s="220"/>
      <c r="H33" s="220"/>
      <c r="I33" s="220"/>
      <c r="J33" s="221"/>
      <c r="K33" s="159"/>
      <c r="L33" s="159"/>
      <c r="M33" s="159"/>
      <c r="N33" s="159"/>
      <c r="P33" s="217"/>
    </row>
    <row r="34" spans="1:17" ht="12.75">
      <c r="A34" s="219"/>
      <c r="B34" s="206" t="s">
        <v>476</v>
      </c>
      <c r="C34" s="206" t="s">
        <v>477</v>
      </c>
      <c r="G34" s="220">
        <v>3875.226045279038</v>
      </c>
      <c r="H34" s="220">
        <v>945.4888599999999</v>
      </c>
      <c r="I34" s="220">
        <f>+G34-H34</f>
        <v>2929.737185279038</v>
      </c>
      <c r="J34" s="221"/>
      <c r="K34" s="159"/>
      <c r="L34" s="159"/>
      <c r="M34" s="159"/>
      <c r="N34" s="159"/>
      <c r="P34" s="217"/>
      <c r="Q34" s="218"/>
    </row>
    <row r="35" spans="1:16" ht="6" customHeight="1">
      <c r="A35" s="219"/>
      <c r="G35" s="220"/>
      <c r="H35" s="220"/>
      <c r="I35" s="220"/>
      <c r="J35" s="221"/>
      <c r="K35" s="159"/>
      <c r="L35" s="159"/>
      <c r="M35" s="159"/>
      <c r="N35" s="159"/>
      <c r="P35" s="217"/>
    </row>
    <row r="36" spans="1:17" ht="12.75">
      <c r="A36" s="213" t="s">
        <v>478</v>
      </c>
      <c r="B36" s="214" t="s">
        <v>231</v>
      </c>
      <c r="C36" s="214"/>
      <c r="D36" s="214"/>
      <c r="E36" s="214"/>
      <c r="F36" s="214"/>
      <c r="G36" s="215">
        <f>+G38+G42</f>
        <v>275995.26182486094</v>
      </c>
      <c r="H36" s="215">
        <f>+H38+H42</f>
        <v>273837.9902756192</v>
      </c>
      <c r="I36" s="215">
        <f>+G36-H36</f>
        <v>2157.2715492417337</v>
      </c>
      <c r="J36" s="216"/>
      <c r="K36" s="159"/>
      <c r="L36" s="159"/>
      <c r="M36" s="159"/>
      <c r="N36" s="159"/>
      <c r="P36" s="217"/>
      <c r="Q36" s="218"/>
    </row>
    <row r="37" spans="1:16" ht="12.75">
      <c r="A37" s="219"/>
      <c r="G37" s="220"/>
      <c r="H37" s="220"/>
      <c r="I37" s="220"/>
      <c r="J37" s="221"/>
      <c r="K37" s="159"/>
      <c r="L37" s="159"/>
      <c r="M37" s="159"/>
      <c r="N37" s="159"/>
      <c r="P37" s="217"/>
    </row>
    <row r="38" spans="1:17" ht="12.75">
      <c r="A38" s="219"/>
      <c r="B38" s="206" t="s">
        <v>466</v>
      </c>
      <c r="C38" s="206" t="s">
        <v>479</v>
      </c>
      <c r="G38" s="220">
        <f>+G39+G40</f>
        <v>3.0561667200000002</v>
      </c>
      <c r="H38" s="220">
        <f>+H39+H40</f>
        <v>0</v>
      </c>
      <c r="I38" s="220">
        <f>+G38-H38</f>
        <v>3.0561667200000002</v>
      </c>
      <c r="J38" s="221"/>
      <c r="K38" s="159"/>
      <c r="L38" s="159"/>
      <c r="M38" s="159"/>
      <c r="N38" s="159"/>
      <c r="P38" s="222"/>
      <c r="Q38" s="218"/>
    </row>
    <row r="39" spans="1:17" ht="12.75">
      <c r="A39" s="219"/>
      <c r="D39" s="206" t="s">
        <v>480</v>
      </c>
      <c r="G39" s="220">
        <v>3.0561667200000002</v>
      </c>
      <c r="H39" s="220">
        <v>0</v>
      </c>
      <c r="I39" s="220">
        <f>+G39-H39</f>
        <v>3.0561667200000002</v>
      </c>
      <c r="J39" s="221"/>
      <c r="K39" s="159"/>
      <c r="L39" s="159"/>
      <c r="M39" s="159"/>
      <c r="N39" s="159"/>
      <c r="P39" s="222"/>
      <c r="Q39" s="218"/>
    </row>
    <row r="40" spans="1:16" ht="12.75">
      <c r="A40" s="219"/>
      <c r="D40" s="206" t="s">
        <v>481</v>
      </c>
      <c r="G40" s="220">
        <v>0</v>
      </c>
      <c r="H40" s="220">
        <v>0</v>
      </c>
      <c r="I40" s="220">
        <f>+G40-H40</f>
        <v>0</v>
      </c>
      <c r="J40" s="221"/>
      <c r="K40" s="159"/>
      <c r="L40" s="159"/>
      <c r="M40" s="159"/>
      <c r="N40" s="159"/>
      <c r="P40" s="217"/>
    </row>
    <row r="41" spans="1:16" ht="6" customHeight="1">
      <c r="A41" s="219"/>
      <c r="G41" s="220"/>
      <c r="H41" s="220"/>
      <c r="I41" s="220"/>
      <c r="J41" s="221"/>
      <c r="K41" s="159"/>
      <c r="L41" s="159"/>
      <c r="M41" s="159"/>
      <c r="N41" s="159"/>
      <c r="P41" s="217"/>
    </row>
    <row r="42" spans="1:17" ht="12.75">
      <c r="A42" s="219"/>
      <c r="B42" s="206" t="s">
        <v>473</v>
      </c>
      <c r="C42" s="206" t="s">
        <v>482</v>
      </c>
      <c r="G42" s="220">
        <f>+G43+G52+G55+G58+G70</f>
        <v>275992.20565814094</v>
      </c>
      <c r="H42" s="220">
        <f>+H43+H52+H55+H58+H70</f>
        <v>273837.9902756192</v>
      </c>
      <c r="I42" s="220">
        <f aca="true" t="shared" si="2" ref="I42:I70">+G42-H42</f>
        <v>2154.2153825217392</v>
      </c>
      <c r="J42" s="221"/>
      <c r="K42" s="159"/>
      <c r="L42" s="159"/>
      <c r="M42" s="159"/>
      <c r="N42" s="159"/>
      <c r="P42" s="217"/>
      <c r="Q42" s="218"/>
    </row>
    <row r="43" spans="1:17" ht="12.75">
      <c r="A43" s="219"/>
      <c r="D43" s="206" t="s">
        <v>194</v>
      </c>
      <c r="G43" s="220">
        <f>+G44+G48</f>
        <v>23022.996631113147</v>
      </c>
      <c r="H43" s="220">
        <f>+H44+H48</f>
        <v>15914.337250419134</v>
      </c>
      <c r="I43" s="220">
        <f t="shared" si="2"/>
        <v>7108.659380694013</v>
      </c>
      <c r="J43" s="221"/>
      <c r="K43" s="159"/>
      <c r="L43" s="159"/>
      <c r="M43" s="159"/>
      <c r="N43" s="159"/>
      <c r="P43" s="217"/>
      <c r="Q43" s="218"/>
    </row>
    <row r="44" spans="1:17" ht="12.75">
      <c r="A44" s="219"/>
      <c r="E44" s="206" t="s">
        <v>188</v>
      </c>
      <c r="G44" s="220">
        <f>+G45+G46+G47</f>
        <v>4584.23730595</v>
      </c>
      <c r="H44" s="220">
        <f>+H45+H46+H47</f>
        <v>12625.421034203333</v>
      </c>
      <c r="I44" s="220">
        <f t="shared" si="2"/>
        <v>-8041.183728253333</v>
      </c>
      <c r="J44" s="221"/>
      <c r="K44" s="159"/>
      <c r="L44" s="159"/>
      <c r="M44" s="159"/>
      <c r="N44" s="159"/>
      <c r="P44" s="217"/>
      <c r="Q44" s="218"/>
    </row>
    <row r="45" spans="1:17" ht="12.75">
      <c r="A45" s="219"/>
      <c r="F45" s="206" t="s">
        <v>15</v>
      </c>
      <c r="G45" s="220">
        <v>2005.0410553</v>
      </c>
      <c r="H45" s="220">
        <v>7107.23721205</v>
      </c>
      <c r="I45" s="220">
        <f t="shared" si="2"/>
        <v>-5102.19615675</v>
      </c>
      <c r="J45" s="221"/>
      <c r="K45" s="159"/>
      <c r="L45" s="159"/>
      <c r="M45" s="159"/>
      <c r="N45" s="159"/>
      <c r="P45" s="217"/>
      <c r="Q45" s="218"/>
    </row>
    <row r="46" spans="1:17" ht="12.75">
      <c r="A46" s="219"/>
      <c r="F46" s="206" t="s">
        <v>16</v>
      </c>
      <c r="G46" s="220">
        <v>12.1</v>
      </c>
      <c r="H46" s="220">
        <v>2318.1111014733333</v>
      </c>
      <c r="I46" s="220">
        <f t="shared" si="2"/>
        <v>-2306.0111014733334</v>
      </c>
      <c r="J46" s="221"/>
      <c r="K46" s="159"/>
      <c r="L46" s="159"/>
      <c r="M46" s="159"/>
      <c r="N46" s="159"/>
      <c r="P46" s="217"/>
      <c r="Q46" s="218"/>
    </row>
    <row r="47" spans="1:17" ht="12.75">
      <c r="A47" s="219"/>
      <c r="F47" s="206" t="s">
        <v>17</v>
      </c>
      <c r="G47" s="220">
        <v>2567.09625065</v>
      </c>
      <c r="H47" s="220">
        <v>3200.07272068</v>
      </c>
      <c r="I47" s="220">
        <f t="shared" si="2"/>
        <v>-632.9764700300002</v>
      </c>
      <c r="J47" s="221"/>
      <c r="K47" s="159"/>
      <c r="L47" s="159"/>
      <c r="M47" s="159"/>
      <c r="N47" s="159"/>
      <c r="P47" s="217"/>
      <c r="Q47" s="218"/>
    </row>
    <row r="48" spans="1:17" ht="12.75">
      <c r="A48" s="219"/>
      <c r="E48" s="206" t="s">
        <v>189</v>
      </c>
      <c r="G48" s="220">
        <f>+G49+G50+G51</f>
        <v>18438.759325163148</v>
      </c>
      <c r="H48" s="220">
        <f>+H49+H50+H51</f>
        <v>3288.916216215801</v>
      </c>
      <c r="I48" s="220">
        <f t="shared" si="2"/>
        <v>15149.843108947347</v>
      </c>
      <c r="J48" s="221"/>
      <c r="K48" s="159"/>
      <c r="L48" s="159"/>
      <c r="M48" s="159"/>
      <c r="N48" s="159"/>
      <c r="P48" s="217"/>
      <c r="Q48" s="218"/>
    </row>
    <row r="49" spans="1:17" ht="12.75">
      <c r="A49" s="219"/>
      <c r="F49" s="206" t="s">
        <v>15</v>
      </c>
      <c r="G49" s="220">
        <v>9878.963652049999</v>
      </c>
      <c r="H49" s="220">
        <v>2103.57822064</v>
      </c>
      <c r="I49" s="220">
        <f t="shared" si="2"/>
        <v>7775.385431409999</v>
      </c>
      <c r="J49" s="221"/>
      <c r="K49" s="159"/>
      <c r="L49" s="159"/>
      <c r="M49" s="159"/>
      <c r="N49" s="159"/>
      <c r="P49" s="217"/>
      <c r="Q49" s="218"/>
    </row>
    <row r="50" spans="1:17" ht="12.75">
      <c r="A50" s="219"/>
      <c r="F50" s="206" t="s">
        <v>16</v>
      </c>
      <c r="G50" s="220">
        <v>6998.944448987249</v>
      </c>
      <c r="H50" s="220">
        <v>402.08099999999996</v>
      </c>
      <c r="I50" s="220">
        <f t="shared" si="2"/>
        <v>6596.863448987249</v>
      </c>
      <c r="J50" s="221"/>
      <c r="K50" s="159"/>
      <c r="L50" s="159"/>
      <c r="M50" s="159"/>
      <c r="N50" s="159"/>
      <c r="P50" s="217"/>
      <c r="Q50" s="218"/>
    </row>
    <row r="51" spans="1:17" ht="12.75">
      <c r="A51" s="219"/>
      <c r="F51" s="206" t="s">
        <v>17</v>
      </c>
      <c r="G51" s="220">
        <v>1560.851224125901</v>
      </c>
      <c r="H51" s="220">
        <v>783.2569955758008</v>
      </c>
      <c r="I51" s="220">
        <f t="shared" si="2"/>
        <v>777.5942285501001</v>
      </c>
      <c r="J51" s="221"/>
      <c r="K51" s="159"/>
      <c r="L51" s="159"/>
      <c r="M51" s="159"/>
      <c r="N51" s="159"/>
      <c r="P51" s="217"/>
      <c r="Q51" s="218"/>
    </row>
    <row r="52" spans="1:17" ht="12.75">
      <c r="A52" s="219"/>
      <c r="D52" s="206" t="s">
        <v>97</v>
      </c>
      <c r="G52" s="220">
        <f>+G53+G54</f>
        <v>148492.19136085166</v>
      </c>
      <c r="H52" s="220">
        <f>+H53+H54</f>
        <v>156111.67235809626</v>
      </c>
      <c r="I52" s="220">
        <f t="shared" si="2"/>
        <v>-7619.480997244595</v>
      </c>
      <c r="J52" s="221"/>
      <c r="K52" s="159"/>
      <c r="L52" s="159"/>
      <c r="M52" s="159"/>
      <c r="N52" s="159"/>
      <c r="P52" s="217"/>
      <c r="Q52" s="218"/>
    </row>
    <row r="53" spans="1:17" ht="12.75">
      <c r="A53" s="219"/>
      <c r="E53" s="206" t="s">
        <v>19</v>
      </c>
      <c r="G53" s="220">
        <v>137571.87624333546</v>
      </c>
      <c r="H53" s="220">
        <v>147824.2628884362</v>
      </c>
      <c r="I53" s="220">
        <f t="shared" si="2"/>
        <v>-10252.386645100749</v>
      </c>
      <c r="J53" s="221"/>
      <c r="K53" s="159"/>
      <c r="L53" s="159"/>
      <c r="M53" s="159"/>
      <c r="N53" s="159"/>
      <c r="P53" s="217"/>
      <c r="Q53" s="218"/>
    </row>
    <row r="54" spans="1:17" ht="12.75">
      <c r="A54" s="219"/>
      <c r="E54" s="206" t="s">
        <v>8</v>
      </c>
      <c r="G54" s="220">
        <v>10920.315117516193</v>
      </c>
      <c r="H54" s="220">
        <v>8287.409469660042</v>
      </c>
      <c r="I54" s="220">
        <f t="shared" si="2"/>
        <v>2632.9056478561506</v>
      </c>
      <c r="J54" s="221"/>
      <c r="K54" s="159"/>
      <c r="L54" s="159"/>
      <c r="M54" s="159"/>
      <c r="N54" s="159"/>
      <c r="P54" s="217"/>
      <c r="Q54" s="218"/>
    </row>
    <row r="55" spans="1:17" ht="12.75">
      <c r="A55" s="219"/>
      <c r="D55" s="206" t="s">
        <v>483</v>
      </c>
      <c r="G55" s="220">
        <f>SUM(G56:G57)</f>
        <v>11708.20110940536</v>
      </c>
      <c r="H55" s="220">
        <f>SUM(H56:H57)</f>
        <v>12660.444136648232</v>
      </c>
      <c r="I55" s="220">
        <f t="shared" si="2"/>
        <v>-952.2430272428719</v>
      </c>
      <c r="J55" s="221"/>
      <c r="K55" s="159"/>
      <c r="L55" s="159"/>
      <c r="M55" s="159"/>
      <c r="N55" s="159"/>
      <c r="P55" s="217"/>
      <c r="Q55" s="218"/>
    </row>
    <row r="56" spans="1:17" ht="12.75">
      <c r="A56" s="219"/>
      <c r="E56" s="206" t="s">
        <v>19</v>
      </c>
      <c r="G56" s="220">
        <v>11708.20110940536</v>
      </c>
      <c r="H56" s="220">
        <v>0</v>
      </c>
      <c r="I56" s="220">
        <f>+G56-H56</f>
        <v>11708.20110940536</v>
      </c>
      <c r="J56" s="221"/>
      <c r="K56" s="159"/>
      <c r="L56" s="159"/>
      <c r="M56" s="159"/>
      <c r="N56" s="159"/>
      <c r="P56" s="217"/>
      <c r="Q56" s="218"/>
    </row>
    <row r="57" spans="1:17" ht="12.75">
      <c r="A57" s="219"/>
      <c r="E57" s="206" t="s">
        <v>8</v>
      </c>
      <c r="G57" s="220">
        <v>0</v>
      </c>
      <c r="H57" s="220">
        <v>12660.444136648232</v>
      </c>
      <c r="I57" s="220">
        <f>+G57-H57</f>
        <v>-12660.444136648232</v>
      </c>
      <c r="J57" s="221"/>
      <c r="K57" s="159"/>
      <c r="L57" s="159"/>
      <c r="M57" s="159"/>
      <c r="N57" s="159"/>
      <c r="P57" s="217"/>
      <c r="Q57" s="218"/>
    </row>
    <row r="58" spans="1:17" ht="12.75">
      <c r="A58" s="219"/>
      <c r="D58" s="206" t="s">
        <v>212</v>
      </c>
      <c r="G58" s="220">
        <f>+G59+G64</f>
        <v>87770.04773580385</v>
      </c>
      <c r="H58" s="220">
        <f>+H59+H64</f>
        <v>77708.52187338605</v>
      </c>
      <c r="I58" s="220">
        <f t="shared" si="2"/>
        <v>10061.525862417795</v>
      </c>
      <c r="J58" s="221"/>
      <c r="K58" s="159"/>
      <c r="L58" s="159"/>
      <c r="M58" s="159"/>
      <c r="N58" s="159"/>
      <c r="P58" s="217"/>
      <c r="Q58" s="218"/>
    </row>
    <row r="59" spans="1:17" ht="12.75">
      <c r="A59" s="219"/>
      <c r="E59" s="206" t="s">
        <v>19</v>
      </c>
      <c r="G59" s="220">
        <f>+G60+G61+G62+G63</f>
        <v>62883.20021622696</v>
      </c>
      <c r="H59" s="220">
        <f>+H60+H61+H62+H63</f>
        <v>59167.835391339664</v>
      </c>
      <c r="I59" s="220">
        <f t="shared" si="2"/>
        <v>3715.3648248872923</v>
      </c>
      <c r="J59" s="221"/>
      <c r="K59" s="159"/>
      <c r="L59" s="159"/>
      <c r="M59" s="159"/>
      <c r="N59" s="159"/>
      <c r="P59" s="217"/>
      <c r="Q59" s="218"/>
    </row>
    <row r="60" spans="1:17" ht="12.75">
      <c r="A60" s="219"/>
      <c r="F60" s="206" t="s">
        <v>21</v>
      </c>
      <c r="G60" s="220">
        <v>6185.625600177308</v>
      </c>
      <c r="H60" s="220">
        <v>3646.376225365588</v>
      </c>
      <c r="I60" s="220">
        <f t="shared" si="2"/>
        <v>2539.24937481172</v>
      </c>
      <c r="J60" s="221"/>
      <c r="K60" s="159"/>
      <c r="L60" s="159"/>
      <c r="M60" s="159"/>
      <c r="N60" s="159"/>
      <c r="P60" s="217"/>
      <c r="Q60" s="218"/>
    </row>
    <row r="61" spans="1:17" ht="12.75">
      <c r="A61" s="219"/>
      <c r="F61" s="206" t="s">
        <v>22</v>
      </c>
      <c r="G61" s="220">
        <v>1783.9800942797306</v>
      </c>
      <c r="H61" s="220">
        <v>2631.850838359731</v>
      </c>
      <c r="I61" s="220">
        <f t="shared" si="2"/>
        <v>-847.8707440800003</v>
      </c>
      <c r="J61" s="221"/>
      <c r="K61" s="159"/>
      <c r="L61" s="159"/>
      <c r="M61" s="159"/>
      <c r="N61" s="159"/>
      <c r="P61" s="217"/>
      <c r="Q61" s="218"/>
    </row>
    <row r="62" spans="1:17" ht="12.75">
      <c r="A62" s="219"/>
      <c r="F62" s="206" t="s">
        <v>23</v>
      </c>
      <c r="G62" s="220">
        <v>54913.59452176992</v>
      </c>
      <c r="H62" s="220">
        <v>52889.60832761435</v>
      </c>
      <c r="I62" s="220">
        <f t="shared" si="2"/>
        <v>2023.9861941555719</v>
      </c>
      <c r="J62" s="221"/>
      <c r="K62" s="159"/>
      <c r="L62" s="159"/>
      <c r="M62" s="159"/>
      <c r="N62" s="159"/>
      <c r="P62" s="217"/>
      <c r="Q62" s="218"/>
    </row>
    <row r="63" spans="1:17" ht="12.75">
      <c r="A63" s="219"/>
      <c r="F63" s="206" t="s">
        <v>24</v>
      </c>
      <c r="G63" s="220">
        <v>0</v>
      </c>
      <c r="H63" s="220">
        <v>0</v>
      </c>
      <c r="I63" s="220">
        <f t="shared" si="2"/>
        <v>0</v>
      </c>
      <c r="J63" s="221"/>
      <c r="K63" s="159"/>
      <c r="L63" s="159"/>
      <c r="M63" s="159"/>
      <c r="N63" s="159"/>
      <c r="P63" s="217"/>
      <c r="Q63" s="218"/>
    </row>
    <row r="64" spans="1:17" ht="12.75">
      <c r="A64" s="219"/>
      <c r="E64" s="206" t="s">
        <v>8</v>
      </c>
      <c r="G64" s="220">
        <f>+G65+G66+G67+G68</f>
        <v>24886.847519576895</v>
      </c>
      <c r="H64" s="220">
        <f>+H65+H66+H67+H68</f>
        <v>18540.68648204639</v>
      </c>
      <c r="I64" s="220">
        <f t="shared" si="2"/>
        <v>6346.161037530506</v>
      </c>
      <c r="J64" s="221"/>
      <c r="K64" s="159"/>
      <c r="L64" s="159"/>
      <c r="M64" s="159"/>
      <c r="N64" s="159"/>
      <c r="P64" s="217"/>
      <c r="Q64" s="218"/>
    </row>
    <row r="65" spans="1:17" ht="12.75">
      <c r="A65" s="219"/>
      <c r="F65" s="206" t="s">
        <v>21</v>
      </c>
      <c r="G65" s="220">
        <v>5127.043168860231</v>
      </c>
      <c r="H65" s="220">
        <v>5706.921581186571</v>
      </c>
      <c r="I65" s="220">
        <f t="shared" si="2"/>
        <v>-579.8784123263395</v>
      </c>
      <c r="J65" s="221"/>
      <c r="K65" s="159"/>
      <c r="L65" s="159"/>
      <c r="M65" s="159"/>
      <c r="N65" s="159"/>
      <c r="P65" s="217"/>
      <c r="Q65" s="218"/>
    </row>
    <row r="66" spans="1:17" ht="12.75">
      <c r="A66" s="219"/>
      <c r="F66" s="206" t="s">
        <v>22</v>
      </c>
      <c r="G66" s="220">
        <v>19476.70435071666</v>
      </c>
      <c r="H66" s="220">
        <v>12675.22720335587</v>
      </c>
      <c r="I66" s="220">
        <f t="shared" si="2"/>
        <v>6801.477147360791</v>
      </c>
      <c r="J66" s="221"/>
      <c r="K66" s="159"/>
      <c r="L66" s="159"/>
      <c r="M66" s="159"/>
      <c r="N66" s="159"/>
      <c r="P66" s="217"/>
      <c r="Q66" s="218"/>
    </row>
    <row r="67" spans="1:17" ht="12.75">
      <c r="A67" s="219"/>
      <c r="F67" s="206" t="s">
        <v>23</v>
      </c>
      <c r="G67" s="220">
        <v>253.2</v>
      </c>
      <c r="H67" s="220">
        <v>127.73769750394796</v>
      </c>
      <c r="I67" s="220">
        <f t="shared" si="2"/>
        <v>125.46230249605203</v>
      </c>
      <c r="J67" s="221"/>
      <c r="K67" s="159"/>
      <c r="L67" s="159"/>
      <c r="M67" s="159"/>
      <c r="N67" s="159"/>
      <c r="P67" s="217"/>
      <c r="Q67" s="218"/>
    </row>
    <row r="68" spans="1:17" ht="12.75">
      <c r="A68" s="219"/>
      <c r="F68" s="206" t="s">
        <v>25</v>
      </c>
      <c r="G68" s="220">
        <v>29.900000000000002</v>
      </c>
      <c r="H68" s="220">
        <v>30.799999999999997</v>
      </c>
      <c r="I68" s="220">
        <f t="shared" si="2"/>
        <v>-0.899999999999995</v>
      </c>
      <c r="J68" s="221"/>
      <c r="K68" s="159"/>
      <c r="L68" s="159"/>
      <c r="M68" s="159"/>
      <c r="N68" s="159"/>
      <c r="P68" s="217"/>
      <c r="Q68" s="218"/>
    </row>
    <row r="69" spans="1:17" ht="12.75">
      <c r="A69" s="219"/>
      <c r="F69" s="206" t="s">
        <v>742</v>
      </c>
      <c r="G69" s="220">
        <f>0</f>
        <v>0</v>
      </c>
      <c r="H69" s="220">
        <v>0</v>
      </c>
      <c r="I69" s="220">
        <f>+G69-H69</f>
        <v>0</v>
      </c>
      <c r="J69" s="221"/>
      <c r="K69" s="159"/>
      <c r="L69" s="159"/>
      <c r="M69" s="159"/>
      <c r="N69" s="159"/>
      <c r="Q69" s="218"/>
    </row>
    <row r="70" spans="1:17" ht="12.75">
      <c r="A70" s="219"/>
      <c r="D70" s="206" t="s">
        <v>213</v>
      </c>
      <c r="G70" s="220">
        <v>4998.768820966914</v>
      </c>
      <c r="H70" s="220">
        <v>11443.014657069494</v>
      </c>
      <c r="I70" s="220">
        <f t="shared" si="2"/>
        <v>-6444.24583610258</v>
      </c>
      <c r="J70" s="221"/>
      <c r="K70" s="159"/>
      <c r="L70" s="159"/>
      <c r="M70" s="159"/>
      <c r="N70" s="159"/>
      <c r="P70" s="217"/>
      <c r="Q70" s="218"/>
    </row>
    <row r="71" spans="1:14" ht="6.75" customHeight="1">
      <c r="A71" s="219"/>
      <c r="G71" s="220"/>
      <c r="H71" s="220"/>
      <c r="I71" s="220"/>
      <c r="J71" s="221"/>
      <c r="K71" s="159"/>
      <c r="L71" s="159"/>
      <c r="M71" s="159"/>
      <c r="N71" s="159"/>
    </row>
    <row r="72" spans="1:17" ht="12.75">
      <c r="A72" s="223" t="s">
        <v>484</v>
      </c>
      <c r="B72" s="224" t="s">
        <v>485</v>
      </c>
      <c r="C72" s="224"/>
      <c r="D72" s="224"/>
      <c r="E72" s="224"/>
      <c r="F72" s="224"/>
      <c r="G72" s="225"/>
      <c r="H72" s="225"/>
      <c r="I72" s="225">
        <f>-(+I8+I36)</f>
        <v>1149.931659572947</v>
      </c>
      <c r="J72" s="226"/>
      <c r="K72" s="159"/>
      <c r="L72" s="159"/>
      <c r="M72" s="159"/>
      <c r="N72" s="159"/>
      <c r="P72" s="217"/>
      <c r="Q72" s="218"/>
    </row>
    <row r="73" spans="7:16" ht="7.5" customHeight="1">
      <c r="G73" s="220"/>
      <c r="H73" s="220"/>
      <c r="I73" s="220"/>
      <c r="J73" s="221"/>
      <c r="K73" s="159"/>
      <c r="L73" s="159"/>
      <c r="M73" s="159"/>
      <c r="N73" s="159"/>
      <c r="P73" s="217"/>
    </row>
    <row r="74" spans="1:17" ht="12.75">
      <c r="A74" s="206" t="s">
        <v>486</v>
      </c>
      <c r="G74" s="220"/>
      <c r="H74" s="220"/>
      <c r="I74" s="220"/>
      <c r="J74" s="221"/>
      <c r="K74" s="159"/>
      <c r="L74" s="159"/>
      <c r="M74" s="159"/>
      <c r="N74" s="159"/>
      <c r="Q74" s="218"/>
    </row>
    <row r="75" spans="1:17" ht="12.75">
      <c r="A75" s="208" t="s">
        <v>487</v>
      </c>
      <c r="B75" s="208"/>
      <c r="C75" s="208"/>
      <c r="D75" s="208"/>
      <c r="E75" s="208"/>
      <c r="F75" s="208"/>
      <c r="G75" s="227"/>
      <c r="H75" s="227"/>
      <c r="I75" s="227">
        <f>-I70</f>
        <v>6444.24583610258</v>
      </c>
      <c r="J75" s="228"/>
      <c r="K75" s="159"/>
      <c r="L75" s="159"/>
      <c r="M75" s="159"/>
      <c r="N75" s="159"/>
      <c r="P75" s="217"/>
      <c r="Q75" s="218"/>
    </row>
    <row r="76" spans="1:17" ht="12.75">
      <c r="A76" s="208" t="s">
        <v>488</v>
      </c>
      <c r="B76" s="208"/>
      <c r="C76" s="208"/>
      <c r="D76" s="208"/>
      <c r="E76" s="208"/>
      <c r="F76" s="208"/>
      <c r="G76" s="227">
        <f>+G36-G70</f>
        <v>270996.493003894</v>
      </c>
      <c r="H76" s="227">
        <f>+H36-H70</f>
        <v>262394.9756185497</v>
      </c>
      <c r="I76" s="220">
        <f>+G76-H76</f>
        <v>8601.517385344312</v>
      </c>
      <c r="J76" s="221"/>
      <c r="K76" s="159"/>
      <c r="L76" s="159"/>
      <c r="M76" s="159"/>
      <c r="N76" s="159"/>
      <c r="P76" s="217"/>
      <c r="Q76" s="218"/>
    </row>
    <row r="77" spans="7:16" ht="7.5" customHeight="1">
      <c r="G77" s="220"/>
      <c r="H77" s="220"/>
      <c r="I77" s="220"/>
      <c r="J77" s="221"/>
      <c r="K77" s="159"/>
      <c r="L77" s="159"/>
      <c r="M77" s="159"/>
      <c r="N77" s="159"/>
      <c r="P77" s="217"/>
    </row>
    <row r="78" spans="7:16" ht="9.75" customHeight="1">
      <c r="G78" s="229" t="s">
        <v>462</v>
      </c>
      <c r="H78" s="229" t="s">
        <v>463</v>
      </c>
      <c r="I78" s="229" t="s">
        <v>199</v>
      </c>
      <c r="J78" s="230"/>
      <c r="K78" s="159"/>
      <c r="L78" s="159"/>
      <c r="M78" s="159"/>
      <c r="N78" s="159"/>
      <c r="P78" s="217"/>
    </row>
    <row r="79" spans="1:17" ht="12.75">
      <c r="A79" s="231" t="s">
        <v>489</v>
      </c>
      <c r="B79" s="206" t="s">
        <v>490</v>
      </c>
      <c r="G79" s="220">
        <f>+G80+G81+G82+G83</f>
        <v>62390.87921622696</v>
      </c>
      <c r="H79" s="220">
        <f>+H80+H81+H82+H83</f>
        <v>57934.890380444376</v>
      </c>
      <c r="I79" s="220">
        <f aca="true" t="shared" si="3" ref="I79:I88">+G79-H79</f>
        <v>4455.988835782584</v>
      </c>
      <c r="J79" s="221"/>
      <c r="K79" s="159"/>
      <c r="L79" s="159"/>
      <c r="M79" s="159"/>
      <c r="N79" s="159"/>
      <c r="P79" s="217"/>
      <c r="Q79" s="218"/>
    </row>
    <row r="80" spans="3:17" ht="12.75">
      <c r="C80" s="206" t="s">
        <v>21</v>
      </c>
      <c r="G80" s="220">
        <v>6185.625600177308</v>
      </c>
      <c r="H80" s="220">
        <v>3646.3762253655877</v>
      </c>
      <c r="I80" s="220">
        <f t="shared" si="3"/>
        <v>2539.2493748117204</v>
      </c>
      <c r="J80" s="221"/>
      <c r="K80" s="159"/>
      <c r="L80" s="159"/>
      <c r="M80" s="159"/>
      <c r="N80" s="159"/>
      <c r="P80" s="217"/>
      <c r="Q80" s="218"/>
    </row>
    <row r="81" spans="3:17" ht="12.75">
      <c r="C81" s="206" t="s">
        <v>22</v>
      </c>
      <c r="G81" s="220">
        <v>1291.6590942797307</v>
      </c>
      <c r="H81" s="220">
        <v>1398.9058274644267</v>
      </c>
      <c r="I81" s="220">
        <f t="shared" si="3"/>
        <v>-107.24673318469604</v>
      </c>
      <c r="J81" s="221"/>
      <c r="K81" s="159"/>
      <c r="L81" s="159"/>
      <c r="M81" s="159"/>
      <c r="N81" s="159"/>
      <c r="P81" s="217"/>
      <c r="Q81" s="218"/>
    </row>
    <row r="82" spans="3:17" ht="12.75">
      <c r="C82" s="206" t="s">
        <v>23</v>
      </c>
      <c r="G82" s="220">
        <v>54913.59452176992</v>
      </c>
      <c r="H82" s="220">
        <v>52889.60832761436</v>
      </c>
      <c r="I82" s="220">
        <f t="shared" si="3"/>
        <v>2023.9861941555573</v>
      </c>
      <c r="J82" s="221"/>
      <c r="K82" s="159"/>
      <c r="L82" s="159"/>
      <c r="M82" s="159"/>
      <c r="N82" s="159"/>
      <c r="P82" s="217"/>
      <c r="Q82" s="218"/>
    </row>
    <row r="83" spans="3:17" ht="12.75">
      <c r="C83" s="206" t="s">
        <v>24</v>
      </c>
      <c r="G83" s="220">
        <v>0</v>
      </c>
      <c r="H83" s="220">
        <v>0</v>
      </c>
      <c r="I83" s="220">
        <f t="shared" si="3"/>
        <v>0</v>
      </c>
      <c r="J83" s="221"/>
      <c r="K83" s="159"/>
      <c r="L83" s="159"/>
      <c r="M83" s="159"/>
      <c r="N83" s="159"/>
      <c r="P83" s="217"/>
      <c r="Q83" s="218"/>
    </row>
    <row r="84" spans="2:17" ht="12.75">
      <c r="B84" s="206" t="s">
        <v>138</v>
      </c>
      <c r="G84" s="220">
        <f>+G85+G86+G87+G88</f>
        <v>9158.83440488752</v>
      </c>
      <c r="H84" s="220">
        <f>+H85+H86+H87+H88</f>
        <v>6148.883487346263</v>
      </c>
      <c r="I84" s="220">
        <f t="shared" si="3"/>
        <v>3009.9509175412577</v>
      </c>
      <c r="J84" s="221"/>
      <c r="K84" s="159"/>
      <c r="L84" s="159"/>
      <c r="M84" s="159"/>
      <c r="N84" s="159"/>
      <c r="P84" s="217"/>
      <c r="Q84" s="218"/>
    </row>
    <row r="85" spans="3:17" ht="12.75">
      <c r="C85" s="206" t="s">
        <v>21</v>
      </c>
      <c r="G85" s="220">
        <v>5063.662740860232</v>
      </c>
      <c r="H85" s="220">
        <v>4975.862335723446</v>
      </c>
      <c r="I85" s="220">
        <f t="shared" si="3"/>
        <v>87.80040513678523</v>
      </c>
      <c r="J85" s="221"/>
      <c r="K85" s="159"/>
      <c r="L85" s="159"/>
      <c r="M85" s="159"/>
      <c r="N85" s="159"/>
      <c r="P85" s="217"/>
      <c r="Q85" s="218"/>
    </row>
    <row r="86" spans="3:17" ht="12.75">
      <c r="C86" s="206" t="s">
        <v>22</v>
      </c>
      <c r="G86" s="220">
        <v>3812.0716640272885</v>
      </c>
      <c r="H86" s="220">
        <v>1024.2211516228158</v>
      </c>
      <c r="I86" s="220">
        <f t="shared" si="3"/>
        <v>2787.8505124044727</v>
      </c>
      <c r="J86" s="221"/>
      <c r="K86" s="159"/>
      <c r="L86" s="159"/>
      <c r="M86" s="159"/>
      <c r="N86" s="159"/>
      <c r="P86" s="217"/>
      <c r="Q86" s="218"/>
    </row>
    <row r="87" spans="3:17" ht="12.75">
      <c r="C87" s="206" t="s">
        <v>23</v>
      </c>
      <c r="G87" s="220">
        <v>253.2</v>
      </c>
      <c r="H87" s="220">
        <v>117.99999999999997</v>
      </c>
      <c r="I87" s="220">
        <f t="shared" si="3"/>
        <v>135.20000000000002</v>
      </c>
      <c r="J87" s="221"/>
      <c r="K87" s="159"/>
      <c r="L87" s="159"/>
      <c r="M87" s="159"/>
      <c r="N87" s="159"/>
      <c r="P87" s="217"/>
      <c r="Q87" s="218"/>
    </row>
    <row r="88" spans="3:17" ht="12.75">
      <c r="C88" s="206" t="s">
        <v>25</v>
      </c>
      <c r="G88" s="220">
        <v>29.900000000000002</v>
      </c>
      <c r="H88" s="220">
        <v>30.799999999999997</v>
      </c>
      <c r="I88" s="220">
        <f t="shared" si="3"/>
        <v>-0.899999999999995</v>
      </c>
      <c r="J88" s="221"/>
      <c r="K88" s="159"/>
      <c r="L88" s="159"/>
      <c r="M88" s="159"/>
      <c r="N88" s="159"/>
      <c r="P88" s="217"/>
      <c r="Q88" s="218"/>
    </row>
    <row r="89" spans="1:10" ht="12.75">
      <c r="A89" s="210"/>
      <c r="B89" s="210"/>
      <c r="C89" s="210"/>
      <c r="D89" s="210"/>
      <c r="E89" s="210"/>
      <c r="F89" s="210"/>
      <c r="G89" s="232"/>
      <c r="H89" s="232"/>
      <c r="I89" s="232"/>
      <c r="J89" s="208"/>
    </row>
    <row r="91" spans="9:10" ht="12.75">
      <c r="I91" s="221"/>
      <c r="J91" s="221"/>
    </row>
  </sheetData>
  <sheetProtection/>
  <mergeCells count="7">
    <mergeCell ref="A1:I1"/>
    <mergeCell ref="A2:I2"/>
    <mergeCell ref="K2:N2"/>
    <mergeCell ref="K4:K6"/>
    <mergeCell ref="L4:L6"/>
    <mergeCell ref="M4:M6"/>
    <mergeCell ref="N4:N6"/>
  </mergeCells>
  <printOptions/>
  <pageMargins left="0.75" right="0.75" top="0.29" bottom="0.33" header="0" footer="0"/>
  <pageSetup fitToHeight="1" fitToWidth="1" horizontalDpi="600" verticalDpi="600" orientation="portrait" scale="72" r:id="rId1"/>
</worksheet>
</file>

<file path=xl/worksheets/sheet20.xml><?xml version="1.0" encoding="utf-8"?>
<worksheet xmlns="http://schemas.openxmlformats.org/spreadsheetml/2006/main" xmlns:r="http://schemas.openxmlformats.org/officeDocument/2006/relationships">
  <sheetPr>
    <tabColor indexed="31"/>
  </sheetPr>
  <dimension ref="A2:Z180"/>
  <sheetViews>
    <sheetView zoomScalePageLayoutView="0" workbookViewId="0" topLeftCell="A1">
      <selection activeCell="A1" sqref="A1:IV16384"/>
    </sheetView>
  </sheetViews>
  <sheetFormatPr defaultColWidth="11.421875" defaultRowHeight="12.75"/>
  <cols>
    <col min="1" max="1" width="2.28125" style="299" customWidth="1"/>
    <col min="2" max="2" width="1.7109375" style="299" customWidth="1"/>
    <col min="3" max="3" width="5.57421875" style="299" customWidth="1"/>
    <col min="4" max="4" width="3.00390625" style="299" customWidth="1"/>
    <col min="5" max="5" width="29.28125" style="299" bestFit="1" customWidth="1"/>
    <col min="6" max="6" width="5.28125" style="299" hidden="1" customWidth="1"/>
    <col min="7" max="7" width="6.7109375" style="299" hidden="1" customWidth="1"/>
    <col min="8" max="8" width="3.421875" style="299" customWidth="1"/>
    <col min="9" max="9" width="8.7109375" style="301" customWidth="1"/>
    <col min="10" max="10" width="1.28515625" style="301" customWidth="1"/>
    <col min="11" max="11" width="12.7109375" style="300" bestFit="1" customWidth="1"/>
    <col min="12" max="12" width="1.28515625" style="300" customWidth="1"/>
    <col min="13" max="13" width="9.140625" style="300" customWidth="1"/>
    <col min="14" max="14" width="1.28515625" style="300" customWidth="1"/>
    <col min="15" max="15" width="10.140625" style="300" customWidth="1"/>
    <col min="16" max="16" width="1.28515625" style="300" customWidth="1"/>
    <col min="17" max="17" width="6.8515625" style="301" customWidth="1"/>
    <col min="18" max="18" width="1.28515625" style="301" customWidth="1"/>
    <col min="19" max="19" width="8.00390625" style="301" customWidth="1"/>
    <col min="20" max="25" width="5.8515625" style="299" customWidth="1"/>
    <col min="26" max="16384" width="11.421875" style="299" customWidth="1"/>
  </cols>
  <sheetData>
    <row r="2" spans="1:19" s="297" customFormat="1" ht="12.75" customHeight="1">
      <c r="A2" s="292" t="s">
        <v>766</v>
      </c>
      <c r="B2" s="293"/>
      <c r="C2" s="294"/>
      <c r="D2" s="294"/>
      <c r="E2" s="294"/>
      <c r="F2" s="294"/>
      <c r="G2" s="294"/>
      <c r="H2" s="294"/>
      <c r="I2" s="295"/>
      <c r="J2" s="295"/>
      <c r="K2" s="295"/>
      <c r="L2" s="295"/>
      <c r="M2" s="296"/>
      <c r="N2" s="296"/>
      <c r="O2" s="296"/>
      <c r="P2" s="296"/>
      <c r="Q2" s="295"/>
      <c r="R2" s="295"/>
      <c r="S2" s="295"/>
    </row>
    <row r="3" spans="1:19" ht="12" customHeight="1">
      <c r="A3" s="313" t="s">
        <v>0</v>
      </c>
      <c r="B3" s="298"/>
      <c r="I3" s="300"/>
      <c r="J3" s="300"/>
      <c r="K3" s="301"/>
      <c r="M3" s="302"/>
      <c r="N3" s="302"/>
      <c r="O3" s="302"/>
      <c r="P3" s="302"/>
      <c r="Q3" s="300"/>
      <c r="R3" s="300"/>
      <c r="S3" s="300"/>
    </row>
    <row r="4" spans="1:19" s="304" customFormat="1" ht="12.75" customHeight="1">
      <c r="A4" s="303"/>
      <c r="I4" s="305"/>
      <c r="J4" s="305"/>
      <c r="K4" s="305"/>
      <c r="L4" s="305"/>
      <c r="M4" s="305"/>
      <c r="N4" s="305"/>
      <c r="O4" s="305"/>
      <c r="P4" s="305"/>
      <c r="Q4" s="305"/>
      <c r="R4" s="305"/>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39508</v>
      </c>
      <c r="J8" s="328"/>
      <c r="K8" s="327" t="s">
        <v>698</v>
      </c>
      <c r="L8" s="328"/>
      <c r="M8" s="329" t="s">
        <v>699</v>
      </c>
      <c r="N8" s="330"/>
      <c r="O8" s="331" t="s">
        <v>700</v>
      </c>
      <c r="P8" s="330"/>
      <c r="Q8" s="331" t="s">
        <v>598</v>
      </c>
      <c r="R8" s="329"/>
      <c r="S8" s="351">
        <v>39600</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1:26" s="336" customFormat="1" ht="7.5" customHeight="1">
      <c r="A10" s="332"/>
      <c r="B10" s="332"/>
      <c r="C10" s="332"/>
      <c r="D10" s="332"/>
      <c r="E10" s="332"/>
      <c r="F10" s="332"/>
      <c r="G10" s="332"/>
      <c r="H10" s="332"/>
      <c r="I10" s="333"/>
      <c r="J10" s="333"/>
      <c r="K10" s="334"/>
      <c r="L10" s="334"/>
      <c r="M10" s="334"/>
      <c r="N10" s="334"/>
      <c r="O10" s="334"/>
      <c r="P10" s="334"/>
      <c r="Q10" s="334"/>
      <c r="R10" s="334"/>
      <c r="S10" s="333"/>
      <c r="T10" s="335"/>
      <c r="U10" s="335"/>
      <c r="V10" s="335"/>
      <c r="W10" s="335"/>
      <c r="X10" s="335"/>
      <c r="Y10" s="335"/>
      <c r="Z10" s="335"/>
    </row>
    <row r="11" spans="1:26" s="337" customFormat="1" ht="12">
      <c r="A11" s="317" t="s">
        <v>234</v>
      </c>
      <c r="G11" s="338"/>
      <c r="H11" s="338"/>
      <c r="I11" s="339">
        <f>I13-I75</f>
        <v>-16426.667774935922</v>
      </c>
      <c r="J11" s="339"/>
      <c r="K11" s="339">
        <f>K13-K75</f>
        <v>1055.6913036088617</v>
      </c>
      <c r="L11" s="339"/>
      <c r="M11" s="339">
        <f>M13-M75</f>
        <v>-9074.350998491924</v>
      </c>
      <c r="N11" s="339"/>
      <c r="O11" s="339">
        <f>O13-O75</f>
        <v>16831.35017505208</v>
      </c>
      <c r="P11" s="339"/>
      <c r="Q11" s="339">
        <f>Q13-Q75</f>
        <v>-0.10327757520902539</v>
      </c>
      <c r="R11" s="339"/>
      <c r="S11" s="339">
        <f>S13-S75</f>
        <v>-7614.099413774384</v>
      </c>
      <c r="T11" s="340"/>
      <c r="U11" s="340"/>
      <c r="V11" s="340"/>
      <c r="W11" s="340"/>
      <c r="X11" s="340"/>
      <c r="Y11" s="340"/>
      <c r="Z11" s="340"/>
    </row>
    <row r="12" spans="7:26" s="337" customFormat="1" ht="7.5" customHeight="1">
      <c r="G12" s="338"/>
      <c r="H12" s="338"/>
      <c r="I12" s="339"/>
      <c r="J12" s="339"/>
      <c r="K12" s="339"/>
      <c r="L12" s="339"/>
      <c r="M12" s="339"/>
      <c r="N12" s="339"/>
      <c r="O12" s="339"/>
      <c r="P12" s="339"/>
      <c r="Q12" s="339"/>
      <c r="R12" s="339"/>
      <c r="S12" s="339"/>
      <c r="T12" s="340"/>
      <c r="U12" s="340"/>
      <c r="V12" s="340"/>
      <c r="W12" s="340"/>
      <c r="X12" s="340"/>
      <c r="Y12" s="340"/>
      <c r="Z12" s="340"/>
    </row>
    <row r="13" spans="1:26" s="337" customFormat="1" ht="12">
      <c r="A13" s="337" t="s">
        <v>706</v>
      </c>
      <c r="G13" s="338"/>
      <c r="H13" s="338"/>
      <c r="I13" s="339">
        <f>I15+I20+I59</f>
        <v>170804.96360889153</v>
      </c>
      <c r="J13" s="339"/>
      <c r="K13" s="339">
        <f>K15+K20+K59</f>
        <v>5802.5334676178145</v>
      </c>
      <c r="L13" s="339"/>
      <c r="M13" s="339">
        <f>M15+M20+M59</f>
        <v>-4316.530722093963</v>
      </c>
      <c r="N13" s="339"/>
      <c r="O13" s="339">
        <f>O15+O20+O59</f>
        <v>772.2291279738804</v>
      </c>
      <c r="P13" s="339"/>
      <c r="Q13" s="339">
        <f>Q15+Q20+Q59</f>
        <v>-0.04577281499965835</v>
      </c>
      <c r="R13" s="339"/>
      <c r="S13" s="339">
        <f>S15+S20+S59</f>
        <v>173063.14970957424</v>
      </c>
      <c r="T13" s="340"/>
      <c r="U13" s="340"/>
      <c r="V13" s="340"/>
      <c r="W13" s="340"/>
      <c r="X13" s="340"/>
      <c r="Y13" s="340"/>
      <c r="Z13" s="340"/>
    </row>
    <row r="14" spans="9:26" s="337" customFormat="1" ht="12">
      <c r="I14" s="339"/>
      <c r="J14" s="339"/>
      <c r="K14" s="339"/>
      <c r="L14" s="339"/>
      <c r="M14" s="339"/>
      <c r="N14" s="339"/>
      <c r="O14" s="339"/>
      <c r="P14" s="339"/>
      <c r="Q14" s="339"/>
      <c r="R14" s="339"/>
      <c r="S14" s="339"/>
      <c r="T14" s="340"/>
      <c r="U14" s="340"/>
      <c r="V14" s="340"/>
      <c r="W14" s="340"/>
      <c r="X14" s="340"/>
      <c r="Y14" s="340"/>
      <c r="Z14" s="340"/>
    </row>
    <row r="15" spans="1:26" s="337" customFormat="1" ht="12">
      <c r="A15" s="337" t="s">
        <v>743</v>
      </c>
      <c r="D15" s="341"/>
      <c r="G15" s="341"/>
      <c r="H15" s="341"/>
      <c r="I15" s="339">
        <f>I16+I17+I18+I19</f>
        <v>23281.152924005248</v>
      </c>
      <c r="J15" s="339"/>
      <c r="K15" s="339">
        <f>K16+K17+K18+K19</f>
        <v>2544.6034364983525</v>
      </c>
      <c r="L15" s="339"/>
      <c r="M15" s="339">
        <f>M16+M17+M18+M19</f>
        <v>67.1</v>
      </c>
      <c r="N15" s="339"/>
      <c r="O15" s="339">
        <f>O16+O17+O18+O19</f>
        <v>-490.8831516126429</v>
      </c>
      <c r="P15" s="339"/>
      <c r="Q15" s="339">
        <f>Q16+Q17+Q18+Q19</f>
        <v>0</v>
      </c>
      <c r="R15" s="339"/>
      <c r="S15" s="339">
        <f>S16+S17+S18+S19</f>
        <v>25401.97320889096</v>
      </c>
      <c r="T15" s="340"/>
      <c r="U15" s="340"/>
      <c r="V15" s="340"/>
      <c r="W15" s="340"/>
      <c r="X15" s="340"/>
      <c r="Y15" s="340"/>
      <c r="Z15" s="340"/>
    </row>
    <row r="16" spans="3:26" s="337" customFormat="1" ht="12">
      <c r="C16" s="341"/>
      <c r="D16" s="341" t="s">
        <v>194</v>
      </c>
      <c r="G16" s="341"/>
      <c r="H16" s="341"/>
      <c r="I16" s="339">
        <v>0</v>
      </c>
      <c r="J16" s="339"/>
      <c r="K16" s="339">
        <v>0</v>
      </c>
      <c r="L16" s="339"/>
      <c r="M16" s="339">
        <v>0</v>
      </c>
      <c r="N16" s="339"/>
      <c r="O16" s="339">
        <v>0</v>
      </c>
      <c r="P16" s="339"/>
      <c r="Q16" s="339">
        <v>0</v>
      </c>
      <c r="R16" s="339"/>
      <c r="S16" s="339">
        <v>0</v>
      </c>
      <c r="T16" s="340"/>
      <c r="U16" s="340"/>
      <c r="V16" s="340"/>
      <c r="W16" s="340"/>
      <c r="X16" s="340"/>
      <c r="Y16" s="340"/>
      <c r="Z16" s="340"/>
    </row>
    <row r="17" spans="3:26" s="337" customFormat="1" ht="12">
      <c r="C17" s="341"/>
      <c r="D17" s="341" t="s">
        <v>97</v>
      </c>
      <c r="F17" s="341"/>
      <c r="G17" s="341"/>
      <c r="H17" s="341"/>
      <c r="I17" s="339">
        <v>15484.142136909482</v>
      </c>
      <c r="J17" s="339"/>
      <c r="K17" s="339">
        <v>1369.9605529498788</v>
      </c>
      <c r="L17" s="339"/>
      <c r="M17" s="339">
        <v>67.1</v>
      </c>
      <c r="N17" s="339"/>
      <c r="O17" s="339">
        <v>-513.144889039364</v>
      </c>
      <c r="P17" s="339"/>
      <c r="Q17" s="339">
        <v>0</v>
      </c>
      <c r="R17" s="339"/>
      <c r="S17" s="339">
        <v>16408.05780082</v>
      </c>
      <c r="T17" s="340"/>
      <c r="U17" s="340"/>
      <c r="V17" s="340"/>
      <c r="W17" s="340"/>
      <c r="X17" s="340"/>
      <c r="Y17" s="340"/>
      <c r="Z17" s="340"/>
    </row>
    <row r="18" spans="4:26" s="337" customFormat="1" ht="12">
      <c r="D18" s="341" t="s">
        <v>483</v>
      </c>
      <c r="F18" s="341"/>
      <c r="G18" s="341"/>
      <c r="H18" s="341"/>
      <c r="I18" s="339">
        <v>0</v>
      </c>
      <c r="J18" s="339"/>
      <c r="K18" s="339">
        <v>0</v>
      </c>
      <c r="L18" s="339"/>
      <c r="M18" s="339">
        <v>0</v>
      </c>
      <c r="N18" s="339"/>
      <c r="O18" s="339">
        <v>0</v>
      </c>
      <c r="P18" s="339"/>
      <c r="Q18" s="339">
        <v>0</v>
      </c>
      <c r="R18" s="339"/>
      <c r="S18" s="339">
        <v>0</v>
      </c>
      <c r="T18" s="340"/>
      <c r="U18" s="340"/>
      <c r="V18" s="340"/>
      <c r="W18" s="340"/>
      <c r="X18" s="340"/>
      <c r="Y18" s="340"/>
      <c r="Z18" s="340"/>
    </row>
    <row r="19" spans="4:26" s="337" customFormat="1" ht="12">
      <c r="D19" s="341" t="s">
        <v>101</v>
      </c>
      <c r="G19" s="341"/>
      <c r="H19" s="341"/>
      <c r="I19" s="339">
        <v>7797.010787095765</v>
      </c>
      <c r="J19" s="339"/>
      <c r="K19" s="339">
        <v>1174.642883548474</v>
      </c>
      <c r="L19" s="339"/>
      <c r="M19" s="339">
        <v>0</v>
      </c>
      <c r="N19" s="339"/>
      <c r="O19" s="339">
        <v>22.261737426721083</v>
      </c>
      <c r="P19" s="339"/>
      <c r="Q19" s="339">
        <v>0</v>
      </c>
      <c r="R19" s="339"/>
      <c r="S19" s="339">
        <v>8993.91540807096</v>
      </c>
      <c r="T19" s="340"/>
      <c r="U19" s="340"/>
      <c r="V19" s="340"/>
      <c r="W19" s="340"/>
      <c r="X19" s="340"/>
      <c r="Y19" s="340"/>
      <c r="Z19" s="340"/>
    </row>
    <row r="20" spans="1:26" s="337" customFormat="1" ht="12">
      <c r="A20" s="337" t="s">
        <v>744</v>
      </c>
      <c r="G20" s="341"/>
      <c r="H20" s="341"/>
      <c r="I20" s="339">
        <f>I21+I26+I37+I48</f>
        <v>72494.25584095724</v>
      </c>
      <c r="J20" s="339"/>
      <c r="K20" s="339">
        <f>K21+K26+K37+K48</f>
        <v>3090.3073606215153</v>
      </c>
      <c r="L20" s="339"/>
      <c r="M20" s="339">
        <f>M21+M26+M37+M48</f>
        <v>-2062.3496787065997</v>
      </c>
      <c r="N20" s="339"/>
      <c r="O20" s="339">
        <f>O21+O26+O37+O48</f>
        <v>685.086818431318</v>
      </c>
      <c r="P20" s="339"/>
      <c r="Q20" s="339">
        <f>Q21+Q26+Q37+Q48</f>
        <v>-0.04577281499965835</v>
      </c>
      <c r="R20" s="339"/>
      <c r="S20" s="339">
        <f>S21+S26+S37+S48</f>
        <v>74207.25456848847</v>
      </c>
      <c r="T20" s="340"/>
      <c r="U20" s="340"/>
      <c r="V20" s="340"/>
      <c r="W20" s="340"/>
      <c r="X20" s="340"/>
      <c r="Y20" s="340"/>
      <c r="Z20" s="340"/>
    </row>
    <row r="21" spans="2:26" s="337" customFormat="1" ht="12">
      <c r="B21" s="337" t="s">
        <v>745</v>
      </c>
      <c r="G21" s="341"/>
      <c r="H21" s="341"/>
      <c r="I21" s="339">
        <f>I22+I25</f>
        <v>18150.735859890003</v>
      </c>
      <c r="J21" s="339"/>
      <c r="K21" s="339">
        <f>K22+K25</f>
        <v>2419.404040095762</v>
      </c>
      <c r="L21" s="339"/>
      <c r="M21" s="339">
        <f>M22+M25</f>
        <v>-110.95094425109122</v>
      </c>
      <c r="N21" s="339"/>
      <c r="O21" s="339">
        <f>O22+O25</f>
        <v>44.06997757532809</v>
      </c>
      <c r="P21" s="339"/>
      <c r="Q21" s="339">
        <f>Q22+Q25</f>
        <v>0</v>
      </c>
      <c r="R21" s="339"/>
      <c r="S21" s="339">
        <f>S22+S25</f>
        <v>20503.25893331</v>
      </c>
      <c r="T21" s="340"/>
      <c r="U21" s="340"/>
      <c r="V21" s="340"/>
      <c r="W21" s="340"/>
      <c r="X21" s="340"/>
      <c r="Y21" s="340"/>
      <c r="Z21" s="340"/>
    </row>
    <row r="22" spans="4:26" s="337" customFormat="1" ht="12">
      <c r="D22" s="337" t="s">
        <v>213</v>
      </c>
      <c r="G22" s="341"/>
      <c r="H22" s="341"/>
      <c r="I22" s="339">
        <f>I23+I24</f>
        <v>17897.47685989</v>
      </c>
      <c r="J22" s="339"/>
      <c r="K22" s="339">
        <f>K23+K24</f>
        <v>2419.404040095762</v>
      </c>
      <c r="L22" s="339"/>
      <c r="M22" s="339">
        <f>M23+M24</f>
        <v>-110.95094425109122</v>
      </c>
      <c r="N22" s="339"/>
      <c r="O22" s="339">
        <f>O23+O24</f>
        <v>44.52697757532808</v>
      </c>
      <c r="P22" s="339"/>
      <c r="Q22" s="339">
        <f>Q23+Q24</f>
        <v>0</v>
      </c>
      <c r="R22" s="339"/>
      <c r="S22" s="339">
        <f>S23+S24</f>
        <v>20250.45693331</v>
      </c>
      <c r="T22" s="340"/>
      <c r="U22" s="340"/>
      <c r="V22" s="340"/>
      <c r="W22" s="340"/>
      <c r="X22" s="340"/>
      <c r="Y22" s="340"/>
      <c r="Z22" s="340"/>
    </row>
    <row r="23" spans="5:26" s="337" customFormat="1" ht="12">
      <c r="E23" s="337" t="s">
        <v>89</v>
      </c>
      <c r="G23" s="341"/>
      <c r="H23" s="341"/>
      <c r="I23" s="339">
        <v>17689.40462313</v>
      </c>
      <c r="J23" s="339"/>
      <c r="K23" s="339">
        <v>2375.8481032360796</v>
      </c>
      <c r="L23" s="339"/>
      <c r="M23" s="339">
        <v>-110.95094425109122</v>
      </c>
      <c r="N23" s="339"/>
      <c r="O23" s="339">
        <v>28.10593619501026</v>
      </c>
      <c r="P23" s="339"/>
      <c r="Q23" s="339">
        <v>0</v>
      </c>
      <c r="R23" s="339"/>
      <c r="S23" s="339">
        <v>19982.40771831</v>
      </c>
      <c r="T23" s="340"/>
      <c r="U23" s="340"/>
      <c r="V23" s="340"/>
      <c r="W23" s="340"/>
      <c r="X23" s="340"/>
      <c r="Y23" s="340"/>
      <c r="Z23" s="340"/>
    </row>
    <row r="24" spans="5:26" s="337" customFormat="1" ht="12">
      <c r="E24" s="337" t="s">
        <v>67</v>
      </c>
      <c r="G24" s="341"/>
      <c r="H24" s="341"/>
      <c r="I24" s="339">
        <v>208.0722367599992</v>
      </c>
      <c r="J24" s="339"/>
      <c r="K24" s="339">
        <v>43.55593685968222</v>
      </c>
      <c r="L24" s="339"/>
      <c r="M24" s="339">
        <v>0</v>
      </c>
      <c r="N24" s="339"/>
      <c r="O24" s="339">
        <v>16.421041380317824</v>
      </c>
      <c r="P24" s="339"/>
      <c r="Q24" s="339">
        <v>0</v>
      </c>
      <c r="R24" s="339"/>
      <c r="S24" s="339">
        <v>268.0492149999991</v>
      </c>
      <c r="T24" s="340"/>
      <c r="U24" s="340"/>
      <c r="V24" s="340"/>
      <c r="W24" s="340"/>
      <c r="X24" s="340"/>
      <c r="Y24" s="340"/>
      <c r="Z24" s="340"/>
    </row>
    <row r="25" spans="4:26" s="337" customFormat="1" ht="12">
      <c r="D25" s="337" t="s">
        <v>707</v>
      </c>
      <c r="G25" s="341"/>
      <c r="H25" s="341"/>
      <c r="I25" s="339">
        <v>253.25900000000001</v>
      </c>
      <c r="J25" s="339"/>
      <c r="K25" s="339">
        <v>0</v>
      </c>
      <c r="L25" s="339"/>
      <c r="M25" s="339">
        <v>0</v>
      </c>
      <c r="N25" s="339"/>
      <c r="O25" s="339">
        <v>-0.45699999999999363</v>
      </c>
      <c r="P25" s="339"/>
      <c r="Q25" s="339">
        <v>0</v>
      </c>
      <c r="R25" s="339"/>
      <c r="S25" s="339">
        <v>252.80200000000002</v>
      </c>
      <c r="T25" s="340"/>
      <c r="U25" s="340"/>
      <c r="V25" s="340"/>
      <c r="W25" s="340"/>
      <c r="X25" s="340"/>
      <c r="Y25" s="340"/>
      <c r="Z25" s="340"/>
    </row>
    <row r="26" spans="2:26" s="337" customFormat="1" ht="12">
      <c r="B26" s="337" t="s">
        <v>746</v>
      </c>
      <c r="C26" s="341"/>
      <c r="G26" s="341"/>
      <c r="H26" s="341"/>
      <c r="I26" s="339">
        <f>I27+I28+I31+I32</f>
        <v>8722.590566337234</v>
      </c>
      <c r="J26" s="339"/>
      <c r="K26" s="339">
        <f>K27+K28+K31+K32</f>
        <v>-691.885023438048</v>
      </c>
      <c r="L26" s="339"/>
      <c r="M26" s="339">
        <f>M27+M28+M31+M32</f>
        <v>80.7056595060939</v>
      </c>
      <c r="N26" s="339"/>
      <c r="O26" s="339">
        <f>O27+O28+O31+O32</f>
        <v>7.684763728195503</v>
      </c>
      <c r="P26" s="339"/>
      <c r="Q26" s="339">
        <f>Q27+Q28+Q31+Q32</f>
        <v>-0.0028960000001134745</v>
      </c>
      <c r="R26" s="339"/>
      <c r="S26" s="339">
        <f>S27+S28+S31+S32</f>
        <v>8119.0930701334755</v>
      </c>
      <c r="T26" s="340"/>
      <c r="U26" s="340"/>
      <c r="V26" s="340"/>
      <c r="W26" s="340"/>
      <c r="X26" s="340"/>
      <c r="Y26" s="340"/>
      <c r="Z26" s="340"/>
    </row>
    <row r="27" spans="3:26" s="337" customFormat="1" ht="12">
      <c r="C27" s="341" t="s">
        <v>194</v>
      </c>
      <c r="G27" s="341"/>
      <c r="H27" s="341"/>
      <c r="I27" s="339">
        <v>59.188167560000004</v>
      </c>
      <c r="J27" s="339"/>
      <c r="K27" s="339">
        <v>-27.813599</v>
      </c>
      <c r="L27" s="339"/>
      <c r="M27" s="339">
        <v>0</v>
      </c>
      <c r="N27" s="339"/>
      <c r="O27" s="339">
        <v>1.7</v>
      </c>
      <c r="P27" s="339"/>
      <c r="Q27" s="339">
        <v>-0.0028959999999997876</v>
      </c>
      <c r="R27" s="339"/>
      <c r="S27" s="339">
        <v>33.07167256</v>
      </c>
      <c r="T27" s="340"/>
      <c r="U27" s="340"/>
      <c r="V27" s="340"/>
      <c r="W27" s="340"/>
      <c r="X27" s="340"/>
      <c r="Y27" s="340"/>
      <c r="Z27" s="340"/>
    </row>
    <row r="28" spans="3:26" s="337" customFormat="1" ht="12">
      <c r="C28" s="341" t="s">
        <v>97</v>
      </c>
      <c r="G28" s="341"/>
      <c r="H28" s="341"/>
      <c r="I28" s="339">
        <f>I29+I30</f>
        <v>322.00737536723676</v>
      </c>
      <c r="J28" s="339"/>
      <c r="K28" s="339">
        <f>K29+K30</f>
        <v>-9.906805443754624</v>
      </c>
      <c r="L28" s="339"/>
      <c r="M28" s="339">
        <f>M29+M30</f>
        <v>0</v>
      </c>
      <c r="N28" s="339"/>
      <c r="O28" s="339">
        <f>O29+O30</f>
        <v>0</v>
      </c>
      <c r="P28" s="339"/>
      <c r="Q28" s="339">
        <f>Q29+Q30</f>
        <v>0</v>
      </c>
      <c r="R28" s="339"/>
      <c r="S28" s="339">
        <f>S29+S30</f>
        <v>312.10056992348217</v>
      </c>
      <c r="T28" s="340"/>
      <c r="U28" s="340"/>
      <c r="V28" s="340"/>
      <c r="W28" s="340"/>
      <c r="X28" s="340"/>
      <c r="Y28" s="340"/>
      <c r="Z28" s="340"/>
    </row>
    <row r="29" spans="3:26" s="337" customFormat="1" ht="12">
      <c r="C29" s="341"/>
      <c r="D29" s="337" t="s">
        <v>607</v>
      </c>
      <c r="G29" s="341"/>
      <c r="H29" s="341"/>
      <c r="I29" s="339">
        <v>70.40237536723679</v>
      </c>
      <c r="J29" s="339"/>
      <c r="K29" s="339">
        <v>-4.697805443754646</v>
      </c>
      <c r="L29" s="339"/>
      <c r="M29" s="339">
        <v>0</v>
      </c>
      <c r="N29" s="339"/>
      <c r="O29" s="339">
        <v>0</v>
      </c>
      <c r="P29" s="339"/>
      <c r="Q29" s="339">
        <v>0</v>
      </c>
      <c r="R29" s="339"/>
      <c r="S29" s="339">
        <v>65.70456992348214</v>
      </c>
      <c r="T29" s="340"/>
      <c r="U29" s="340"/>
      <c r="V29" s="340"/>
      <c r="W29" s="340"/>
      <c r="X29" s="340"/>
      <c r="Y29" s="340"/>
      <c r="Z29" s="340"/>
    </row>
    <row r="30" spans="3:26" s="337" customFormat="1" ht="12">
      <c r="C30" s="341"/>
      <c r="D30" s="337" t="s">
        <v>253</v>
      </c>
      <c r="G30" s="341"/>
      <c r="H30" s="341"/>
      <c r="I30" s="339">
        <v>251.605</v>
      </c>
      <c r="J30" s="339"/>
      <c r="K30" s="339">
        <v>-5.208999999999977</v>
      </c>
      <c r="L30" s="339"/>
      <c r="M30" s="339">
        <v>0</v>
      </c>
      <c r="N30" s="339"/>
      <c r="O30" s="339">
        <v>0</v>
      </c>
      <c r="P30" s="339"/>
      <c r="Q30" s="339">
        <v>0</v>
      </c>
      <c r="R30" s="339"/>
      <c r="S30" s="339">
        <v>246.39600000000002</v>
      </c>
      <c r="T30" s="340"/>
      <c r="U30" s="340"/>
      <c r="V30" s="340"/>
      <c r="W30" s="340"/>
      <c r="X30" s="340"/>
      <c r="Y30" s="340"/>
      <c r="Z30" s="340"/>
    </row>
    <row r="31" spans="3:26" s="337" customFormat="1" ht="12">
      <c r="C31" s="341" t="s">
        <v>483</v>
      </c>
      <c r="G31" s="341"/>
      <c r="H31" s="341"/>
      <c r="I31" s="339">
        <v>3019.9510234099976</v>
      </c>
      <c r="J31" s="339"/>
      <c r="K31" s="339">
        <v>-1202.8136189942934</v>
      </c>
      <c r="L31" s="339"/>
      <c r="M31" s="339">
        <v>80.7056595060939</v>
      </c>
      <c r="N31" s="339"/>
      <c r="O31" s="339">
        <v>5.984763728195503</v>
      </c>
      <c r="P31" s="339"/>
      <c r="Q31" s="339">
        <v>0</v>
      </c>
      <c r="R31" s="339"/>
      <c r="S31" s="339">
        <v>1903.8278276499937</v>
      </c>
      <c r="T31" s="340"/>
      <c r="U31" s="340"/>
      <c r="V31" s="340"/>
      <c r="W31" s="340"/>
      <c r="X31" s="340"/>
      <c r="Y31" s="340"/>
      <c r="Z31" s="340"/>
    </row>
    <row r="32" spans="3:26" s="337" customFormat="1" ht="12">
      <c r="C32" s="341" t="s">
        <v>101</v>
      </c>
      <c r="G32" s="341"/>
      <c r="H32" s="341"/>
      <c r="I32" s="339">
        <f>I33+I36</f>
        <v>5321.4439999999995</v>
      </c>
      <c r="J32" s="339"/>
      <c r="K32" s="339">
        <f>K33+K36</f>
        <v>548.649</v>
      </c>
      <c r="L32" s="339"/>
      <c r="M32" s="339">
        <f>M33+M36</f>
        <v>0</v>
      </c>
      <c r="N32" s="339"/>
      <c r="O32" s="339">
        <f>O33+O36</f>
        <v>0</v>
      </c>
      <c r="P32" s="339"/>
      <c r="Q32" s="339">
        <f>Q33+Q36</f>
        <v>-1.1368683772161603E-13</v>
      </c>
      <c r="R32" s="339"/>
      <c r="S32" s="339">
        <f>S33+S36</f>
        <v>5870.093</v>
      </c>
      <c r="T32" s="340"/>
      <c r="U32" s="340"/>
      <c r="V32" s="340"/>
      <c r="W32" s="340"/>
      <c r="X32" s="340"/>
      <c r="Y32" s="340"/>
      <c r="Z32" s="340"/>
    </row>
    <row r="33" spans="3:26" s="337" customFormat="1" ht="12">
      <c r="C33" s="341"/>
      <c r="D33" s="337" t="s">
        <v>22</v>
      </c>
      <c r="G33" s="341"/>
      <c r="H33" s="341"/>
      <c r="I33" s="339">
        <f>I34+I35</f>
        <v>2694.884</v>
      </c>
      <c r="J33" s="339"/>
      <c r="K33" s="339">
        <f>K34+K35</f>
        <v>246.69000000000017</v>
      </c>
      <c r="L33" s="339"/>
      <c r="M33" s="339">
        <f>M34+M35</f>
        <v>0</v>
      </c>
      <c r="N33" s="339"/>
      <c r="O33" s="339">
        <f>O34+O35</f>
        <v>0</v>
      </c>
      <c r="P33" s="339"/>
      <c r="Q33" s="339">
        <f>Q34+Q35</f>
        <v>-1.1368683772161603E-13</v>
      </c>
      <c r="R33" s="339"/>
      <c r="S33" s="339">
        <f>S34+S35</f>
        <v>2941.574</v>
      </c>
      <c r="T33" s="340"/>
      <c r="U33" s="340"/>
      <c r="V33" s="340"/>
      <c r="W33" s="340"/>
      <c r="X33" s="340"/>
      <c r="Y33" s="340"/>
      <c r="Z33" s="340"/>
    </row>
    <row r="34" spans="3:26" s="337" customFormat="1" ht="12">
      <c r="C34" s="341"/>
      <c r="D34" s="337" t="s">
        <v>702</v>
      </c>
      <c r="G34" s="341"/>
      <c r="H34" s="341"/>
      <c r="I34" s="339">
        <v>1979.885</v>
      </c>
      <c r="J34" s="339"/>
      <c r="K34" s="339">
        <v>192.5070000000002</v>
      </c>
      <c r="L34" s="339"/>
      <c r="M34" s="339">
        <v>0</v>
      </c>
      <c r="N34" s="339"/>
      <c r="O34" s="339">
        <v>0</v>
      </c>
      <c r="P34" s="339"/>
      <c r="Q34" s="339">
        <v>33.09999999999991</v>
      </c>
      <c r="R34" s="339"/>
      <c r="S34" s="339">
        <v>2205.492</v>
      </c>
      <c r="T34" s="340"/>
      <c r="U34" s="340"/>
      <c r="V34" s="340"/>
      <c r="W34" s="340"/>
      <c r="X34" s="340"/>
      <c r="Y34" s="340"/>
      <c r="Z34" s="340"/>
    </row>
    <row r="35" spans="1:26" s="337" customFormat="1" ht="12">
      <c r="A35" s="341"/>
      <c r="B35" s="341"/>
      <c r="C35" s="341"/>
      <c r="D35" s="337" t="s">
        <v>747</v>
      </c>
      <c r="G35" s="341"/>
      <c r="H35" s="341"/>
      <c r="I35" s="339">
        <v>714.999</v>
      </c>
      <c r="J35" s="339"/>
      <c r="K35" s="339">
        <v>54.182999999999964</v>
      </c>
      <c r="L35" s="339"/>
      <c r="M35" s="339">
        <v>0</v>
      </c>
      <c r="N35" s="339"/>
      <c r="O35" s="339">
        <v>0</v>
      </c>
      <c r="P35" s="339"/>
      <c r="Q35" s="339">
        <v>-33.10000000000002</v>
      </c>
      <c r="R35" s="339"/>
      <c r="S35" s="339">
        <v>736.082</v>
      </c>
      <c r="T35" s="340"/>
      <c r="U35" s="340"/>
      <c r="V35" s="340"/>
      <c r="W35" s="340"/>
      <c r="X35" s="340"/>
      <c r="Y35" s="340"/>
      <c r="Z35" s="340"/>
    </row>
    <row r="36" spans="4:26" s="337" customFormat="1" ht="12">
      <c r="D36" s="337" t="s">
        <v>90</v>
      </c>
      <c r="G36" s="341"/>
      <c r="H36" s="341"/>
      <c r="I36" s="339">
        <v>2626.56</v>
      </c>
      <c r="J36" s="339"/>
      <c r="K36" s="339">
        <v>301.95899999999983</v>
      </c>
      <c r="L36" s="339"/>
      <c r="M36" s="339">
        <v>0</v>
      </c>
      <c r="N36" s="339"/>
      <c r="O36" s="339">
        <v>0</v>
      </c>
      <c r="P36" s="339"/>
      <c r="Q36" s="339">
        <v>0</v>
      </c>
      <c r="R36" s="339"/>
      <c r="S36" s="339">
        <v>2928.519</v>
      </c>
      <c r="T36" s="340"/>
      <c r="U36" s="340"/>
      <c r="V36" s="340"/>
      <c r="W36" s="340"/>
      <c r="X36" s="340"/>
      <c r="Y36" s="340"/>
      <c r="Z36" s="340"/>
    </row>
    <row r="37" spans="2:26" s="337" customFormat="1" ht="12">
      <c r="B37" s="337" t="s">
        <v>748</v>
      </c>
      <c r="D37" s="341"/>
      <c r="G37" s="341"/>
      <c r="H37" s="341"/>
      <c r="I37" s="339">
        <f>I38+I39+I42+I43</f>
        <v>37272.905848710005</v>
      </c>
      <c r="J37" s="339"/>
      <c r="K37" s="339">
        <f>K38+K39+K42+K43</f>
        <v>1263.3671288814014</v>
      </c>
      <c r="L37" s="339"/>
      <c r="M37" s="339">
        <f>M38+M39+M42+M43</f>
        <v>-1185.5042193016022</v>
      </c>
      <c r="N37" s="339"/>
      <c r="O37" s="339">
        <f>O38+O39+O42+O43</f>
        <v>571.8049016901944</v>
      </c>
      <c r="P37" s="339"/>
      <c r="Q37" s="339">
        <f>Q38+Q39+Q42+Q43</f>
        <v>-0.014031660000000556</v>
      </c>
      <c r="R37" s="339"/>
      <c r="S37" s="339">
        <f>S38+S39+S42+S43</f>
        <v>37922.55962832</v>
      </c>
      <c r="T37" s="340"/>
      <c r="U37" s="340"/>
      <c r="V37" s="340"/>
      <c r="W37" s="340"/>
      <c r="X37" s="340"/>
      <c r="Y37" s="340"/>
      <c r="Z37" s="340"/>
    </row>
    <row r="38" spans="4:26" s="337" customFormat="1" ht="12">
      <c r="D38" s="341" t="s">
        <v>708</v>
      </c>
      <c r="G38" s="341"/>
      <c r="H38" s="341"/>
      <c r="I38" s="339">
        <v>0</v>
      </c>
      <c r="J38" s="339"/>
      <c r="K38" s="339">
        <v>0</v>
      </c>
      <c r="L38" s="339"/>
      <c r="M38" s="339">
        <v>0</v>
      </c>
      <c r="N38" s="339"/>
      <c r="O38" s="339">
        <v>0</v>
      </c>
      <c r="P38" s="339"/>
      <c r="Q38" s="339">
        <v>0</v>
      </c>
      <c r="R38" s="339"/>
      <c r="S38" s="339">
        <v>0</v>
      </c>
      <c r="T38" s="340"/>
      <c r="U38" s="340"/>
      <c r="V38" s="340"/>
      <c r="W38" s="340"/>
      <c r="X38" s="340"/>
      <c r="Y38" s="340"/>
      <c r="Z38" s="340"/>
    </row>
    <row r="39" spans="4:26" s="337" customFormat="1" ht="12">
      <c r="D39" s="341" t="s">
        <v>709</v>
      </c>
      <c r="G39" s="341"/>
      <c r="H39" s="341"/>
      <c r="I39" s="339">
        <f>I40+I41</f>
        <v>37057.8</v>
      </c>
      <c r="J39" s="339"/>
      <c r="K39" s="339">
        <f>K40+K41</f>
        <v>1355.8188753269012</v>
      </c>
      <c r="L39" s="339"/>
      <c r="M39" s="339">
        <f>M40+M41</f>
        <v>-1185.5042193016022</v>
      </c>
      <c r="N39" s="339"/>
      <c r="O39" s="339">
        <f>O40+O41</f>
        <v>535.9126436346944</v>
      </c>
      <c r="P39" s="339"/>
      <c r="Q39" s="339">
        <f>Q40+Q41</f>
        <v>-0.027299660000039694</v>
      </c>
      <c r="R39" s="339"/>
      <c r="S39" s="339">
        <f>S40+S41</f>
        <v>37764</v>
      </c>
      <c r="T39" s="340"/>
      <c r="U39" s="340"/>
      <c r="V39" s="340"/>
      <c r="W39" s="340"/>
      <c r="X39" s="340"/>
      <c r="Y39" s="340"/>
      <c r="Z39" s="340"/>
    </row>
    <row r="40" spans="4:26" s="337" customFormat="1" ht="12">
      <c r="D40" s="341"/>
      <c r="E40" s="337" t="s">
        <v>607</v>
      </c>
      <c r="G40" s="342"/>
      <c r="H40" s="342"/>
      <c r="I40" s="339">
        <v>36659.200000000004</v>
      </c>
      <c r="J40" s="339"/>
      <c r="K40" s="339">
        <v>1440.7475070169012</v>
      </c>
      <c r="L40" s="339"/>
      <c r="M40" s="339">
        <v>-1171.2042193016023</v>
      </c>
      <c r="N40" s="339"/>
      <c r="O40" s="339">
        <v>536.3567122846944</v>
      </c>
      <c r="P40" s="339"/>
      <c r="Q40" s="339">
        <v>0</v>
      </c>
      <c r="R40" s="339"/>
      <c r="S40" s="339">
        <v>37465.1</v>
      </c>
      <c r="T40" s="340"/>
      <c r="U40" s="340"/>
      <c r="V40" s="340"/>
      <c r="W40" s="340"/>
      <c r="X40" s="340"/>
      <c r="Y40" s="340"/>
      <c r="Z40" s="340"/>
    </row>
    <row r="41" spans="4:26" s="337" customFormat="1" ht="12">
      <c r="D41" s="341"/>
      <c r="E41" s="337" t="s">
        <v>253</v>
      </c>
      <c r="G41" s="342"/>
      <c r="H41" s="342"/>
      <c r="I41" s="339">
        <v>398.59999999999997</v>
      </c>
      <c r="J41" s="339"/>
      <c r="K41" s="339">
        <v>-84.92863169</v>
      </c>
      <c r="L41" s="339"/>
      <c r="M41" s="339">
        <v>-14.3</v>
      </c>
      <c r="N41" s="339"/>
      <c r="O41" s="339">
        <v>-0.44406865000000595</v>
      </c>
      <c r="P41" s="339"/>
      <c r="Q41" s="339">
        <v>-0.027299660000039694</v>
      </c>
      <c r="R41" s="339"/>
      <c r="S41" s="339">
        <v>298.9</v>
      </c>
      <c r="T41" s="340"/>
      <c r="U41" s="340"/>
      <c r="V41" s="340"/>
      <c r="W41" s="340"/>
      <c r="X41" s="340"/>
      <c r="Y41" s="340"/>
      <c r="Z41" s="340"/>
    </row>
    <row r="42" spans="4:26" s="337" customFormat="1" ht="12">
      <c r="D42" s="341" t="s">
        <v>483</v>
      </c>
      <c r="G42" s="341"/>
      <c r="H42" s="341"/>
      <c r="I42" s="339">
        <v>200.34911671000003</v>
      </c>
      <c r="J42" s="339"/>
      <c r="K42" s="339">
        <v>-186.38174644549997</v>
      </c>
      <c r="L42" s="339"/>
      <c r="M42" s="339">
        <v>0</v>
      </c>
      <c r="N42" s="339"/>
      <c r="O42" s="339">
        <v>35.892258055499944</v>
      </c>
      <c r="P42" s="339"/>
      <c r="Q42" s="339">
        <v>0</v>
      </c>
      <c r="R42" s="339"/>
      <c r="S42" s="339">
        <v>49.859628320000006</v>
      </c>
      <c r="T42" s="340"/>
      <c r="U42" s="340"/>
      <c r="V42" s="340"/>
      <c r="W42" s="340"/>
      <c r="X42" s="340"/>
      <c r="Y42" s="340"/>
      <c r="Z42" s="340"/>
    </row>
    <row r="43" spans="4:26" s="337" customFormat="1" ht="12">
      <c r="D43" s="341" t="s">
        <v>710</v>
      </c>
      <c r="G43" s="341"/>
      <c r="H43" s="341"/>
      <c r="I43" s="339">
        <f>I44+I47</f>
        <v>14.756732</v>
      </c>
      <c r="J43" s="339"/>
      <c r="K43" s="339">
        <f>K44+K47</f>
        <v>93.93</v>
      </c>
      <c r="L43" s="339"/>
      <c r="M43" s="339">
        <f>M44+M47</f>
        <v>0</v>
      </c>
      <c r="N43" s="339"/>
      <c r="O43" s="339">
        <f>O44+O47</f>
        <v>0</v>
      </c>
      <c r="P43" s="339"/>
      <c r="Q43" s="339">
        <f>Q44+Q47</f>
        <v>0.013268000000039137</v>
      </c>
      <c r="R43" s="339"/>
      <c r="S43" s="339">
        <f>S44+S47</f>
        <v>108.7</v>
      </c>
      <c r="T43" s="340"/>
      <c r="U43" s="340"/>
      <c r="V43" s="340"/>
      <c r="W43" s="340"/>
      <c r="X43" s="340"/>
      <c r="Y43" s="340"/>
      <c r="Z43" s="340"/>
    </row>
    <row r="44" spans="4:26" s="337" customFormat="1" ht="12">
      <c r="D44" s="341"/>
      <c r="E44" s="337" t="s">
        <v>22</v>
      </c>
      <c r="G44" s="341"/>
      <c r="H44" s="341"/>
      <c r="I44" s="339">
        <f>I45+I46</f>
        <v>0</v>
      </c>
      <c r="J44" s="339"/>
      <c r="K44" s="339">
        <v>0</v>
      </c>
      <c r="L44" s="339"/>
      <c r="M44" s="339">
        <v>0</v>
      </c>
      <c r="N44" s="339"/>
      <c r="O44" s="339">
        <v>0</v>
      </c>
      <c r="P44" s="339"/>
      <c r="Q44" s="339">
        <v>0</v>
      </c>
      <c r="R44" s="339"/>
      <c r="S44" s="339">
        <v>0</v>
      </c>
      <c r="T44" s="340"/>
      <c r="U44" s="340"/>
      <c r="V44" s="340"/>
      <c r="W44" s="340"/>
      <c r="X44" s="340"/>
      <c r="Y44" s="340"/>
      <c r="Z44" s="340"/>
    </row>
    <row r="45" spans="4:26" s="337" customFormat="1" ht="12">
      <c r="D45" s="341"/>
      <c r="E45" s="337" t="s">
        <v>702</v>
      </c>
      <c r="G45" s="341"/>
      <c r="H45" s="341"/>
      <c r="I45" s="339">
        <v>0</v>
      </c>
      <c r="J45" s="339"/>
      <c r="K45" s="339">
        <v>0</v>
      </c>
      <c r="L45" s="339"/>
      <c r="M45" s="339">
        <v>0</v>
      </c>
      <c r="N45" s="339"/>
      <c r="O45" s="339">
        <v>0</v>
      </c>
      <c r="P45" s="339"/>
      <c r="Q45" s="339">
        <v>0</v>
      </c>
      <c r="R45" s="339"/>
      <c r="S45" s="339">
        <v>0</v>
      </c>
      <c r="T45" s="340"/>
      <c r="U45" s="340"/>
      <c r="V45" s="340"/>
      <c r="W45" s="340"/>
      <c r="X45" s="340"/>
      <c r="Y45" s="340"/>
      <c r="Z45" s="340"/>
    </row>
    <row r="46" spans="5:26" s="337" customFormat="1" ht="12">
      <c r="E46" s="337" t="s">
        <v>747</v>
      </c>
      <c r="G46" s="341"/>
      <c r="H46" s="341"/>
      <c r="I46" s="339">
        <v>0</v>
      </c>
      <c r="J46" s="339"/>
      <c r="K46" s="339">
        <v>0</v>
      </c>
      <c r="L46" s="339"/>
      <c r="M46" s="339">
        <v>0</v>
      </c>
      <c r="N46" s="339"/>
      <c r="O46" s="339">
        <v>0</v>
      </c>
      <c r="P46" s="339"/>
      <c r="Q46" s="339">
        <v>0</v>
      </c>
      <c r="R46" s="339"/>
      <c r="S46" s="339">
        <v>0</v>
      </c>
      <c r="T46" s="340"/>
      <c r="U46" s="340"/>
      <c r="V46" s="340"/>
      <c r="W46" s="340"/>
      <c r="X46" s="340"/>
      <c r="Y46" s="340"/>
      <c r="Z46" s="340"/>
    </row>
    <row r="47" spans="4:26" s="337" customFormat="1" ht="12">
      <c r="D47" s="341"/>
      <c r="E47" s="337" t="s">
        <v>90</v>
      </c>
      <c r="G47" s="341"/>
      <c r="H47" s="341"/>
      <c r="I47" s="339">
        <v>14.756732</v>
      </c>
      <c r="J47" s="339"/>
      <c r="K47" s="339">
        <v>93.93</v>
      </c>
      <c r="L47" s="339"/>
      <c r="M47" s="339">
        <v>0</v>
      </c>
      <c r="N47" s="339"/>
      <c r="O47" s="339">
        <v>0</v>
      </c>
      <c r="P47" s="339"/>
      <c r="Q47" s="339">
        <v>0.013268000000039137</v>
      </c>
      <c r="R47" s="339"/>
      <c r="S47" s="339">
        <v>108.7</v>
      </c>
      <c r="T47" s="340"/>
      <c r="U47" s="340"/>
      <c r="V47" s="340"/>
      <c r="W47" s="340"/>
      <c r="X47" s="340"/>
      <c r="Y47" s="340"/>
      <c r="Z47" s="340"/>
    </row>
    <row r="48" spans="2:26" s="337" customFormat="1" ht="12">
      <c r="B48" s="337" t="s">
        <v>749</v>
      </c>
      <c r="D48" s="341"/>
      <c r="G48" s="341"/>
      <c r="H48" s="341"/>
      <c r="I48" s="339">
        <f>I49+I50+I53+I54</f>
        <v>8348.02356602</v>
      </c>
      <c r="J48" s="339"/>
      <c r="K48" s="339">
        <f>K49+K50+K53+K54</f>
        <v>99.4212150824</v>
      </c>
      <c r="L48" s="339"/>
      <c r="M48" s="339">
        <f>M49+M50+M53+M54</f>
        <v>-846.6001746599999</v>
      </c>
      <c r="N48" s="339"/>
      <c r="O48" s="339">
        <f>O49+O50+O53+O54</f>
        <v>61.527175437600015</v>
      </c>
      <c r="P48" s="339"/>
      <c r="Q48" s="339">
        <f>Q49+Q50+Q53+Q54</f>
        <v>-0.02884515499954432</v>
      </c>
      <c r="R48" s="339"/>
      <c r="S48" s="339">
        <f>S49+S50+S53+S54</f>
        <v>7662.342936724998</v>
      </c>
      <c r="T48" s="340"/>
      <c r="U48" s="340"/>
      <c r="V48" s="340"/>
      <c r="W48" s="340"/>
      <c r="X48" s="340"/>
      <c r="Y48" s="340"/>
      <c r="Z48" s="340"/>
    </row>
    <row r="49" spans="4:26" s="337" customFormat="1" ht="12">
      <c r="D49" s="341" t="s">
        <v>708</v>
      </c>
      <c r="G49" s="341"/>
      <c r="H49" s="341"/>
      <c r="I49" s="339">
        <v>0</v>
      </c>
      <c r="J49" s="339"/>
      <c r="K49" s="339">
        <v>0</v>
      </c>
      <c r="L49" s="339"/>
      <c r="M49" s="339">
        <v>0</v>
      </c>
      <c r="N49" s="339"/>
      <c r="O49" s="339">
        <v>0</v>
      </c>
      <c r="P49" s="339"/>
      <c r="Q49" s="339">
        <v>0</v>
      </c>
      <c r="R49" s="339"/>
      <c r="S49" s="339">
        <v>0</v>
      </c>
      <c r="T49" s="340"/>
      <c r="U49" s="340"/>
      <c r="V49" s="340"/>
      <c r="W49" s="340"/>
      <c r="X49" s="340"/>
      <c r="Y49" s="340"/>
      <c r="Z49" s="340"/>
    </row>
    <row r="50" spans="4:26" s="337" customFormat="1" ht="12">
      <c r="D50" s="341" t="s">
        <v>709</v>
      </c>
      <c r="G50" s="341"/>
      <c r="H50" s="341"/>
      <c r="I50" s="339">
        <f>I51+I52</f>
        <v>8077.889583999999</v>
      </c>
      <c r="J50" s="339"/>
      <c r="K50" s="339">
        <f>K51+K52</f>
        <v>103.86038647</v>
      </c>
      <c r="L50" s="339"/>
      <c r="M50" s="339">
        <f>M51+M52</f>
        <v>-846.6001746599999</v>
      </c>
      <c r="N50" s="339"/>
      <c r="O50" s="339">
        <f>O51+O52</f>
        <v>77.6803844</v>
      </c>
      <c r="P50" s="339"/>
      <c r="Q50" s="339">
        <f>Q51+Q52</f>
        <v>-0.02884515499954432</v>
      </c>
      <c r="R50" s="339"/>
      <c r="S50" s="339">
        <f>S51+S52</f>
        <v>7412.801335054999</v>
      </c>
      <c r="T50" s="340"/>
      <c r="U50" s="340"/>
      <c r="V50" s="340"/>
      <c r="W50" s="340"/>
      <c r="X50" s="340"/>
      <c r="Y50" s="340"/>
      <c r="Z50" s="340"/>
    </row>
    <row r="51" spans="4:26" s="337" customFormat="1" ht="12">
      <c r="D51" s="341"/>
      <c r="E51" s="337" t="s">
        <v>607</v>
      </c>
      <c r="G51" s="341"/>
      <c r="H51" s="341"/>
      <c r="I51" s="339">
        <v>6115.098394999999</v>
      </c>
      <c r="J51" s="339"/>
      <c r="K51" s="339">
        <v>-0.4540215800000169</v>
      </c>
      <c r="L51" s="339"/>
      <c r="M51" s="339">
        <v>-733.8118073999999</v>
      </c>
      <c r="N51" s="339"/>
      <c r="O51" s="339">
        <v>68.896279135</v>
      </c>
      <c r="P51" s="339"/>
      <c r="Q51" s="339">
        <v>-0.02884515499954432</v>
      </c>
      <c r="R51" s="339"/>
      <c r="S51" s="339">
        <v>5449.7</v>
      </c>
      <c r="T51" s="340"/>
      <c r="U51" s="340"/>
      <c r="V51" s="340"/>
      <c r="W51" s="340"/>
      <c r="X51" s="340"/>
      <c r="Y51" s="340"/>
      <c r="Z51" s="340"/>
    </row>
    <row r="52" spans="4:26" s="337" customFormat="1" ht="12">
      <c r="D52" s="341"/>
      <c r="E52" s="337" t="s">
        <v>253</v>
      </c>
      <c r="G52" s="341"/>
      <c r="H52" s="341"/>
      <c r="I52" s="339">
        <v>1962.7911889999996</v>
      </c>
      <c r="J52" s="339"/>
      <c r="K52" s="339">
        <v>104.31440805000001</v>
      </c>
      <c r="L52" s="339"/>
      <c r="M52" s="339">
        <v>-112.78836725999997</v>
      </c>
      <c r="N52" s="339"/>
      <c r="O52" s="339">
        <v>8.784105264999999</v>
      </c>
      <c r="P52" s="339"/>
      <c r="Q52" s="339">
        <v>0</v>
      </c>
      <c r="R52" s="339"/>
      <c r="S52" s="339">
        <v>1963.1013350549997</v>
      </c>
      <c r="T52" s="340"/>
      <c r="U52" s="340"/>
      <c r="V52" s="340"/>
      <c r="W52" s="340"/>
      <c r="X52" s="340"/>
      <c r="Y52" s="340"/>
      <c r="Z52" s="340"/>
    </row>
    <row r="53" spans="4:26" s="337" customFormat="1" ht="12">
      <c r="D53" s="341" t="s">
        <v>483</v>
      </c>
      <c r="G53" s="342"/>
      <c r="H53" s="342"/>
      <c r="I53" s="339">
        <v>37.57194201999999</v>
      </c>
      <c r="J53" s="339"/>
      <c r="K53" s="339">
        <v>-0.6131296076</v>
      </c>
      <c r="L53" s="339"/>
      <c r="M53" s="339">
        <v>0</v>
      </c>
      <c r="N53" s="339"/>
      <c r="O53" s="339">
        <v>-16.15320896239998</v>
      </c>
      <c r="P53" s="339"/>
      <c r="Q53" s="339">
        <v>0</v>
      </c>
      <c r="R53" s="339"/>
      <c r="S53" s="339">
        <v>20.805603450000007</v>
      </c>
      <c r="T53" s="340"/>
      <c r="U53" s="340"/>
      <c r="V53" s="340"/>
      <c r="W53" s="340"/>
      <c r="X53" s="340"/>
      <c r="Y53" s="340"/>
      <c r="Z53" s="340"/>
    </row>
    <row r="54" spans="4:26" s="337" customFormat="1" ht="12">
      <c r="D54" s="341" t="s">
        <v>710</v>
      </c>
      <c r="G54" s="342"/>
      <c r="H54" s="342"/>
      <c r="I54" s="339">
        <f>+I55+I56+I57</f>
        <v>232.56204</v>
      </c>
      <c r="J54" s="339"/>
      <c r="K54" s="339">
        <f>+K55+K56+K57</f>
        <v>-3.826041779999999</v>
      </c>
      <c r="L54" s="339"/>
      <c r="M54" s="339">
        <f>+M55+M56+M57</f>
        <v>0</v>
      </c>
      <c r="N54" s="339"/>
      <c r="O54" s="339">
        <f>+O55+O56+O57</f>
        <v>0</v>
      </c>
      <c r="P54" s="339"/>
      <c r="Q54" s="339">
        <f>+Q55+Q56+Q57</f>
        <v>0</v>
      </c>
      <c r="R54" s="339"/>
      <c r="S54" s="339">
        <f>+S55+S56+S57</f>
        <v>228.73599822</v>
      </c>
      <c r="T54" s="340"/>
      <c r="U54" s="340"/>
      <c r="V54" s="340"/>
      <c r="W54" s="340"/>
      <c r="X54" s="340"/>
      <c r="Y54" s="340"/>
      <c r="Z54" s="340"/>
    </row>
    <row r="55" spans="4:26" s="337" customFormat="1" ht="12">
      <c r="D55" s="341"/>
      <c r="E55" s="337" t="s">
        <v>22</v>
      </c>
      <c r="G55" s="341"/>
      <c r="H55" s="341"/>
      <c r="I55" s="339">
        <v>0</v>
      </c>
      <c r="J55" s="339"/>
      <c r="K55" s="339">
        <v>0</v>
      </c>
      <c r="L55" s="339"/>
      <c r="M55" s="339">
        <v>0</v>
      </c>
      <c r="N55" s="339"/>
      <c r="O55" s="339">
        <v>0</v>
      </c>
      <c r="P55" s="339"/>
      <c r="Q55" s="339">
        <v>0</v>
      </c>
      <c r="R55" s="339"/>
      <c r="S55" s="339">
        <v>0</v>
      </c>
      <c r="T55" s="340"/>
      <c r="U55" s="340"/>
      <c r="V55" s="340"/>
      <c r="W55" s="340"/>
      <c r="X55" s="340"/>
      <c r="Y55" s="340"/>
      <c r="Z55" s="340"/>
    </row>
    <row r="56" spans="4:26" s="337" customFormat="1" ht="12">
      <c r="D56" s="341"/>
      <c r="E56" s="343" t="s">
        <v>90</v>
      </c>
      <c r="G56" s="341"/>
      <c r="H56" s="341"/>
      <c r="I56" s="339">
        <v>232.56204</v>
      </c>
      <c r="J56" s="339"/>
      <c r="K56" s="339">
        <v>-3.826041779999999</v>
      </c>
      <c r="L56" s="339"/>
      <c r="M56" s="339">
        <v>0</v>
      </c>
      <c r="N56" s="339"/>
      <c r="O56" s="339">
        <v>0</v>
      </c>
      <c r="P56" s="339"/>
      <c r="Q56" s="339">
        <v>0</v>
      </c>
      <c r="R56" s="339"/>
      <c r="S56" s="339">
        <v>228.73599822</v>
      </c>
      <c r="T56" s="340"/>
      <c r="U56" s="340"/>
      <c r="V56" s="340"/>
      <c r="W56" s="340"/>
      <c r="X56" s="340"/>
      <c r="Y56" s="340"/>
      <c r="Z56" s="340"/>
    </row>
    <row r="57" spans="5:26" s="337" customFormat="1" ht="12">
      <c r="E57" s="343" t="s">
        <v>24</v>
      </c>
      <c r="G57" s="341"/>
      <c r="H57" s="341"/>
      <c r="I57" s="339">
        <v>0</v>
      </c>
      <c r="J57" s="339"/>
      <c r="K57" s="339">
        <v>0</v>
      </c>
      <c r="L57" s="339"/>
      <c r="M57" s="339">
        <v>0</v>
      </c>
      <c r="N57" s="339"/>
      <c r="O57" s="339">
        <v>0</v>
      </c>
      <c r="P57" s="339"/>
      <c r="Q57" s="339">
        <v>0</v>
      </c>
      <c r="R57" s="339"/>
      <c r="S57" s="339">
        <v>0</v>
      </c>
      <c r="T57" s="340"/>
      <c r="U57" s="340"/>
      <c r="V57" s="340"/>
      <c r="W57" s="340"/>
      <c r="X57" s="340"/>
      <c r="Y57" s="340"/>
      <c r="Z57" s="340"/>
    </row>
    <row r="58" spans="4:26" s="337" customFormat="1" ht="12">
      <c r="D58" s="341"/>
      <c r="G58" s="341"/>
      <c r="H58" s="341"/>
      <c r="I58" s="339"/>
      <c r="J58" s="339"/>
      <c r="K58" s="339"/>
      <c r="L58" s="339"/>
      <c r="M58" s="339"/>
      <c r="N58" s="339"/>
      <c r="O58" s="339"/>
      <c r="P58" s="339"/>
      <c r="Q58" s="339"/>
      <c r="R58" s="339"/>
      <c r="S58" s="339"/>
      <c r="T58" s="340"/>
      <c r="U58" s="340"/>
      <c r="V58" s="340"/>
      <c r="W58" s="340"/>
      <c r="X58" s="340"/>
      <c r="Y58" s="340"/>
      <c r="Z58" s="340"/>
    </row>
    <row r="59" spans="1:26" s="337" customFormat="1" ht="12">
      <c r="A59" s="337" t="s">
        <v>750</v>
      </c>
      <c r="D59" s="341"/>
      <c r="G59" s="341"/>
      <c r="H59" s="341"/>
      <c r="I59" s="339">
        <f>I60+I63+I66+I67</f>
        <v>75029.55484392903</v>
      </c>
      <c r="J59" s="339"/>
      <c r="K59" s="339">
        <f>K60+K63+K66+K67</f>
        <v>167.62267049794627</v>
      </c>
      <c r="L59" s="339"/>
      <c r="M59" s="339">
        <f>M60+M63+M66+M67</f>
        <v>-2321.281043387363</v>
      </c>
      <c r="N59" s="339"/>
      <c r="O59" s="339">
        <f>O60+O63+O66+O67</f>
        <v>578.0254611552053</v>
      </c>
      <c r="P59" s="339"/>
      <c r="Q59" s="339">
        <f>Q60+Q63+Q66+Q67</f>
        <v>0</v>
      </c>
      <c r="R59" s="339"/>
      <c r="S59" s="339">
        <f>S60+S63+S66+S67</f>
        <v>73453.9219321948</v>
      </c>
      <c r="T59" s="340"/>
      <c r="U59" s="340"/>
      <c r="V59" s="340"/>
      <c r="W59" s="340"/>
      <c r="X59" s="340"/>
      <c r="Y59" s="340"/>
      <c r="Z59" s="340"/>
    </row>
    <row r="60" spans="4:26" s="337" customFormat="1" ht="12">
      <c r="D60" s="341" t="s">
        <v>194</v>
      </c>
      <c r="G60" s="341"/>
      <c r="H60" s="341"/>
      <c r="I60" s="339">
        <f>I61+I62</f>
        <v>32997.170619926444</v>
      </c>
      <c r="J60" s="339"/>
      <c r="K60" s="339">
        <f>K61+K62</f>
        <v>687.4685756833333</v>
      </c>
      <c r="L60" s="339"/>
      <c r="M60" s="339">
        <f>M61+M62</f>
        <v>-647.2</v>
      </c>
      <c r="N60" s="339"/>
      <c r="O60" s="339">
        <f>O61+O62</f>
        <v>339.4024671432024</v>
      </c>
      <c r="P60" s="339"/>
      <c r="Q60" s="339">
        <f>Q61+Q62</f>
        <v>0</v>
      </c>
      <c r="R60" s="339"/>
      <c r="S60" s="339">
        <f>S61+S62</f>
        <v>33376.84166275298</v>
      </c>
      <c r="T60" s="340"/>
      <c r="U60" s="340"/>
      <c r="V60" s="340"/>
      <c r="W60" s="340"/>
      <c r="X60" s="340"/>
      <c r="Y60" s="340"/>
      <c r="Z60" s="340"/>
    </row>
    <row r="61" spans="4:26" s="337" customFormat="1" ht="12">
      <c r="D61" s="341"/>
      <c r="E61" s="337" t="s">
        <v>703</v>
      </c>
      <c r="G61" s="341"/>
      <c r="H61" s="341"/>
      <c r="I61" s="339">
        <v>29396.376544236442</v>
      </c>
      <c r="J61" s="339"/>
      <c r="K61" s="339">
        <v>755.6038617533333</v>
      </c>
      <c r="L61" s="339"/>
      <c r="M61" s="339">
        <v>-647.2</v>
      </c>
      <c r="N61" s="339"/>
      <c r="O61" s="339">
        <v>339.4024671432024</v>
      </c>
      <c r="P61" s="339"/>
      <c r="Q61" s="339">
        <v>0</v>
      </c>
      <c r="R61" s="339"/>
      <c r="S61" s="339">
        <v>29844.182873132977</v>
      </c>
      <c r="T61" s="340"/>
      <c r="U61" s="340"/>
      <c r="V61" s="340"/>
      <c r="W61" s="340"/>
      <c r="X61" s="340"/>
      <c r="Y61" s="340"/>
      <c r="Z61" s="340"/>
    </row>
    <row r="62" spans="4:26" s="337" customFormat="1" ht="12">
      <c r="D62" s="341"/>
      <c r="E62" s="337" t="s">
        <v>17</v>
      </c>
      <c r="G62" s="341"/>
      <c r="H62" s="341"/>
      <c r="I62" s="339">
        <v>3600.79407569</v>
      </c>
      <c r="J62" s="339"/>
      <c r="K62" s="339">
        <v>-68.13528606999998</v>
      </c>
      <c r="L62" s="339"/>
      <c r="M62" s="339">
        <v>0</v>
      </c>
      <c r="N62" s="339"/>
      <c r="O62" s="339">
        <v>0</v>
      </c>
      <c r="P62" s="339"/>
      <c r="Q62" s="339">
        <v>0</v>
      </c>
      <c r="R62" s="339"/>
      <c r="S62" s="339">
        <v>3532.6587896200003</v>
      </c>
      <c r="T62" s="340"/>
      <c r="U62" s="340"/>
      <c r="V62" s="340"/>
      <c r="W62" s="340"/>
      <c r="X62" s="340"/>
      <c r="Y62" s="340"/>
      <c r="Z62" s="340"/>
    </row>
    <row r="63" spans="4:26" s="337" customFormat="1" ht="12">
      <c r="D63" s="341" t="s">
        <v>97</v>
      </c>
      <c r="G63" s="341"/>
      <c r="H63" s="341"/>
      <c r="I63" s="339">
        <f>I64+I65</f>
        <v>20563.81089437441</v>
      </c>
      <c r="J63" s="339"/>
      <c r="K63" s="339">
        <f>K64+K65</f>
        <v>1169.5395856300001</v>
      </c>
      <c r="L63" s="339"/>
      <c r="M63" s="339">
        <f>M64+M65</f>
        <v>-2248.7166423623626</v>
      </c>
      <c r="N63" s="339"/>
      <c r="O63" s="339">
        <f>O64+O65</f>
        <v>221.942515452603</v>
      </c>
      <c r="P63" s="339"/>
      <c r="Q63" s="339">
        <f>Q64+Q65</f>
        <v>0</v>
      </c>
      <c r="R63" s="339"/>
      <c r="S63" s="339">
        <f>S64+S65</f>
        <v>19706.576353094646</v>
      </c>
      <c r="T63" s="340"/>
      <c r="U63" s="340"/>
      <c r="V63" s="340"/>
      <c r="W63" s="340"/>
      <c r="X63" s="340"/>
      <c r="Y63" s="340"/>
      <c r="Z63" s="340"/>
    </row>
    <row r="64" spans="4:26" s="337" customFormat="1" ht="12">
      <c r="D64" s="341"/>
      <c r="E64" s="337" t="s">
        <v>607</v>
      </c>
      <c r="G64" s="342"/>
      <c r="H64" s="342"/>
      <c r="I64" s="339">
        <v>17123.190551716663</v>
      </c>
      <c r="J64" s="339"/>
      <c r="K64" s="339">
        <v>1135.67872882</v>
      </c>
      <c r="L64" s="339"/>
      <c r="M64" s="339">
        <v>-2054.7828662059997</v>
      </c>
      <c r="N64" s="339"/>
      <c r="O64" s="339">
        <v>222.60147717231663</v>
      </c>
      <c r="P64" s="339"/>
      <c r="Q64" s="339">
        <v>0</v>
      </c>
      <c r="R64" s="339"/>
      <c r="S64" s="339">
        <v>16426.687891502977</v>
      </c>
      <c r="T64" s="340"/>
      <c r="U64" s="340"/>
      <c r="V64" s="340"/>
      <c r="W64" s="340"/>
      <c r="X64" s="340"/>
      <c r="Y64" s="340"/>
      <c r="Z64" s="340"/>
    </row>
    <row r="65" spans="4:26" s="337" customFormat="1" ht="12">
      <c r="D65" s="341"/>
      <c r="E65" s="337" t="s">
        <v>253</v>
      </c>
      <c r="G65" s="342"/>
      <c r="H65" s="342"/>
      <c r="I65" s="339">
        <v>3440.6203426577454</v>
      </c>
      <c r="J65" s="339"/>
      <c r="K65" s="339">
        <v>33.86085681000003</v>
      </c>
      <c r="L65" s="339"/>
      <c r="M65" s="339">
        <v>-193.93377615636308</v>
      </c>
      <c r="N65" s="339"/>
      <c r="O65" s="339">
        <v>-0.658961719713627</v>
      </c>
      <c r="P65" s="339"/>
      <c r="Q65" s="339">
        <v>0</v>
      </c>
      <c r="R65" s="339"/>
      <c r="S65" s="339">
        <v>3279.8884615916686</v>
      </c>
      <c r="T65" s="340"/>
      <c r="U65" s="340"/>
      <c r="V65" s="340"/>
      <c r="W65" s="340"/>
      <c r="X65" s="340"/>
      <c r="Y65" s="340"/>
      <c r="Z65" s="340"/>
    </row>
    <row r="66" spans="4:26" s="337" customFormat="1" ht="12">
      <c r="D66" s="341" t="s">
        <v>483</v>
      </c>
      <c r="G66" s="341"/>
      <c r="H66" s="341"/>
      <c r="I66" s="339">
        <v>244.08824098999997</v>
      </c>
      <c r="J66" s="339"/>
      <c r="K66" s="339">
        <v>-671.1560031143999</v>
      </c>
      <c r="L66" s="339"/>
      <c r="M66" s="339">
        <v>574.635598975</v>
      </c>
      <c r="N66" s="339"/>
      <c r="O66" s="339">
        <v>22.680478559399965</v>
      </c>
      <c r="P66" s="339"/>
      <c r="Q66" s="339">
        <v>0</v>
      </c>
      <c r="R66" s="339"/>
      <c r="S66" s="339">
        <v>170.24831540999995</v>
      </c>
      <c r="T66" s="340"/>
      <c r="U66" s="340"/>
      <c r="V66" s="340"/>
      <c r="W66" s="340"/>
      <c r="X66" s="340"/>
      <c r="Y66" s="340"/>
      <c r="Z66" s="340"/>
    </row>
    <row r="67" spans="4:26" s="337" customFormat="1" ht="12">
      <c r="D67" s="341" t="s">
        <v>101</v>
      </c>
      <c r="G67" s="341"/>
      <c r="H67" s="341"/>
      <c r="I67" s="339">
        <f>I68+I69+I72+I73</f>
        <v>21224.485088638172</v>
      </c>
      <c r="J67" s="339"/>
      <c r="K67" s="339">
        <f>K68+K69+K72+K73</f>
        <v>-1018.2294877009872</v>
      </c>
      <c r="L67" s="339"/>
      <c r="M67" s="339">
        <f>M68+M69+M72+M73</f>
        <v>0</v>
      </c>
      <c r="N67" s="339"/>
      <c r="O67" s="339">
        <f>O68+O69+O72+O73</f>
        <v>-6</v>
      </c>
      <c r="P67" s="339"/>
      <c r="Q67" s="339">
        <f>Q68+Q69+Q72+Q73</f>
        <v>0</v>
      </c>
      <c r="R67" s="339"/>
      <c r="S67" s="339">
        <f>S68+S69+S72+S73</f>
        <v>20200.255600937184</v>
      </c>
      <c r="T67" s="340"/>
      <c r="U67" s="340"/>
      <c r="V67" s="340"/>
      <c r="W67" s="340"/>
      <c r="X67" s="340"/>
      <c r="Y67" s="340"/>
      <c r="Z67" s="340"/>
    </row>
    <row r="68" spans="4:26" s="337" customFormat="1" ht="12">
      <c r="D68" s="341"/>
      <c r="E68" s="337" t="s">
        <v>21</v>
      </c>
      <c r="G68" s="341"/>
      <c r="H68" s="341"/>
      <c r="I68" s="339">
        <v>12825.458033549192</v>
      </c>
      <c r="J68" s="339"/>
      <c r="K68" s="339">
        <v>-285.8575103496503</v>
      </c>
      <c r="L68" s="339"/>
      <c r="M68" s="339">
        <v>0</v>
      </c>
      <c r="N68" s="339"/>
      <c r="O68" s="339">
        <v>0</v>
      </c>
      <c r="P68" s="339"/>
      <c r="Q68" s="339">
        <v>0</v>
      </c>
      <c r="R68" s="339"/>
      <c r="S68" s="339">
        <v>12539.600523199542</v>
      </c>
      <c r="T68" s="340"/>
      <c r="U68" s="340"/>
      <c r="V68" s="340"/>
      <c r="W68" s="340"/>
      <c r="X68" s="340"/>
      <c r="Y68" s="340"/>
      <c r="Z68" s="340"/>
    </row>
    <row r="69" spans="4:26" s="337" customFormat="1" ht="12">
      <c r="D69" s="341"/>
      <c r="E69" s="337" t="s">
        <v>22</v>
      </c>
      <c r="G69" s="341"/>
      <c r="H69" s="341"/>
      <c r="I69" s="339">
        <f>I70+I71</f>
        <v>36.4</v>
      </c>
      <c r="J69" s="339"/>
      <c r="K69" s="339">
        <f>K70+K71</f>
        <v>97.6501659</v>
      </c>
      <c r="L69" s="339"/>
      <c r="M69" s="339">
        <f>M70+M71</f>
        <v>0</v>
      </c>
      <c r="N69" s="339"/>
      <c r="O69" s="339">
        <f>O70+O71</f>
        <v>0</v>
      </c>
      <c r="P69" s="339"/>
      <c r="Q69" s="339">
        <f>Q70+Q71</f>
        <v>0</v>
      </c>
      <c r="R69" s="339"/>
      <c r="S69" s="339">
        <f>S70+S71</f>
        <v>134.0501659</v>
      </c>
      <c r="T69" s="340"/>
      <c r="U69" s="340"/>
      <c r="V69" s="340"/>
      <c r="W69" s="340"/>
      <c r="X69" s="340"/>
      <c r="Y69" s="340"/>
      <c r="Z69" s="340"/>
    </row>
    <row r="70" spans="4:26" s="337" customFormat="1" ht="12">
      <c r="D70" s="341"/>
      <c r="E70" s="337" t="s">
        <v>702</v>
      </c>
      <c r="G70" s="341"/>
      <c r="H70" s="341"/>
      <c r="I70" s="339">
        <v>36.4</v>
      </c>
      <c r="J70" s="339"/>
      <c r="K70" s="339">
        <v>97.6501659</v>
      </c>
      <c r="L70" s="339"/>
      <c r="M70" s="339">
        <v>0</v>
      </c>
      <c r="N70" s="339"/>
      <c r="O70" s="339">
        <v>0</v>
      </c>
      <c r="P70" s="339"/>
      <c r="Q70" s="339">
        <v>0</v>
      </c>
      <c r="R70" s="339"/>
      <c r="S70" s="339">
        <v>134.0501659</v>
      </c>
      <c r="T70" s="340"/>
      <c r="U70" s="340"/>
      <c r="V70" s="340"/>
      <c r="W70" s="340"/>
      <c r="X70" s="340"/>
      <c r="Y70" s="340"/>
      <c r="Z70" s="340"/>
    </row>
    <row r="71" spans="4:26" s="337" customFormat="1" ht="12">
      <c r="D71" s="341"/>
      <c r="E71" s="337" t="s">
        <v>747</v>
      </c>
      <c r="G71" s="341"/>
      <c r="H71" s="341"/>
      <c r="I71" s="339">
        <v>0</v>
      </c>
      <c r="J71" s="339"/>
      <c r="K71" s="339">
        <v>0</v>
      </c>
      <c r="L71" s="339"/>
      <c r="M71" s="339">
        <v>0</v>
      </c>
      <c r="N71" s="339"/>
      <c r="O71" s="339">
        <v>0</v>
      </c>
      <c r="P71" s="339"/>
      <c r="Q71" s="339">
        <v>0</v>
      </c>
      <c r="R71" s="339"/>
      <c r="S71" s="339">
        <v>0</v>
      </c>
      <c r="T71" s="340"/>
      <c r="U71" s="340"/>
      <c r="V71" s="340"/>
      <c r="W71" s="340"/>
      <c r="X71" s="340"/>
      <c r="Y71" s="340"/>
      <c r="Z71" s="340"/>
    </row>
    <row r="72" spans="1:26" s="337" customFormat="1" ht="12">
      <c r="A72" s="344"/>
      <c r="B72" s="344"/>
      <c r="C72" s="344"/>
      <c r="D72" s="344"/>
      <c r="E72" s="344" t="s">
        <v>90</v>
      </c>
      <c r="G72" s="341"/>
      <c r="H72" s="341"/>
      <c r="I72" s="339">
        <v>8362.62705508898</v>
      </c>
      <c r="J72" s="339"/>
      <c r="K72" s="339">
        <v>-830.0221432513368</v>
      </c>
      <c r="L72" s="339"/>
      <c r="M72" s="339">
        <v>0</v>
      </c>
      <c r="N72" s="339"/>
      <c r="O72" s="339">
        <v>-6</v>
      </c>
      <c r="P72" s="339"/>
      <c r="Q72" s="339">
        <v>0</v>
      </c>
      <c r="R72" s="339"/>
      <c r="S72" s="339">
        <v>7526.604911837643</v>
      </c>
      <c r="T72" s="340"/>
      <c r="U72" s="340"/>
      <c r="V72" s="340"/>
      <c r="W72" s="340"/>
      <c r="X72" s="340"/>
      <c r="Y72" s="340"/>
      <c r="Z72" s="340"/>
    </row>
    <row r="73" spans="5:26" s="337" customFormat="1" ht="12">
      <c r="E73" s="337" t="s">
        <v>24</v>
      </c>
      <c r="G73" s="341"/>
      <c r="H73" s="341"/>
      <c r="I73" s="339">
        <v>0</v>
      </c>
      <c r="J73" s="339"/>
      <c r="K73" s="339">
        <v>0</v>
      </c>
      <c r="L73" s="339"/>
      <c r="M73" s="339">
        <v>0</v>
      </c>
      <c r="N73" s="339"/>
      <c r="O73" s="339">
        <v>0</v>
      </c>
      <c r="P73" s="339"/>
      <c r="Q73" s="339">
        <v>0</v>
      </c>
      <c r="R73" s="339"/>
      <c r="S73" s="339">
        <v>0</v>
      </c>
      <c r="T73" s="340"/>
      <c r="U73" s="340"/>
      <c r="V73" s="340"/>
      <c r="W73" s="340"/>
      <c r="X73" s="340"/>
      <c r="Y73" s="340"/>
      <c r="Z73" s="340"/>
    </row>
    <row r="74" spans="9:26" s="337" customFormat="1" ht="12">
      <c r="I74" s="345"/>
      <c r="J74" s="345"/>
      <c r="K74" s="345"/>
      <c r="L74" s="345"/>
      <c r="M74" s="345"/>
      <c r="N74" s="345"/>
      <c r="O74" s="345"/>
      <c r="P74" s="345"/>
      <c r="Q74" s="345"/>
      <c r="R74" s="345"/>
      <c r="S74" s="345"/>
      <c r="T74" s="340"/>
      <c r="U74" s="340"/>
      <c r="V74" s="340"/>
      <c r="W74" s="340"/>
      <c r="X74" s="340"/>
      <c r="Y74" s="340"/>
      <c r="Z74" s="340"/>
    </row>
    <row r="75" spans="1:26" s="337" customFormat="1" ht="12">
      <c r="A75" s="337" t="s">
        <v>701</v>
      </c>
      <c r="G75" s="341"/>
      <c r="H75" s="341"/>
      <c r="I75" s="345">
        <f>I77+I88+I113</f>
        <v>187231.63138382745</v>
      </c>
      <c r="J75" s="345"/>
      <c r="K75" s="345">
        <f>K77+K88+K113</f>
        <v>4746.842164008953</v>
      </c>
      <c r="L75" s="345"/>
      <c r="M75" s="345">
        <f>M77+M88+M113</f>
        <v>4757.820276397961</v>
      </c>
      <c r="N75" s="345"/>
      <c r="O75" s="345">
        <f>O77+O88+O113</f>
        <v>-16059.121047078199</v>
      </c>
      <c r="P75" s="345"/>
      <c r="Q75" s="345">
        <f>Q77+Q88+Q113</f>
        <v>0.05750476020936704</v>
      </c>
      <c r="R75" s="345"/>
      <c r="S75" s="345">
        <f>S77+S88+S113</f>
        <v>180677.24912334862</v>
      </c>
      <c r="T75" s="340"/>
      <c r="U75" s="340"/>
      <c r="V75" s="340"/>
      <c r="W75" s="340"/>
      <c r="X75" s="340"/>
      <c r="Y75" s="340"/>
      <c r="Z75" s="340"/>
    </row>
    <row r="76" spans="7:26" s="337" customFormat="1" ht="12">
      <c r="G76" s="341"/>
      <c r="H76" s="341"/>
      <c r="I76" s="345"/>
      <c r="J76" s="345"/>
      <c r="K76" s="345"/>
      <c r="L76" s="345"/>
      <c r="M76" s="345"/>
      <c r="N76" s="345"/>
      <c r="O76" s="345"/>
      <c r="P76" s="345"/>
      <c r="Q76" s="345"/>
      <c r="R76" s="345"/>
      <c r="S76" s="345"/>
      <c r="T76" s="340"/>
      <c r="U76" s="340"/>
      <c r="V76" s="340"/>
      <c r="W76" s="340"/>
      <c r="X76" s="340"/>
      <c r="Y76" s="340"/>
      <c r="Z76" s="340"/>
    </row>
    <row r="77" spans="1:26" s="337" customFormat="1" ht="12">
      <c r="A77" s="337" t="s">
        <v>743</v>
      </c>
      <c r="C77" s="341"/>
      <c r="D77" s="341"/>
      <c r="G77" s="341"/>
      <c r="H77" s="341"/>
      <c r="I77" s="345">
        <f>I78+I80+I81</f>
        <v>3039.464162766643</v>
      </c>
      <c r="J77" s="345"/>
      <c r="K77" s="345">
        <f>K78+K80+K81</f>
        <v>-143.44233281979743</v>
      </c>
      <c r="L77" s="345"/>
      <c r="M77" s="345">
        <f>M78+M80+M81</f>
        <v>-45.1</v>
      </c>
      <c r="N77" s="345"/>
      <c r="O77" s="345">
        <f>O78+O80+O81</f>
        <v>-0.9</v>
      </c>
      <c r="P77" s="345"/>
      <c r="Q77" s="345">
        <f>Q78+Q80+Q81</f>
        <v>-0.03254098778548664</v>
      </c>
      <c r="R77" s="345"/>
      <c r="S77" s="345">
        <f>S78+S80+S81</f>
        <v>2849.98928895906</v>
      </c>
      <c r="T77" s="340"/>
      <c r="U77" s="340"/>
      <c r="V77" s="340"/>
      <c r="W77" s="340"/>
      <c r="X77" s="340"/>
      <c r="Y77" s="340"/>
      <c r="Z77" s="340"/>
    </row>
    <row r="78" spans="3:26" s="337" customFormat="1" ht="12">
      <c r="C78" s="341"/>
      <c r="D78" s="341" t="s">
        <v>97</v>
      </c>
      <c r="G78" s="341"/>
      <c r="H78" s="341"/>
      <c r="I78" s="345">
        <f>I79</f>
        <v>1894.5152217666432</v>
      </c>
      <c r="J78" s="345"/>
      <c r="K78" s="345">
        <f>K79</f>
        <v>58.23674700000001</v>
      </c>
      <c r="L78" s="345"/>
      <c r="M78" s="345">
        <f>M79</f>
        <v>-45.1</v>
      </c>
      <c r="N78" s="345"/>
      <c r="O78" s="345">
        <f>O79</f>
        <v>0</v>
      </c>
      <c r="P78" s="345"/>
      <c r="Q78" s="345">
        <f>Q79</f>
        <v>-0.018317807583102308</v>
      </c>
      <c r="R78" s="345"/>
      <c r="S78" s="345">
        <f>S79</f>
        <v>1907.63365095906</v>
      </c>
      <c r="T78" s="340"/>
      <c r="U78" s="340"/>
      <c r="V78" s="340"/>
      <c r="W78" s="340"/>
      <c r="X78" s="340"/>
      <c r="Y78" s="340"/>
      <c r="Z78" s="340"/>
    </row>
    <row r="79" spans="3:26" s="337" customFormat="1" ht="12">
      <c r="C79" s="341"/>
      <c r="D79" s="341"/>
      <c r="E79" s="337" t="s">
        <v>253</v>
      </c>
      <c r="G79" s="341"/>
      <c r="H79" s="341"/>
      <c r="I79" s="345">
        <v>1894.5152217666432</v>
      </c>
      <c r="J79" s="345"/>
      <c r="K79" s="345">
        <v>58.23674700000001</v>
      </c>
      <c r="L79" s="345"/>
      <c r="M79" s="345">
        <v>-45.1</v>
      </c>
      <c r="N79" s="345"/>
      <c r="O79" s="345">
        <v>0</v>
      </c>
      <c r="P79" s="345"/>
      <c r="Q79" s="345">
        <v>-0.018317807583102308</v>
      </c>
      <c r="R79" s="345"/>
      <c r="S79" s="345">
        <v>1907.63365095906</v>
      </c>
      <c r="T79" s="340"/>
      <c r="U79" s="340"/>
      <c r="V79" s="340"/>
      <c r="W79" s="340"/>
      <c r="X79" s="340"/>
      <c r="Y79" s="340"/>
      <c r="Z79" s="340"/>
    </row>
    <row r="80" spans="4:26" s="337" customFormat="1" ht="12">
      <c r="D80" s="341" t="s">
        <v>483</v>
      </c>
      <c r="G80" s="341"/>
      <c r="H80" s="341"/>
      <c r="I80" s="345">
        <v>0</v>
      </c>
      <c r="J80" s="345"/>
      <c r="K80" s="345">
        <v>0</v>
      </c>
      <c r="L80" s="345"/>
      <c r="M80" s="345">
        <v>0</v>
      </c>
      <c r="N80" s="345"/>
      <c r="O80" s="345">
        <v>0</v>
      </c>
      <c r="P80" s="345"/>
      <c r="Q80" s="345">
        <v>0</v>
      </c>
      <c r="R80" s="345"/>
      <c r="S80" s="345">
        <v>0</v>
      </c>
      <c r="T80" s="340"/>
      <c r="U80" s="340"/>
      <c r="V80" s="340"/>
      <c r="W80" s="340"/>
      <c r="X80" s="340"/>
      <c r="Y80" s="340"/>
      <c r="Z80" s="340"/>
    </row>
    <row r="81" spans="4:26" s="337" customFormat="1" ht="12">
      <c r="D81" s="341" t="s">
        <v>101</v>
      </c>
      <c r="G81" s="341"/>
      <c r="H81" s="341"/>
      <c r="I81" s="345">
        <f>I82+I85</f>
        <v>1144.9489409999996</v>
      </c>
      <c r="J81" s="345"/>
      <c r="K81" s="345">
        <f>K82+K85</f>
        <v>-201.67907981979744</v>
      </c>
      <c r="L81" s="345"/>
      <c r="M81" s="345">
        <f>M82+M85</f>
        <v>0</v>
      </c>
      <c r="N81" s="345"/>
      <c r="O81" s="345">
        <f>O82+O85</f>
        <v>-0.9</v>
      </c>
      <c r="P81" s="345"/>
      <c r="Q81" s="345">
        <f>Q82+Q85</f>
        <v>-0.014223180202384333</v>
      </c>
      <c r="R81" s="345"/>
      <c r="S81" s="345">
        <f>S82+S85</f>
        <v>942.3556379999999</v>
      </c>
      <c r="T81" s="340"/>
      <c r="U81" s="340"/>
      <c r="V81" s="340"/>
      <c r="W81" s="340"/>
      <c r="X81" s="340"/>
      <c r="Y81" s="340"/>
      <c r="Z81" s="340"/>
    </row>
    <row r="82" spans="4:26" s="337" customFormat="1" ht="12">
      <c r="D82" s="341"/>
      <c r="E82" s="337" t="s">
        <v>21</v>
      </c>
      <c r="G82" s="342"/>
      <c r="H82" s="342"/>
      <c r="I82" s="345">
        <f>I83+I84</f>
        <v>0</v>
      </c>
      <c r="J82" s="345"/>
      <c r="K82" s="345">
        <f>K83+K84</f>
        <v>0</v>
      </c>
      <c r="L82" s="345"/>
      <c r="M82" s="345">
        <f>M83+M84</f>
        <v>0</v>
      </c>
      <c r="N82" s="345"/>
      <c r="O82" s="345">
        <f>O83+O84</f>
        <v>0</v>
      </c>
      <c r="P82" s="345"/>
      <c r="Q82" s="345">
        <f>Q83+Q84</f>
        <v>0</v>
      </c>
      <c r="R82" s="345"/>
      <c r="S82" s="345">
        <f>S83+S84</f>
        <v>0</v>
      </c>
      <c r="T82" s="340"/>
      <c r="U82" s="340"/>
      <c r="V82" s="340"/>
      <c r="W82" s="340"/>
      <c r="X82" s="340"/>
      <c r="Y82" s="340"/>
      <c r="Z82" s="340"/>
    </row>
    <row r="83" spans="4:26" s="337" customFormat="1" ht="12">
      <c r="D83" s="341"/>
      <c r="E83" s="337" t="s">
        <v>702</v>
      </c>
      <c r="G83" s="342"/>
      <c r="H83" s="342"/>
      <c r="I83" s="345">
        <v>0</v>
      </c>
      <c r="J83" s="345"/>
      <c r="K83" s="345">
        <v>0</v>
      </c>
      <c r="L83" s="345"/>
      <c r="M83" s="345">
        <v>0</v>
      </c>
      <c r="N83" s="345"/>
      <c r="O83" s="345">
        <v>0</v>
      </c>
      <c r="P83" s="345"/>
      <c r="Q83" s="345">
        <v>0</v>
      </c>
      <c r="R83" s="345"/>
      <c r="S83" s="345">
        <v>0</v>
      </c>
      <c r="T83" s="340"/>
      <c r="U83" s="340"/>
      <c r="V83" s="340"/>
      <c r="W83" s="340"/>
      <c r="X83" s="340"/>
      <c r="Y83" s="340"/>
      <c r="Z83" s="340"/>
    </row>
    <row r="84" spans="4:26" s="337" customFormat="1" ht="12">
      <c r="D84" s="341"/>
      <c r="E84" s="337" t="s">
        <v>747</v>
      </c>
      <c r="G84" s="341"/>
      <c r="H84" s="341"/>
      <c r="I84" s="345">
        <v>0</v>
      </c>
      <c r="J84" s="345"/>
      <c r="K84" s="345">
        <v>0</v>
      </c>
      <c r="L84" s="345"/>
      <c r="M84" s="345">
        <v>0</v>
      </c>
      <c r="N84" s="345"/>
      <c r="O84" s="345">
        <v>0</v>
      </c>
      <c r="P84" s="345"/>
      <c r="Q84" s="345">
        <v>0</v>
      </c>
      <c r="R84" s="345"/>
      <c r="S84" s="345">
        <v>0</v>
      </c>
      <c r="T84" s="340"/>
      <c r="U84" s="340"/>
      <c r="V84" s="340"/>
      <c r="W84" s="340"/>
      <c r="X84" s="340"/>
      <c r="Y84" s="340"/>
      <c r="Z84" s="340"/>
    </row>
    <row r="85" spans="4:26" s="337" customFormat="1" ht="12">
      <c r="D85" s="341"/>
      <c r="E85" s="337" t="s">
        <v>22</v>
      </c>
      <c r="G85" s="341"/>
      <c r="H85" s="341"/>
      <c r="I85" s="345">
        <f>I86+I87</f>
        <v>1144.9489409999996</v>
      </c>
      <c r="J85" s="345"/>
      <c r="K85" s="345">
        <f>K86+K87</f>
        <v>-201.67907981979744</v>
      </c>
      <c r="L85" s="345"/>
      <c r="M85" s="345">
        <f>M86+M87</f>
        <v>0</v>
      </c>
      <c r="N85" s="345"/>
      <c r="O85" s="345">
        <f>O86+O87</f>
        <v>-0.9</v>
      </c>
      <c r="P85" s="345"/>
      <c r="Q85" s="345">
        <f>Q86+Q87</f>
        <v>-0.014223180202384333</v>
      </c>
      <c r="R85" s="345"/>
      <c r="S85" s="345">
        <f>S86+S87</f>
        <v>942.3556379999999</v>
      </c>
      <c r="T85" s="340"/>
      <c r="U85" s="340"/>
      <c r="V85" s="340"/>
      <c r="W85" s="340"/>
      <c r="X85" s="340"/>
      <c r="Y85" s="340"/>
      <c r="Z85" s="340"/>
    </row>
    <row r="86" spans="4:26" s="337" customFormat="1" ht="12">
      <c r="D86" s="341"/>
      <c r="E86" s="337" t="s">
        <v>702</v>
      </c>
      <c r="G86" s="342"/>
      <c r="H86" s="342"/>
      <c r="I86" s="345">
        <v>0.3</v>
      </c>
      <c r="J86" s="345"/>
      <c r="K86" s="345">
        <v>0.7</v>
      </c>
      <c r="L86" s="345"/>
      <c r="M86" s="345">
        <v>0</v>
      </c>
      <c r="N86" s="345"/>
      <c r="O86" s="345">
        <v>0</v>
      </c>
      <c r="P86" s="345"/>
      <c r="Q86" s="345">
        <v>0</v>
      </c>
      <c r="R86" s="345"/>
      <c r="S86" s="345">
        <v>1</v>
      </c>
      <c r="T86" s="340"/>
      <c r="U86" s="340"/>
      <c r="V86" s="340"/>
      <c r="W86" s="340"/>
      <c r="X86" s="340"/>
      <c r="Y86" s="340"/>
      <c r="Z86" s="340"/>
    </row>
    <row r="87" spans="4:26" s="337" customFormat="1" ht="12">
      <c r="D87" s="341"/>
      <c r="E87" s="337" t="s">
        <v>747</v>
      </c>
      <c r="G87" s="342"/>
      <c r="H87" s="342"/>
      <c r="I87" s="345">
        <v>1144.6489409999997</v>
      </c>
      <c r="J87" s="345"/>
      <c r="K87" s="345">
        <v>-202.37907981979743</v>
      </c>
      <c r="L87" s="345"/>
      <c r="M87" s="345">
        <v>0</v>
      </c>
      <c r="N87" s="345"/>
      <c r="O87" s="345">
        <v>-0.9</v>
      </c>
      <c r="P87" s="345"/>
      <c r="Q87" s="345">
        <v>-0.014223180202384333</v>
      </c>
      <c r="R87" s="345"/>
      <c r="S87" s="345">
        <v>941.3556379999999</v>
      </c>
      <c r="T87" s="340"/>
      <c r="U87" s="340"/>
      <c r="V87" s="340"/>
      <c r="W87" s="340"/>
      <c r="X87" s="340"/>
      <c r="Y87" s="340"/>
      <c r="Z87" s="340"/>
    </row>
    <row r="88" spans="1:26" s="337" customFormat="1" ht="12">
      <c r="A88" s="337" t="s">
        <v>744</v>
      </c>
      <c r="D88" s="341"/>
      <c r="G88" s="341"/>
      <c r="H88" s="341"/>
      <c r="I88" s="345">
        <f>I89+I101</f>
        <v>23918.86196804964</v>
      </c>
      <c r="J88" s="345"/>
      <c r="K88" s="345">
        <f>K89+K101</f>
        <v>1297.6896765233814</v>
      </c>
      <c r="L88" s="345"/>
      <c r="M88" s="345">
        <f>M89+M101</f>
        <v>-423.86892922669983</v>
      </c>
      <c r="N88" s="345"/>
      <c r="O88" s="345">
        <f>O89+O101</f>
        <v>-105.3925430771385</v>
      </c>
      <c r="P88" s="345"/>
      <c r="Q88" s="345">
        <f>Q89+Q101</f>
        <v>-0.12265139244667575</v>
      </c>
      <c r="R88" s="345"/>
      <c r="S88" s="345">
        <f>S89+S101</f>
        <v>24687.178687314343</v>
      </c>
      <c r="T88" s="340"/>
      <c r="U88" s="340"/>
      <c r="V88" s="340"/>
      <c r="W88" s="340"/>
      <c r="X88" s="340"/>
      <c r="Y88" s="340"/>
      <c r="Z88" s="340"/>
    </row>
    <row r="89" spans="1:26" s="337" customFormat="1" ht="12">
      <c r="A89" s="341"/>
      <c r="B89" s="341" t="s">
        <v>745</v>
      </c>
      <c r="C89" s="341"/>
      <c r="D89" s="341"/>
      <c r="G89" s="341"/>
      <c r="H89" s="341"/>
      <c r="I89" s="345">
        <f>I90+I91+I92</f>
        <v>372.4</v>
      </c>
      <c r="J89" s="345"/>
      <c r="K89" s="345">
        <f>K90+K91+K92</f>
        <v>-4.271807103859635</v>
      </c>
      <c r="L89" s="345"/>
      <c r="M89" s="345">
        <f>M90+M91+M92</f>
        <v>0</v>
      </c>
      <c r="N89" s="345"/>
      <c r="O89" s="345">
        <f>O90+O91+O92</f>
        <v>-9</v>
      </c>
      <c r="P89" s="345"/>
      <c r="Q89" s="345">
        <f>Q90+Q91+Q92</f>
        <v>-0.10058309058607759</v>
      </c>
      <c r="R89" s="345"/>
      <c r="S89" s="345">
        <f>S90+S91+S92</f>
        <v>359.07722544</v>
      </c>
      <c r="T89" s="340"/>
      <c r="U89" s="340"/>
      <c r="V89" s="340"/>
      <c r="W89" s="340"/>
      <c r="X89" s="340"/>
      <c r="Y89" s="340"/>
      <c r="Z89" s="340"/>
    </row>
    <row r="90" spans="1:26" s="337" customFormat="1" ht="12">
      <c r="A90" s="341"/>
      <c r="B90" s="341"/>
      <c r="C90" s="341"/>
      <c r="D90" s="341" t="s">
        <v>97</v>
      </c>
      <c r="G90" s="341"/>
      <c r="H90" s="341"/>
      <c r="I90" s="345">
        <v>2.7</v>
      </c>
      <c r="J90" s="345"/>
      <c r="K90" s="345">
        <v>0</v>
      </c>
      <c r="L90" s="345"/>
      <c r="M90" s="345">
        <v>0</v>
      </c>
      <c r="N90" s="345"/>
      <c r="O90" s="345">
        <v>0</v>
      </c>
      <c r="P90" s="345"/>
      <c r="Q90" s="345">
        <v>0</v>
      </c>
      <c r="R90" s="345"/>
      <c r="S90" s="345">
        <v>2.7</v>
      </c>
      <c r="T90" s="340"/>
      <c r="U90" s="340"/>
      <c r="V90" s="340"/>
      <c r="W90" s="340"/>
      <c r="X90" s="340"/>
      <c r="Y90" s="340"/>
      <c r="Z90" s="340"/>
    </row>
    <row r="91" spans="4:26" s="337" customFormat="1" ht="12">
      <c r="D91" s="344" t="s">
        <v>483</v>
      </c>
      <c r="G91" s="341"/>
      <c r="H91" s="341"/>
      <c r="I91" s="345">
        <v>0</v>
      </c>
      <c r="J91" s="345"/>
      <c r="K91" s="345">
        <v>0</v>
      </c>
      <c r="L91" s="345"/>
      <c r="M91" s="345">
        <v>0</v>
      </c>
      <c r="N91" s="345"/>
      <c r="O91" s="345">
        <v>0</v>
      </c>
      <c r="P91" s="345"/>
      <c r="Q91" s="345">
        <v>0</v>
      </c>
      <c r="R91" s="345"/>
      <c r="S91" s="345">
        <v>0</v>
      </c>
      <c r="T91" s="340"/>
      <c r="U91" s="340"/>
      <c r="V91" s="340"/>
      <c r="W91" s="340"/>
      <c r="X91" s="340"/>
      <c r="Y91" s="340"/>
      <c r="Z91" s="340"/>
    </row>
    <row r="92" spans="4:26" s="337" customFormat="1" ht="12">
      <c r="D92" s="341" t="s">
        <v>101</v>
      </c>
      <c r="G92" s="341"/>
      <c r="H92" s="341"/>
      <c r="I92" s="345">
        <f>I93+I96+I97+I100</f>
        <v>369.7</v>
      </c>
      <c r="J92" s="345"/>
      <c r="K92" s="345">
        <f>K93+K96+K97+K100</f>
        <v>-4.271807103859635</v>
      </c>
      <c r="L92" s="345"/>
      <c r="M92" s="345">
        <f>M93+M96+M97+M100</f>
        <v>0</v>
      </c>
      <c r="N92" s="345"/>
      <c r="O92" s="345">
        <f>O93+O96+O97+O100</f>
        <v>-9</v>
      </c>
      <c r="P92" s="345"/>
      <c r="Q92" s="345">
        <f>Q93+Q96+Q97+Q100</f>
        <v>-0.10058309058607759</v>
      </c>
      <c r="R92" s="345"/>
      <c r="S92" s="345">
        <f>S93+S96+S97+S100</f>
        <v>356.37722544</v>
      </c>
      <c r="T92" s="340"/>
      <c r="U92" s="340"/>
      <c r="V92" s="340"/>
      <c r="W92" s="340"/>
      <c r="X92" s="340"/>
      <c r="Y92" s="340"/>
      <c r="Z92" s="340"/>
    </row>
    <row r="93" spans="4:26" s="337" customFormat="1" ht="12">
      <c r="D93" s="341"/>
      <c r="E93" s="337" t="s">
        <v>22</v>
      </c>
      <c r="G93" s="341"/>
      <c r="H93" s="341"/>
      <c r="I93" s="345">
        <f>I94+I95</f>
        <v>0</v>
      </c>
      <c r="J93" s="345"/>
      <c r="K93" s="345">
        <f>K94+K95</f>
        <v>0</v>
      </c>
      <c r="L93" s="345"/>
      <c r="M93" s="345">
        <f>M94+M95</f>
        <v>0</v>
      </c>
      <c r="N93" s="345"/>
      <c r="O93" s="345">
        <f>O94+O95</f>
        <v>0</v>
      </c>
      <c r="P93" s="345"/>
      <c r="Q93" s="345">
        <f>Q94+Q95</f>
        <v>0</v>
      </c>
      <c r="R93" s="345"/>
      <c r="S93" s="345">
        <f>S94+S95</f>
        <v>0</v>
      </c>
      <c r="T93" s="340"/>
      <c r="U93" s="340"/>
      <c r="V93" s="340"/>
      <c r="W93" s="340"/>
      <c r="X93" s="340"/>
      <c r="Y93" s="340"/>
      <c r="Z93" s="340"/>
    </row>
    <row r="94" spans="4:26" s="337" customFormat="1" ht="12">
      <c r="D94" s="341"/>
      <c r="E94" s="337" t="s">
        <v>702</v>
      </c>
      <c r="G94" s="341"/>
      <c r="H94" s="341"/>
      <c r="I94" s="345">
        <v>0</v>
      </c>
      <c r="J94" s="345"/>
      <c r="K94" s="345">
        <v>0</v>
      </c>
      <c r="L94" s="345"/>
      <c r="M94" s="345">
        <v>0</v>
      </c>
      <c r="N94" s="345"/>
      <c r="O94" s="345">
        <v>0</v>
      </c>
      <c r="P94" s="345"/>
      <c r="Q94" s="345">
        <v>0</v>
      </c>
      <c r="R94" s="345"/>
      <c r="S94" s="345">
        <v>0</v>
      </c>
      <c r="T94" s="340"/>
      <c r="U94" s="340"/>
      <c r="V94" s="340"/>
      <c r="W94" s="340"/>
      <c r="X94" s="340"/>
      <c r="Y94" s="340"/>
      <c r="Z94" s="340"/>
    </row>
    <row r="95" spans="4:26" s="337" customFormat="1" ht="12">
      <c r="D95" s="341"/>
      <c r="E95" s="337" t="s">
        <v>747</v>
      </c>
      <c r="G95" s="341"/>
      <c r="H95" s="341"/>
      <c r="I95" s="345">
        <v>0</v>
      </c>
      <c r="J95" s="345"/>
      <c r="K95" s="345">
        <v>0</v>
      </c>
      <c r="L95" s="345"/>
      <c r="M95" s="345">
        <v>0</v>
      </c>
      <c r="N95" s="345"/>
      <c r="O95" s="345">
        <v>0</v>
      </c>
      <c r="P95" s="345"/>
      <c r="Q95" s="345">
        <v>0</v>
      </c>
      <c r="R95" s="345"/>
      <c r="S95" s="345">
        <v>0</v>
      </c>
      <c r="T95" s="340"/>
      <c r="U95" s="340"/>
      <c r="V95" s="340"/>
      <c r="W95" s="340"/>
      <c r="X95" s="340"/>
      <c r="Y95" s="340"/>
      <c r="Z95" s="340"/>
    </row>
    <row r="96" spans="4:26" s="337" customFormat="1" ht="12">
      <c r="D96" s="341"/>
      <c r="E96" s="337" t="s">
        <v>23</v>
      </c>
      <c r="G96" s="341"/>
      <c r="H96" s="341"/>
      <c r="I96" s="345">
        <v>160.2</v>
      </c>
      <c r="J96" s="345"/>
      <c r="K96" s="345">
        <v>-2.071807103859634</v>
      </c>
      <c r="L96" s="345"/>
      <c r="M96" s="345">
        <v>0</v>
      </c>
      <c r="N96" s="345"/>
      <c r="O96" s="345">
        <v>-7</v>
      </c>
      <c r="P96" s="345"/>
      <c r="Q96" s="345">
        <v>-0.0778085305860898</v>
      </c>
      <c r="R96" s="345"/>
      <c r="S96" s="345">
        <v>151.1</v>
      </c>
      <c r="T96" s="340"/>
      <c r="U96" s="340"/>
      <c r="V96" s="340"/>
      <c r="W96" s="340"/>
      <c r="X96" s="340"/>
      <c r="Y96" s="340"/>
      <c r="Z96" s="340"/>
    </row>
    <row r="97" spans="4:26" s="337" customFormat="1" ht="12">
      <c r="D97" s="341"/>
      <c r="E97" s="337" t="s">
        <v>25</v>
      </c>
      <c r="G97" s="341"/>
      <c r="H97" s="341"/>
      <c r="I97" s="345">
        <f>I98+I99</f>
        <v>8.5</v>
      </c>
      <c r="J97" s="345"/>
      <c r="K97" s="345">
        <f>K98+K99</f>
        <v>-2.2</v>
      </c>
      <c r="L97" s="345"/>
      <c r="M97" s="345">
        <f>M98+M99</f>
        <v>0</v>
      </c>
      <c r="N97" s="345"/>
      <c r="O97" s="345">
        <f>O98+O99</f>
        <v>0</v>
      </c>
      <c r="P97" s="345"/>
      <c r="Q97" s="345">
        <f>Q98+Q99</f>
        <v>0</v>
      </c>
      <c r="R97" s="345"/>
      <c r="S97" s="345">
        <f>S98+S99</f>
        <v>6.3</v>
      </c>
      <c r="T97" s="340"/>
      <c r="U97" s="340"/>
      <c r="V97" s="340"/>
      <c r="W97" s="340"/>
      <c r="X97" s="340"/>
      <c r="Y97" s="340"/>
      <c r="Z97" s="340"/>
    </row>
    <row r="98" spans="4:26" s="337" customFormat="1" ht="12">
      <c r="D98" s="341"/>
      <c r="E98" s="337" t="s">
        <v>702</v>
      </c>
      <c r="G98" s="342"/>
      <c r="H98" s="342"/>
      <c r="I98" s="345">
        <v>8.5</v>
      </c>
      <c r="J98" s="345"/>
      <c r="K98" s="345">
        <v>-2.2</v>
      </c>
      <c r="L98" s="345"/>
      <c r="M98" s="345">
        <v>0</v>
      </c>
      <c r="N98" s="345"/>
      <c r="O98" s="345">
        <v>0</v>
      </c>
      <c r="P98" s="345"/>
      <c r="Q98" s="345">
        <v>0</v>
      </c>
      <c r="R98" s="345"/>
      <c r="S98" s="345">
        <v>6.3</v>
      </c>
      <c r="T98" s="340"/>
      <c r="U98" s="340"/>
      <c r="V98" s="340"/>
      <c r="W98" s="340"/>
      <c r="X98" s="340"/>
      <c r="Y98" s="340"/>
      <c r="Z98" s="340"/>
    </row>
    <row r="99" spans="4:26" s="337" customFormat="1" ht="12">
      <c r="D99" s="341"/>
      <c r="E99" s="337" t="s">
        <v>747</v>
      </c>
      <c r="G99" s="342"/>
      <c r="H99" s="342"/>
      <c r="I99" s="345">
        <v>0</v>
      </c>
      <c r="J99" s="345"/>
      <c r="K99" s="345">
        <v>0</v>
      </c>
      <c r="L99" s="345"/>
      <c r="M99" s="345">
        <v>0</v>
      </c>
      <c r="N99" s="345"/>
      <c r="O99" s="345">
        <v>0</v>
      </c>
      <c r="P99" s="345"/>
      <c r="Q99" s="345">
        <v>0</v>
      </c>
      <c r="R99" s="345"/>
      <c r="S99" s="345">
        <v>0</v>
      </c>
      <c r="T99" s="340"/>
      <c r="U99" s="340"/>
      <c r="V99" s="340"/>
      <c r="W99" s="340"/>
      <c r="X99" s="340"/>
      <c r="Y99" s="340"/>
      <c r="Z99" s="340"/>
    </row>
    <row r="100" spans="4:26" s="337" customFormat="1" ht="12">
      <c r="D100" s="341"/>
      <c r="E100" s="337" t="s">
        <v>742</v>
      </c>
      <c r="G100" s="341"/>
      <c r="H100" s="341"/>
      <c r="I100" s="345">
        <v>201</v>
      </c>
      <c r="J100" s="345"/>
      <c r="K100" s="345">
        <v>0</v>
      </c>
      <c r="L100" s="345"/>
      <c r="M100" s="345">
        <v>0</v>
      </c>
      <c r="N100" s="345"/>
      <c r="O100" s="345">
        <v>-2</v>
      </c>
      <c r="P100" s="345"/>
      <c r="Q100" s="345">
        <v>-0.022774559999987787</v>
      </c>
      <c r="R100" s="345"/>
      <c r="S100" s="345">
        <v>198.97722544</v>
      </c>
      <c r="T100" s="340"/>
      <c r="U100" s="340"/>
      <c r="V100" s="340"/>
      <c r="W100" s="340"/>
      <c r="X100" s="340"/>
      <c r="Y100" s="340"/>
      <c r="Z100" s="340"/>
    </row>
    <row r="101" spans="1:26" s="337" customFormat="1" ht="12">
      <c r="A101" s="341"/>
      <c r="B101" s="341" t="s">
        <v>746</v>
      </c>
      <c r="C101" s="341"/>
      <c r="D101" s="341"/>
      <c r="G101" s="341"/>
      <c r="H101" s="341"/>
      <c r="I101" s="345">
        <f>I102+I103+I106+I107</f>
        <v>23546.46196804964</v>
      </c>
      <c r="J101" s="345"/>
      <c r="K101" s="345">
        <f>K102+K103+K106+K107</f>
        <v>1301.961483627241</v>
      </c>
      <c r="L101" s="345"/>
      <c r="M101" s="345">
        <f>M102+M103+M106+M107</f>
        <v>-423.86892922669983</v>
      </c>
      <c r="N101" s="345"/>
      <c r="O101" s="345">
        <f>O102+O103+O106+O107</f>
        <v>-96.3925430771385</v>
      </c>
      <c r="P101" s="345"/>
      <c r="Q101" s="345">
        <f>Q102+Q103+Q106+Q107</f>
        <v>-0.02206830186059816</v>
      </c>
      <c r="R101" s="345"/>
      <c r="S101" s="345">
        <f>S102+S103+S106+S107</f>
        <v>24328.101461874343</v>
      </c>
      <c r="T101" s="340"/>
      <c r="U101" s="340"/>
      <c r="V101" s="340"/>
      <c r="W101" s="340"/>
      <c r="X101" s="340"/>
      <c r="Y101" s="340"/>
      <c r="Z101" s="340"/>
    </row>
    <row r="102" spans="1:26" s="337" customFormat="1" ht="12">
      <c r="A102" s="341"/>
      <c r="B102" s="341"/>
      <c r="C102" s="341"/>
      <c r="D102" s="341" t="s">
        <v>194</v>
      </c>
      <c r="G102" s="341"/>
      <c r="H102" s="341"/>
      <c r="I102" s="345">
        <v>6791.684859500278</v>
      </c>
      <c r="J102" s="345"/>
      <c r="K102" s="345">
        <v>492.63844919684453</v>
      </c>
      <c r="L102" s="345"/>
      <c r="M102" s="345">
        <v>161.6</v>
      </c>
      <c r="N102" s="345"/>
      <c r="O102" s="345">
        <v>-1056.336686257316</v>
      </c>
      <c r="P102" s="345"/>
      <c r="Q102" s="345">
        <v>0</v>
      </c>
      <c r="R102" s="345"/>
      <c r="S102" s="345">
        <v>6389.5481732429635</v>
      </c>
      <c r="T102" s="340"/>
      <c r="U102" s="340"/>
      <c r="V102" s="340"/>
      <c r="W102" s="340"/>
      <c r="X102" s="340"/>
      <c r="Y102" s="340"/>
      <c r="Z102" s="340"/>
    </row>
    <row r="103" spans="4:26" s="337" customFormat="1" ht="12">
      <c r="D103" s="341" t="s">
        <v>97</v>
      </c>
      <c r="G103" s="341"/>
      <c r="H103" s="341"/>
      <c r="I103" s="345">
        <f>I104+I105</f>
        <v>2768.11121500504</v>
      </c>
      <c r="J103" s="345"/>
      <c r="K103" s="345">
        <f>K104+K105</f>
        <v>1023.5323341529455</v>
      </c>
      <c r="L103" s="345"/>
      <c r="M103" s="345">
        <f>M104+M105</f>
        <v>18.706052221233257</v>
      </c>
      <c r="N103" s="345"/>
      <c r="O103" s="345">
        <f>O104+O105</f>
        <v>-253.1251461368229</v>
      </c>
      <c r="P103" s="345"/>
      <c r="Q103" s="345">
        <f>Q104+Q105</f>
        <v>-0.023087101018403167</v>
      </c>
      <c r="R103" s="345"/>
      <c r="S103" s="345">
        <f>S104+S105</f>
        <v>3557.2013681413773</v>
      </c>
      <c r="T103" s="340"/>
      <c r="U103" s="340"/>
      <c r="V103" s="340"/>
      <c r="W103" s="340"/>
      <c r="X103" s="340"/>
      <c r="Y103" s="340"/>
      <c r="Z103" s="340"/>
    </row>
    <row r="104" spans="4:26" s="337" customFormat="1" ht="12">
      <c r="D104" s="341"/>
      <c r="E104" s="337" t="s">
        <v>607</v>
      </c>
      <c r="G104" s="341"/>
      <c r="H104" s="341"/>
      <c r="I104" s="345">
        <v>1474.2409400740216</v>
      </c>
      <c r="J104" s="345"/>
      <c r="K104" s="345">
        <v>40.2947981529454</v>
      </c>
      <c r="L104" s="345"/>
      <c r="M104" s="345">
        <v>19.606052221233256</v>
      </c>
      <c r="N104" s="345"/>
      <c r="O104" s="345">
        <v>-253.1251461368229</v>
      </c>
      <c r="P104" s="345"/>
      <c r="Q104" s="345">
        <v>0</v>
      </c>
      <c r="R104" s="345"/>
      <c r="S104" s="345">
        <v>1281.0166443113774</v>
      </c>
      <c r="T104" s="340"/>
      <c r="U104" s="340"/>
      <c r="V104" s="340"/>
      <c r="W104" s="340"/>
      <c r="X104" s="340"/>
      <c r="Y104" s="340"/>
      <c r="Z104" s="340"/>
    </row>
    <row r="105" spans="4:26" s="337" customFormat="1" ht="12">
      <c r="D105" s="341"/>
      <c r="E105" s="337" t="s">
        <v>253</v>
      </c>
      <c r="G105" s="341"/>
      <c r="H105" s="341"/>
      <c r="I105" s="345">
        <v>1293.8702749310182</v>
      </c>
      <c r="J105" s="345"/>
      <c r="K105" s="345">
        <v>983.2375360000001</v>
      </c>
      <c r="L105" s="345"/>
      <c r="M105" s="345">
        <v>-0.9</v>
      </c>
      <c r="N105" s="345"/>
      <c r="O105" s="345">
        <v>0</v>
      </c>
      <c r="P105" s="345"/>
      <c r="Q105" s="345">
        <v>-0.023087101018403167</v>
      </c>
      <c r="R105" s="345"/>
      <c r="S105" s="345">
        <v>2276.1847238299997</v>
      </c>
      <c r="T105" s="340"/>
      <c r="U105" s="340"/>
      <c r="V105" s="340"/>
      <c r="W105" s="340"/>
      <c r="X105" s="340"/>
      <c r="Y105" s="340"/>
      <c r="Z105" s="340"/>
    </row>
    <row r="106" spans="4:26" s="337" customFormat="1" ht="12">
      <c r="D106" s="341" t="s">
        <v>483</v>
      </c>
      <c r="G106" s="342"/>
      <c r="H106" s="342"/>
      <c r="I106" s="345">
        <v>2914.442526410001</v>
      </c>
      <c r="J106" s="345"/>
      <c r="K106" s="345">
        <v>-1484.4004278390667</v>
      </c>
      <c r="L106" s="345"/>
      <c r="M106" s="345">
        <v>-604.1749814479331</v>
      </c>
      <c r="N106" s="345"/>
      <c r="O106" s="345">
        <v>1379.5692893170003</v>
      </c>
      <c r="P106" s="345"/>
      <c r="Q106" s="345">
        <v>0</v>
      </c>
      <c r="R106" s="345"/>
      <c r="S106" s="345">
        <v>2205.436406440001</v>
      </c>
      <c r="T106" s="340"/>
      <c r="U106" s="340"/>
      <c r="V106" s="340"/>
      <c r="W106" s="340"/>
      <c r="X106" s="340"/>
      <c r="Y106" s="340"/>
      <c r="Z106" s="340"/>
    </row>
    <row r="107" spans="4:26" s="337" customFormat="1" ht="12">
      <c r="D107" s="341" t="s">
        <v>101</v>
      </c>
      <c r="G107" s="342"/>
      <c r="H107" s="342"/>
      <c r="I107" s="345">
        <f>I108+I111+I112</f>
        <v>11072.223367134322</v>
      </c>
      <c r="J107" s="345"/>
      <c r="K107" s="345">
        <f>K108+K111+K112</f>
        <v>1270.1911281165176</v>
      </c>
      <c r="L107" s="345"/>
      <c r="M107" s="345">
        <f>M108+M111+M112</f>
        <v>0</v>
      </c>
      <c r="N107" s="345"/>
      <c r="O107" s="345">
        <f>O108+O111+O112</f>
        <v>-166.5</v>
      </c>
      <c r="P107" s="345"/>
      <c r="Q107" s="345">
        <f>Q108+Q111+Q112</f>
        <v>0.001018799157805006</v>
      </c>
      <c r="R107" s="345"/>
      <c r="S107" s="345">
        <f>S108+S111+S112</f>
        <v>12175.915514049999</v>
      </c>
      <c r="T107" s="340"/>
      <c r="U107" s="340"/>
      <c r="V107" s="340"/>
      <c r="W107" s="340"/>
      <c r="X107" s="340"/>
      <c r="Y107" s="340"/>
      <c r="Z107" s="340"/>
    </row>
    <row r="108" spans="4:26" s="337" customFormat="1" ht="12">
      <c r="D108" s="341"/>
      <c r="E108" s="337" t="s">
        <v>22</v>
      </c>
      <c r="G108" s="341"/>
      <c r="H108" s="341"/>
      <c r="I108" s="345">
        <f>I109+I110</f>
        <v>10788.823367134322</v>
      </c>
      <c r="J108" s="345"/>
      <c r="K108" s="345">
        <f>K109+K110</f>
        <v>1303.6911281165176</v>
      </c>
      <c r="L108" s="345"/>
      <c r="M108" s="345">
        <f>M109+M110</f>
        <v>0</v>
      </c>
      <c r="N108" s="345"/>
      <c r="O108" s="345">
        <f>O109+O110</f>
        <v>-166.5</v>
      </c>
      <c r="P108" s="345"/>
      <c r="Q108" s="345">
        <f>Q109+Q110</f>
        <v>0.001018799157805006</v>
      </c>
      <c r="R108" s="345"/>
      <c r="S108" s="345">
        <f>S109+S110</f>
        <v>11926.01551405</v>
      </c>
      <c r="T108" s="340"/>
      <c r="U108" s="340"/>
      <c r="V108" s="340"/>
      <c r="W108" s="340"/>
      <c r="X108" s="340"/>
      <c r="Y108" s="340"/>
      <c r="Z108" s="340"/>
    </row>
    <row r="109" spans="4:26" s="337" customFormat="1" ht="12">
      <c r="D109" s="341"/>
      <c r="E109" s="337" t="s">
        <v>702</v>
      </c>
      <c r="G109" s="341"/>
      <c r="H109" s="341"/>
      <c r="I109" s="345">
        <v>1144.64163103</v>
      </c>
      <c r="J109" s="345"/>
      <c r="K109" s="345">
        <v>549.9764380199999</v>
      </c>
      <c r="L109" s="345"/>
      <c r="M109" s="345">
        <v>0</v>
      </c>
      <c r="N109" s="345"/>
      <c r="O109" s="345">
        <v>0</v>
      </c>
      <c r="P109" s="345"/>
      <c r="Q109" s="345">
        <v>0</v>
      </c>
      <c r="R109" s="345"/>
      <c r="S109" s="345">
        <v>1694.61806905</v>
      </c>
      <c r="T109" s="340"/>
      <c r="U109" s="340"/>
      <c r="V109" s="340"/>
      <c r="W109" s="340"/>
      <c r="X109" s="340"/>
      <c r="Y109" s="340"/>
      <c r="Z109" s="340"/>
    </row>
    <row r="110" spans="4:26" s="337" customFormat="1" ht="12">
      <c r="D110" s="341"/>
      <c r="E110" s="337" t="s">
        <v>747</v>
      </c>
      <c r="G110" s="341"/>
      <c r="H110" s="341"/>
      <c r="I110" s="345">
        <v>9644.181736104323</v>
      </c>
      <c r="J110" s="345"/>
      <c r="K110" s="345">
        <v>753.7146900965178</v>
      </c>
      <c r="L110" s="345"/>
      <c r="M110" s="345">
        <v>0</v>
      </c>
      <c r="N110" s="345"/>
      <c r="O110" s="345">
        <v>-166.5</v>
      </c>
      <c r="P110" s="345"/>
      <c r="Q110" s="345">
        <v>0.001018799157805006</v>
      </c>
      <c r="R110" s="345"/>
      <c r="S110" s="345">
        <v>10231.397444999999</v>
      </c>
      <c r="T110" s="340"/>
      <c r="U110" s="340"/>
      <c r="V110" s="340"/>
      <c r="W110" s="340"/>
      <c r="X110" s="340"/>
      <c r="Y110" s="340"/>
      <c r="Z110" s="340"/>
    </row>
    <row r="111" spans="4:26" s="337" customFormat="1" ht="12">
      <c r="D111" s="341"/>
      <c r="E111" s="337" t="s">
        <v>90</v>
      </c>
      <c r="G111" s="341"/>
      <c r="H111" s="341"/>
      <c r="I111" s="345">
        <v>283.4</v>
      </c>
      <c r="J111" s="345"/>
      <c r="K111" s="345">
        <v>-33.49999999999997</v>
      </c>
      <c r="L111" s="345"/>
      <c r="M111" s="345">
        <v>0</v>
      </c>
      <c r="N111" s="345"/>
      <c r="O111" s="345">
        <v>0</v>
      </c>
      <c r="P111" s="345"/>
      <c r="Q111" s="345">
        <v>0</v>
      </c>
      <c r="R111" s="345"/>
      <c r="S111" s="345">
        <v>249.9</v>
      </c>
      <c r="T111" s="340"/>
      <c r="U111" s="340"/>
      <c r="V111" s="340"/>
      <c r="W111" s="340"/>
      <c r="X111" s="340"/>
      <c r="Y111" s="340"/>
      <c r="Z111" s="340"/>
    </row>
    <row r="112" spans="1:26" s="337" customFormat="1" ht="12">
      <c r="A112" s="341"/>
      <c r="B112" s="341"/>
      <c r="C112" s="341"/>
      <c r="D112" s="341"/>
      <c r="E112" s="337" t="s">
        <v>25</v>
      </c>
      <c r="G112" s="341"/>
      <c r="H112" s="341"/>
      <c r="I112" s="345">
        <v>0</v>
      </c>
      <c r="J112" s="345"/>
      <c r="K112" s="345">
        <v>0</v>
      </c>
      <c r="L112" s="345"/>
      <c r="M112" s="345">
        <v>0</v>
      </c>
      <c r="N112" s="345"/>
      <c r="O112" s="345">
        <v>0</v>
      </c>
      <c r="P112" s="345"/>
      <c r="Q112" s="345">
        <v>0</v>
      </c>
      <c r="R112" s="345"/>
      <c r="S112" s="345">
        <v>0</v>
      </c>
      <c r="T112" s="340"/>
      <c r="U112" s="340"/>
      <c r="V112" s="340"/>
      <c r="W112" s="340"/>
      <c r="X112" s="340"/>
      <c r="Y112" s="340"/>
      <c r="Z112" s="340"/>
    </row>
    <row r="113" spans="1:26" s="337" customFormat="1" ht="12">
      <c r="A113" s="337" t="s">
        <v>750</v>
      </c>
      <c r="D113" s="341"/>
      <c r="G113" s="341"/>
      <c r="H113" s="341"/>
      <c r="I113" s="345">
        <f>I114+I117+I120+I121</f>
        <v>160273.30525301117</v>
      </c>
      <c r="J113" s="345"/>
      <c r="K113" s="345">
        <f>K114+K117+K120+K121</f>
        <v>3592.594820305369</v>
      </c>
      <c r="L113" s="345"/>
      <c r="M113" s="345">
        <f>M114+M117+M120+M121</f>
        <v>5226.78920562466</v>
      </c>
      <c r="N113" s="345"/>
      <c r="O113" s="345">
        <f>O114+O117+O120+O121</f>
        <v>-15952.82850400106</v>
      </c>
      <c r="P113" s="345"/>
      <c r="Q113" s="345">
        <f>Q114+Q117+Q120+Q121</f>
        <v>0.21269714044152943</v>
      </c>
      <c r="R113" s="345"/>
      <c r="S113" s="345">
        <f>S114+S117+S120+S121</f>
        <v>153140.08114707522</v>
      </c>
      <c r="T113" s="340"/>
      <c r="U113" s="340"/>
      <c r="V113" s="340"/>
      <c r="W113" s="340"/>
      <c r="X113" s="340"/>
      <c r="Y113" s="340"/>
      <c r="Z113" s="340"/>
    </row>
    <row r="114" spans="4:26" s="337" customFormat="1" ht="12">
      <c r="D114" s="341" t="s">
        <v>194</v>
      </c>
      <c r="G114" s="341"/>
      <c r="H114" s="341"/>
      <c r="I114" s="345">
        <f>I115+I116</f>
        <v>110416.72762257165</v>
      </c>
      <c r="J114" s="345"/>
      <c r="K114" s="345">
        <f>K115+K116</f>
        <v>647.7729693160645</v>
      </c>
      <c r="L114" s="345"/>
      <c r="M114" s="345">
        <f>M115+M116</f>
        <v>3019.1</v>
      </c>
      <c r="N114" s="345"/>
      <c r="O114" s="345">
        <f>O115+O116</f>
        <v>-14065.17560346779</v>
      </c>
      <c r="P114" s="345"/>
      <c r="Q114" s="345">
        <f>Q115+Q116</f>
        <v>0.02163546777982006</v>
      </c>
      <c r="R114" s="345"/>
      <c r="S114" s="345">
        <f>S115+S116</f>
        <v>100018.44662388769</v>
      </c>
      <c r="T114" s="340"/>
      <c r="U114" s="340"/>
      <c r="V114" s="340"/>
      <c r="W114" s="340"/>
      <c r="X114" s="340"/>
      <c r="Y114" s="340"/>
      <c r="Z114" s="340"/>
    </row>
    <row r="115" spans="4:26" s="337" customFormat="1" ht="12">
      <c r="D115" s="341"/>
      <c r="E115" s="337" t="s">
        <v>703</v>
      </c>
      <c r="G115" s="341"/>
      <c r="H115" s="341"/>
      <c r="I115" s="345">
        <v>107559.39267383635</v>
      </c>
      <c r="J115" s="345"/>
      <c r="K115" s="345">
        <v>763.6131516506064</v>
      </c>
      <c r="L115" s="345"/>
      <c r="M115" s="345">
        <v>3019.1</v>
      </c>
      <c r="N115" s="345"/>
      <c r="O115" s="345">
        <v>-14063.6</v>
      </c>
      <c r="P115" s="345"/>
      <c r="Q115" s="345">
        <v>0</v>
      </c>
      <c r="R115" s="345"/>
      <c r="S115" s="345">
        <v>97278.50582548695</v>
      </c>
      <c r="T115" s="340"/>
      <c r="U115" s="340"/>
      <c r="V115" s="340"/>
      <c r="W115" s="340"/>
      <c r="X115" s="340"/>
      <c r="Y115" s="340"/>
      <c r="Z115" s="340"/>
    </row>
    <row r="116" spans="4:26" s="337" customFormat="1" ht="12">
      <c r="D116" s="341"/>
      <c r="E116" s="337" t="s">
        <v>17</v>
      </c>
      <c r="G116" s="341"/>
      <c r="H116" s="341"/>
      <c r="I116" s="345">
        <v>2857.3349487352903</v>
      </c>
      <c r="J116" s="345"/>
      <c r="K116" s="345">
        <v>-115.84018233454184</v>
      </c>
      <c r="L116" s="345"/>
      <c r="M116" s="345">
        <v>0</v>
      </c>
      <c r="N116" s="345"/>
      <c r="O116" s="345">
        <v>-1.575603467788401</v>
      </c>
      <c r="P116" s="345"/>
      <c r="Q116" s="345">
        <v>0.02163546777982006</v>
      </c>
      <c r="R116" s="345"/>
      <c r="S116" s="345">
        <v>2739.94079840074</v>
      </c>
      <c r="T116" s="340"/>
      <c r="U116" s="340"/>
      <c r="V116" s="340"/>
      <c r="W116" s="340"/>
      <c r="X116" s="340"/>
      <c r="Y116" s="340"/>
      <c r="Z116" s="340"/>
    </row>
    <row r="117" spans="4:26" s="337" customFormat="1" ht="12">
      <c r="D117" s="341" t="s">
        <v>97</v>
      </c>
      <c r="G117" s="341"/>
      <c r="H117" s="341"/>
      <c r="I117" s="345">
        <f>I118+I119</f>
        <v>15585.821236334607</v>
      </c>
      <c r="J117" s="345"/>
      <c r="K117" s="345">
        <f>K118+K119</f>
        <v>737.0894793841454</v>
      </c>
      <c r="L117" s="345"/>
      <c r="M117" s="345">
        <f>M118+M119</f>
        <v>1174.0686918219506</v>
      </c>
      <c r="N117" s="345"/>
      <c r="O117" s="345">
        <f>O118+O119</f>
        <v>-1463.1646282927004</v>
      </c>
      <c r="P117" s="345"/>
      <c r="Q117" s="345">
        <f>Q118+Q119</f>
        <v>0.0059224951176530816</v>
      </c>
      <c r="R117" s="345"/>
      <c r="S117" s="345">
        <f>S118+S119</f>
        <v>16033.820701743118</v>
      </c>
      <c r="T117" s="340"/>
      <c r="U117" s="340"/>
      <c r="V117" s="340"/>
      <c r="W117" s="340"/>
      <c r="X117" s="340"/>
      <c r="Y117" s="340"/>
      <c r="Z117" s="340"/>
    </row>
    <row r="118" spans="4:26" s="337" customFormat="1" ht="12">
      <c r="D118" s="341"/>
      <c r="E118" s="337" t="s">
        <v>607</v>
      </c>
      <c r="G118" s="341"/>
      <c r="H118" s="341"/>
      <c r="I118" s="345">
        <v>8765.993381994496</v>
      </c>
      <c r="J118" s="345"/>
      <c r="K118" s="345">
        <v>606.2796856174974</v>
      </c>
      <c r="L118" s="345"/>
      <c r="M118" s="345">
        <v>1233.8686918219505</v>
      </c>
      <c r="N118" s="345"/>
      <c r="O118" s="345">
        <v>-1459.6646282927004</v>
      </c>
      <c r="P118" s="345"/>
      <c r="Q118" s="345">
        <v>0</v>
      </c>
      <c r="R118" s="345"/>
      <c r="S118" s="345">
        <v>9146.477131141242</v>
      </c>
      <c r="T118" s="340"/>
      <c r="U118" s="340"/>
      <c r="V118" s="340"/>
      <c r="W118" s="340"/>
      <c r="X118" s="340"/>
      <c r="Y118" s="340"/>
      <c r="Z118" s="340"/>
    </row>
    <row r="119" spans="4:26" s="337" customFormat="1" ht="12">
      <c r="D119" s="341"/>
      <c r="E119" s="337" t="s">
        <v>253</v>
      </c>
      <c r="G119" s="342"/>
      <c r="H119" s="342"/>
      <c r="I119" s="345">
        <v>6819.827854340109</v>
      </c>
      <c r="J119" s="345"/>
      <c r="K119" s="345">
        <v>130.80979376664803</v>
      </c>
      <c r="L119" s="345"/>
      <c r="M119" s="345">
        <v>-59.8</v>
      </c>
      <c r="N119" s="345"/>
      <c r="O119" s="345">
        <v>-3.5</v>
      </c>
      <c r="P119" s="345"/>
      <c r="Q119" s="345">
        <v>0.0059224951176530816</v>
      </c>
      <c r="R119" s="345"/>
      <c r="S119" s="345">
        <v>6887.343570601875</v>
      </c>
      <c r="T119" s="340"/>
      <c r="U119" s="340"/>
      <c r="V119" s="340"/>
      <c r="W119" s="340"/>
      <c r="X119" s="340"/>
      <c r="Y119" s="340"/>
      <c r="Z119" s="340"/>
    </row>
    <row r="120" spans="4:26" s="337" customFormat="1" ht="12">
      <c r="D120" s="341" t="s">
        <v>483</v>
      </c>
      <c r="G120" s="342"/>
      <c r="H120" s="342"/>
      <c r="I120" s="345">
        <v>1234.4752205399998</v>
      </c>
      <c r="J120" s="345"/>
      <c r="K120" s="345">
        <v>-1235.4431255267104</v>
      </c>
      <c r="L120" s="345"/>
      <c r="M120" s="345">
        <v>1033.6205138027103</v>
      </c>
      <c r="N120" s="345"/>
      <c r="O120" s="345">
        <v>-255.91961724599946</v>
      </c>
      <c r="P120" s="345"/>
      <c r="Q120" s="345">
        <v>2.3092638912203256E-14</v>
      </c>
      <c r="R120" s="345"/>
      <c r="S120" s="345">
        <v>776.7329915700001</v>
      </c>
      <c r="T120" s="340"/>
      <c r="U120" s="340"/>
      <c r="V120" s="340"/>
      <c r="W120" s="340"/>
      <c r="X120" s="340"/>
      <c r="Y120" s="340"/>
      <c r="Z120" s="340"/>
    </row>
    <row r="121" spans="4:26" s="337" customFormat="1" ht="12">
      <c r="D121" s="341" t="s">
        <v>101</v>
      </c>
      <c r="G121" s="341"/>
      <c r="H121" s="341"/>
      <c r="I121" s="345">
        <f>I122+I125+I128</f>
        <v>33036.28117356491</v>
      </c>
      <c r="J121" s="345"/>
      <c r="K121" s="345">
        <f>K122+K125+K128</f>
        <v>3443.1754971318696</v>
      </c>
      <c r="L121" s="345"/>
      <c r="M121" s="345">
        <f>M122+M125+M128</f>
        <v>0</v>
      </c>
      <c r="N121" s="345"/>
      <c r="O121" s="345">
        <f>O122+O125+O128</f>
        <v>-168.56865499457166</v>
      </c>
      <c r="P121" s="345"/>
      <c r="Q121" s="345">
        <f>Q122+Q125+Q128</f>
        <v>0.1851391775440332</v>
      </c>
      <c r="R121" s="345"/>
      <c r="S121" s="345">
        <f>S122+S125+S128</f>
        <v>36311.08082987442</v>
      </c>
      <c r="T121" s="340"/>
      <c r="U121" s="340"/>
      <c r="V121" s="340"/>
      <c r="W121" s="340"/>
      <c r="X121" s="340"/>
      <c r="Y121" s="340"/>
      <c r="Z121" s="340"/>
    </row>
    <row r="122" spans="4:26" s="337" customFormat="1" ht="12">
      <c r="D122" s="341"/>
      <c r="E122" s="337" t="s">
        <v>21</v>
      </c>
      <c r="G122" s="341"/>
      <c r="H122" s="341"/>
      <c r="I122" s="345">
        <f>I123+I124</f>
        <v>10376.785095948706</v>
      </c>
      <c r="J122" s="345"/>
      <c r="K122" s="345">
        <f>K123+K124</f>
        <v>2657.9502866653593</v>
      </c>
      <c r="L122" s="345"/>
      <c r="M122" s="345">
        <f>M123+M124</f>
        <v>0</v>
      </c>
      <c r="N122" s="345"/>
      <c r="O122" s="345">
        <f>O123+O124</f>
        <v>0</v>
      </c>
      <c r="P122" s="345"/>
      <c r="Q122" s="345">
        <f>Q123+Q124</f>
        <v>0.2600311775442812</v>
      </c>
      <c r="R122" s="345"/>
      <c r="S122" s="345">
        <f>S123+S124</f>
        <v>13034.995413791608</v>
      </c>
      <c r="T122" s="340"/>
      <c r="U122" s="340"/>
      <c r="V122" s="340"/>
      <c r="W122" s="340"/>
      <c r="X122" s="340"/>
      <c r="Y122" s="340"/>
      <c r="Z122" s="340"/>
    </row>
    <row r="123" spans="4:26" s="337" customFormat="1" ht="12">
      <c r="D123" s="341"/>
      <c r="E123" s="337" t="s">
        <v>702</v>
      </c>
      <c r="G123" s="341"/>
      <c r="H123" s="341"/>
      <c r="I123" s="345">
        <v>8855.652434887706</v>
      </c>
      <c r="J123" s="345"/>
      <c r="K123" s="345">
        <v>2822.1476816653594</v>
      </c>
      <c r="L123" s="345"/>
      <c r="M123" s="345">
        <v>0</v>
      </c>
      <c r="N123" s="345"/>
      <c r="O123" s="345">
        <v>0</v>
      </c>
      <c r="P123" s="345"/>
      <c r="Q123" s="345">
        <v>0.26003117754430605</v>
      </c>
      <c r="R123" s="345"/>
      <c r="S123" s="345">
        <v>11678.060147730608</v>
      </c>
      <c r="T123" s="340"/>
      <c r="U123" s="340"/>
      <c r="V123" s="340"/>
      <c r="W123" s="340"/>
      <c r="X123" s="340"/>
      <c r="Y123" s="340"/>
      <c r="Z123" s="340"/>
    </row>
    <row r="124" spans="4:26" s="337" customFormat="1" ht="12">
      <c r="D124" s="341"/>
      <c r="E124" s="337" t="s">
        <v>747</v>
      </c>
      <c r="G124" s="341"/>
      <c r="H124" s="341"/>
      <c r="I124" s="345">
        <v>1521.132661061</v>
      </c>
      <c r="J124" s="345"/>
      <c r="K124" s="345">
        <v>-164.197395</v>
      </c>
      <c r="L124" s="345"/>
      <c r="M124" s="345">
        <v>0</v>
      </c>
      <c r="N124" s="345"/>
      <c r="O124" s="345">
        <v>0</v>
      </c>
      <c r="P124" s="345"/>
      <c r="Q124" s="345">
        <v>-2.4868995751603507E-14</v>
      </c>
      <c r="R124" s="345"/>
      <c r="S124" s="345">
        <v>1356.935266061</v>
      </c>
      <c r="T124" s="340"/>
      <c r="U124" s="340"/>
      <c r="V124" s="340"/>
      <c r="W124" s="340"/>
      <c r="X124" s="340"/>
      <c r="Y124" s="340"/>
      <c r="Z124" s="340"/>
    </row>
    <row r="125" spans="4:26" s="337" customFormat="1" ht="12">
      <c r="D125" s="341"/>
      <c r="E125" s="337" t="s">
        <v>22</v>
      </c>
      <c r="G125" s="341"/>
      <c r="H125" s="341"/>
      <c r="I125" s="345">
        <f>I126+I127</f>
        <v>22659.4960776162</v>
      </c>
      <c r="J125" s="345"/>
      <c r="K125" s="345">
        <f>K126+K127</f>
        <v>785.2252104665106</v>
      </c>
      <c r="L125" s="345"/>
      <c r="M125" s="345">
        <f>M126+M127</f>
        <v>0</v>
      </c>
      <c r="N125" s="345"/>
      <c r="O125" s="345">
        <f>O126+O127</f>
        <v>-168.56865499457166</v>
      </c>
      <c r="P125" s="345"/>
      <c r="Q125" s="345">
        <f>Q126+Q127</f>
        <v>-0.07489200000024798</v>
      </c>
      <c r="R125" s="345"/>
      <c r="S125" s="345">
        <f>S126+S127</f>
        <v>23276.085416082813</v>
      </c>
      <c r="T125" s="340"/>
      <c r="U125" s="340"/>
      <c r="V125" s="340"/>
      <c r="W125" s="340"/>
      <c r="X125" s="340"/>
      <c r="Y125" s="340"/>
      <c r="Z125" s="340"/>
    </row>
    <row r="126" spans="1:26" s="337" customFormat="1" ht="12">
      <c r="A126" s="344"/>
      <c r="B126" s="344"/>
      <c r="C126" s="344"/>
      <c r="D126" s="346"/>
      <c r="E126" s="344" t="s">
        <v>702</v>
      </c>
      <c r="G126" s="341"/>
      <c r="H126" s="341"/>
      <c r="I126" s="345">
        <v>1546.9123691554441</v>
      </c>
      <c r="J126" s="345"/>
      <c r="K126" s="345">
        <v>203.52723789874932</v>
      </c>
      <c r="L126" s="345"/>
      <c r="M126" s="345">
        <v>0</v>
      </c>
      <c r="N126" s="345"/>
      <c r="O126" s="345">
        <v>0</v>
      </c>
      <c r="P126" s="345"/>
      <c r="Q126" s="345">
        <v>-0.0842350000001062</v>
      </c>
      <c r="R126" s="345"/>
      <c r="S126" s="345">
        <v>1750.3553720541934</v>
      </c>
      <c r="T126" s="340"/>
      <c r="U126" s="340"/>
      <c r="V126" s="340"/>
      <c r="W126" s="340"/>
      <c r="X126" s="340"/>
      <c r="Y126" s="340"/>
      <c r="Z126" s="340"/>
    </row>
    <row r="127" spans="1:26" s="337" customFormat="1" ht="12">
      <c r="A127" s="344"/>
      <c r="B127" s="344"/>
      <c r="C127" s="344"/>
      <c r="D127" s="346"/>
      <c r="E127" s="344" t="s">
        <v>747</v>
      </c>
      <c r="G127" s="341"/>
      <c r="H127" s="341"/>
      <c r="I127" s="345">
        <v>21112.583708460756</v>
      </c>
      <c r="J127" s="345"/>
      <c r="K127" s="345">
        <v>581.6979725677612</v>
      </c>
      <c r="L127" s="345"/>
      <c r="M127" s="345">
        <v>0</v>
      </c>
      <c r="N127" s="345"/>
      <c r="O127" s="345">
        <v>-168.56865499457166</v>
      </c>
      <c r="P127" s="345"/>
      <c r="Q127" s="345">
        <v>0.009342999999858215</v>
      </c>
      <c r="R127" s="345"/>
      <c r="S127" s="345">
        <v>21525.73004402862</v>
      </c>
      <c r="T127" s="340"/>
      <c r="U127" s="340"/>
      <c r="V127" s="340"/>
      <c r="W127" s="340"/>
      <c r="X127" s="340"/>
      <c r="Y127" s="340"/>
      <c r="Z127" s="340"/>
    </row>
    <row r="128" spans="5:26" s="337" customFormat="1" ht="12">
      <c r="E128" s="337" t="s">
        <v>25</v>
      </c>
      <c r="G128" s="341"/>
      <c r="H128" s="341"/>
      <c r="I128" s="345">
        <v>0</v>
      </c>
      <c r="J128" s="345"/>
      <c r="K128" s="345">
        <v>0</v>
      </c>
      <c r="L128" s="345"/>
      <c r="M128" s="345">
        <v>0</v>
      </c>
      <c r="N128" s="345"/>
      <c r="O128" s="345">
        <v>0</v>
      </c>
      <c r="P128" s="345"/>
      <c r="Q128" s="345">
        <v>0</v>
      </c>
      <c r="R128" s="345"/>
      <c r="S128" s="345">
        <v>0</v>
      </c>
      <c r="T128" s="340"/>
      <c r="U128" s="340"/>
      <c r="V128" s="340"/>
      <c r="W128" s="340"/>
      <c r="X128" s="340"/>
      <c r="Y128" s="340"/>
      <c r="Z128" s="340"/>
    </row>
    <row r="129" spans="1:26" s="344" customFormat="1" ht="7.5" customHeight="1">
      <c r="A129" s="347"/>
      <c r="B129" s="347"/>
      <c r="C129" s="347"/>
      <c r="D129" s="347"/>
      <c r="E129" s="347"/>
      <c r="F129" s="347"/>
      <c r="G129" s="347"/>
      <c r="H129" s="347"/>
      <c r="I129" s="348"/>
      <c r="J129" s="348"/>
      <c r="K129" s="349"/>
      <c r="L129" s="349"/>
      <c r="M129" s="349"/>
      <c r="N129" s="349"/>
      <c r="O129" s="349"/>
      <c r="P129" s="349"/>
      <c r="Q129" s="348"/>
      <c r="R129" s="348"/>
      <c r="S129" s="348"/>
      <c r="T129" s="345"/>
      <c r="U129" s="345"/>
      <c r="V129" s="345"/>
      <c r="W129" s="345"/>
      <c r="X129" s="345"/>
      <c r="Y129" s="345"/>
      <c r="Z129" s="345"/>
    </row>
    <row r="130" spans="9:26" s="208" customFormat="1" ht="8.25" customHeight="1">
      <c r="I130" s="227"/>
      <c r="J130" s="227"/>
      <c r="K130" s="227"/>
      <c r="L130" s="227"/>
      <c r="M130" s="227"/>
      <c r="N130" s="227"/>
      <c r="O130" s="227"/>
      <c r="P130" s="227"/>
      <c r="Q130" s="227"/>
      <c r="R130" s="227"/>
      <c r="S130" s="227"/>
      <c r="T130" s="227"/>
      <c r="U130" s="227"/>
      <c r="V130" s="227"/>
      <c r="W130" s="227"/>
      <c r="X130" s="227"/>
      <c r="Y130" s="227"/>
      <c r="Z130" s="227"/>
    </row>
    <row r="131" spans="1:26" s="206" customFormat="1" ht="7.5" customHeight="1">
      <c r="A131" s="350" t="s">
        <v>587</v>
      </c>
      <c r="B131" s="337" t="s">
        <v>704</v>
      </c>
      <c r="C131" s="337"/>
      <c r="D131" s="337"/>
      <c r="E131" s="337"/>
      <c r="F131" s="337"/>
      <c r="G131" s="337"/>
      <c r="H131" s="337"/>
      <c r="I131" s="345"/>
      <c r="J131" s="345"/>
      <c r="K131" s="345"/>
      <c r="L131" s="345"/>
      <c r="M131" s="345"/>
      <c r="N131" s="345"/>
      <c r="O131" s="345"/>
      <c r="P131" s="345"/>
      <c r="Q131" s="345"/>
      <c r="R131" s="345"/>
      <c r="S131" s="345"/>
      <c r="T131" s="220"/>
      <c r="U131" s="220"/>
      <c r="V131" s="220"/>
      <c r="W131" s="220"/>
      <c r="X131" s="220"/>
      <c r="Y131" s="220"/>
      <c r="Z131" s="220"/>
    </row>
    <row r="132" spans="1:26" s="206" customFormat="1" ht="7.5" customHeight="1">
      <c r="A132" s="337"/>
      <c r="B132" s="337" t="s">
        <v>705</v>
      </c>
      <c r="C132" s="337"/>
      <c r="D132" s="337"/>
      <c r="E132" s="337"/>
      <c r="F132" s="337"/>
      <c r="G132" s="337"/>
      <c r="H132" s="337"/>
      <c r="I132" s="345"/>
      <c r="J132" s="345"/>
      <c r="K132" s="345"/>
      <c r="L132" s="345"/>
      <c r="M132" s="345"/>
      <c r="N132" s="345"/>
      <c r="O132" s="345"/>
      <c r="P132" s="345"/>
      <c r="Q132" s="345"/>
      <c r="R132" s="345"/>
      <c r="S132" s="345"/>
      <c r="T132" s="220"/>
      <c r="U132" s="220"/>
      <c r="V132" s="220"/>
      <c r="W132" s="220"/>
      <c r="X132" s="220"/>
      <c r="Y132" s="220"/>
      <c r="Z132" s="220"/>
    </row>
    <row r="133" spans="2:26" s="337" customFormat="1" ht="7.5" customHeight="1">
      <c r="B133" s="337" t="s">
        <v>712</v>
      </c>
      <c r="I133" s="345"/>
      <c r="J133" s="345"/>
      <c r="K133" s="345"/>
      <c r="L133" s="345"/>
      <c r="M133" s="345"/>
      <c r="N133" s="345"/>
      <c r="O133" s="345"/>
      <c r="P133" s="345"/>
      <c r="Q133" s="345"/>
      <c r="R133" s="345"/>
      <c r="S133" s="345"/>
      <c r="T133" s="340"/>
      <c r="U133" s="340"/>
      <c r="V133" s="340"/>
      <c r="W133" s="340"/>
      <c r="X133" s="340"/>
      <c r="Y133" s="340"/>
      <c r="Z133" s="340"/>
    </row>
    <row r="134" spans="1:26" s="337" customFormat="1" ht="12">
      <c r="A134" s="336"/>
      <c r="B134" s="336" t="s">
        <v>711</v>
      </c>
      <c r="C134" s="336"/>
      <c r="D134" s="336"/>
      <c r="E134" s="336"/>
      <c r="I134" s="345"/>
      <c r="J134" s="345"/>
      <c r="K134" s="345"/>
      <c r="L134" s="345"/>
      <c r="M134" s="345"/>
      <c r="N134" s="345"/>
      <c r="O134" s="345"/>
      <c r="P134" s="345"/>
      <c r="Q134" s="345"/>
      <c r="R134" s="345"/>
      <c r="S134" s="345"/>
      <c r="T134" s="340"/>
      <c r="U134" s="340"/>
      <c r="V134" s="340"/>
      <c r="W134" s="340"/>
      <c r="X134" s="340"/>
      <c r="Y134" s="340"/>
      <c r="Z134" s="340"/>
    </row>
    <row r="135" spans="1:26" s="337" customFormat="1" ht="12">
      <c r="A135" s="336" t="s">
        <v>751</v>
      </c>
      <c r="B135" s="336"/>
      <c r="C135" s="336"/>
      <c r="D135" s="336"/>
      <c r="E135" s="336"/>
      <c r="I135" s="345"/>
      <c r="J135" s="345"/>
      <c r="K135" s="345"/>
      <c r="L135" s="345"/>
      <c r="M135" s="345"/>
      <c r="N135" s="345"/>
      <c r="O135" s="345"/>
      <c r="P135" s="345"/>
      <c r="Q135" s="345"/>
      <c r="R135" s="345"/>
      <c r="S135" s="345"/>
      <c r="T135" s="340"/>
      <c r="U135" s="340"/>
      <c r="V135" s="340"/>
      <c r="W135" s="340"/>
      <c r="X135" s="340"/>
      <c r="Y135" s="340"/>
      <c r="Z135" s="340"/>
    </row>
    <row r="136" spans="1:26" s="337" customFormat="1" ht="12">
      <c r="A136" s="336"/>
      <c r="B136" s="336"/>
      <c r="C136" s="336"/>
      <c r="D136" s="336"/>
      <c r="E136" s="336"/>
      <c r="I136" s="345"/>
      <c r="J136" s="345"/>
      <c r="K136" s="345"/>
      <c r="L136" s="345"/>
      <c r="M136" s="345"/>
      <c r="N136" s="345"/>
      <c r="O136" s="345"/>
      <c r="P136" s="345"/>
      <c r="Q136" s="345"/>
      <c r="R136" s="345"/>
      <c r="S136" s="345"/>
      <c r="T136" s="340"/>
      <c r="U136" s="340"/>
      <c r="V136" s="340"/>
      <c r="W136" s="340"/>
      <c r="X136" s="340"/>
      <c r="Y136" s="340"/>
      <c r="Z136" s="340"/>
    </row>
    <row r="137" spans="1:26" s="337" customFormat="1" ht="12">
      <c r="A137" s="336"/>
      <c r="B137" s="336"/>
      <c r="C137" s="336"/>
      <c r="D137" s="336"/>
      <c r="E137" s="336"/>
      <c r="I137" s="345"/>
      <c r="J137" s="345"/>
      <c r="K137" s="345"/>
      <c r="L137" s="345"/>
      <c r="M137" s="345"/>
      <c r="N137" s="345"/>
      <c r="O137" s="345"/>
      <c r="P137" s="345"/>
      <c r="Q137" s="345"/>
      <c r="R137" s="345"/>
      <c r="S137" s="345"/>
      <c r="T137" s="340"/>
      <c r="U137" s="340"/>
      <c r="V137" s="340"/>
      <c r="W137" s="340"/>
      <c r="X137" s="340"/>
      <c r="Y137" s="340"/>
      <c r="Z137" s="340"/>
    </row>
    <row r="138" spans="1:26" s="337" customFormat="1" ht="12">
      <c r="A138" s="336"/>
      <c r="B138" s="336"/>
      <c r="C138" s="336"/>
      <c r="D138" s="336"/>
      <c r="E138" s="336"/>
      <c r="I138" s="345"/>
      <c r="J138" s="345"/>
      <c r="K138" s="345"/>
      <c r="L138" s="345"/>
      <c r="M138" s="345"/>
      <c r="N138" s="345"/>
      <c r="O138" s="345"/>
      <c r="P138" s="345"/>
      <c r="Q138" s="345"/>
      <c r="R138" s="345"/>
      <c r="S138" s="345"/>
      <c r="T138" s="340"/>
      <c r="U138" s="340"/>
      <c r="V138" s="340"/>
      <c r="W138" s="340"/>
      <c r="X138" s="340"/>
      <c r="Y138" s="340"/>
      <c r="Z138" s="340"/>
    </row>
    <row r="139" spans="1:26" s="337" customFormat="1" ht="12">
      <c r="A139" s="336"/>
      <c r="B139" s="336"/>
      <c r="C139" s="336"/>
      <c r="D139" s="336"/>
      <c r="E139" s="336"/>
      <c r="I139" s="345"/>
      <c r="J139" s="345"/>
      <c r="K139" s="345"/>
      <c r="L139" s="345"/>
      <c r="M139" s="345"/>
      <c r="N139" s="345"/>
      <c r="O139" s="345"/>
      <c r="P139" s="345"/>
      <c r="Q139" s="345"/>
      <c r="R139" s="345"/>
      <c r="S139" s="345"/>
      <c r="T139" s="340"/>
      <c r="U139" s="340"/>
      <c r="V139" s="340"/>
      <c r="W139" s="340"/>
      <c r="X139" s="340"/>
      <c r="Y139" s="340"/>
      <c r="Z139" s="340"/>
    </row>
    <row r="140" spans="1:26" s="337" customFormat="1" ht="12">
      <c r="A140" s="336"/>
      <c r="B140" s="336"/>
      <c r="C140" s="336"/>
      <c r="D140" s="336"/>
      <c r="E140" s="336"/>
      <c r="I140" s="345"/>
      <c r="J140" s="345"/>
      <c r="K140" s="345"/>
      <c r="L140" s="345"/>
      <c r="M140" s="345"/>
      <c r="N140" s="345"/>
      <c r="O140" s="345"/>
      <c r="P140" s="345"/>
      <c r="Q140" s="345"/>
      <c r="R140" s="345"/>
      <c r="S140" s="345"/>
      <c r="T140" s="340"/>
      <c r="U140" s="340"/>
      <c r="V140" s="340"/>
      <c r="W140" s="340"/>
      <c r="X140" s="340"/>
      <c r="Y140" s="340"/>
      <c r="Z140" s="340"/>
    </row>
    <row r="141" spans="1:19" s="337" customFormat="1" ht="12">
      <c r="A141" s="336"/>
      <c r="B141" s="336"/>
      <c r="C141" s="336"/>
      <c r="D141" s="336"/>
      <c r="E141" s="336"/>
      <c r="I141" s="344"/>
      <c r="J141" s="344"/>
      <c r="K141" s="344"/>
      <c r="L141" s="344"/>
      <c r="M141" s="344"/>
      <c r="N141" s="344"/>
      <c r="O141" s="344"/>
      <c r="P141" s="344"/>
      <c r="Q141" s="346"/>
      <c r="R141" s="346"/>
      <c r="S141" s="346"/>
    </row>
    <row r="142" spans="1:19" s="337" customFormat="1" ht="12">
      <c r="A142" s="336"/>
      <c r="B142" s="336"/>
      <c r="C142" s="336"/>
      <c r="D142" s="336"/>
      <c r="E142" s="336"/>
      <c r="I142" s="344"/>
      <c r="J142" s="344"/>
      <c r="K142" s="344"/>
      <c r="L142" s="344"/>
      <c r="M142" s="344"/>
      <c r="N142" s="344"/>
      <c r="O142" s="344"/>
      <c r="P142" s="344"/>
      <c r="Q142" s="346"/>
      <c r="R142" s="346"/>
      <c r="S142" s="346"/>
    </row>
    <row r="143" spans="1:19" s="337" customFormat="1" ht="12">
      <c r="A143" s="336"/>
      <c r="B143" s="336"/>
      <c r="C143" s="336"/>
      <c r="D143" s="336"/>
      <c r="E143" s="336"/>
      <c r="I143" s="344"/>
      <c r="J143" s="344"/>
      <c r="K143" s="344"/>
      <c r="L143" s="344"/>
      <c r="M143" s="344"/>
      <c r="N143" s="344"/>
      <c r="O143" s="344"/>
      <c r="P143" s="344"/>
      <c r="Q143" s="346"/>
      <c r="R143" s="346"/>
      <c r="S143" s="346"/>
    </row>
    <row r="144" spans="1:19" s="337" customFormat="1" ht="12">
      <c r="A144" s="336"/>
      <c r="B144" s="336"/>
      <c r="C144" s="336"/>
      <c r="D144" s="336"/>
      <c r="E144" s="336"/>
      <c r="I144" s="344"/>
      <c r="J144" s="344"/>
      <c r="K144" s="344"/>
      <c r="L144" s="344"/>
      <c r="M144" s="344"/>
      <c r="N144" s="344"/>
      <c r="O144" s="344"/>
      <c r="P144" s="344"/>
      <c r="Q144" s="346"/>
      <c r="R144" s="346"/>
      <c r="S144" s="346"/>
    </row>
    <row r="145" spans="1:19" s="337" customFormat="1" ht="12">
      <c r="A145" s="336"/>
      <c r="B145" s="336"/>
      <c r="C145" s="336"/>
      <c r="D145" s="336"/>
      <c r="E145" s="336"/>
      <c r="I145" s="344"/>
      <c r="J145" s="344"/>
      <c r="K145" s="344"/>
      <c r="L145" s="344"/>
      <c r="M145" s="344"/>
      <c r="N145" s="344"/>
      <c r="O145" s="344"/>
      <c r="P145" s="344"/>
      <c r="Q145" s="346"/>
      <c r="R145" s="346"/>
      <c r="S145" s="346"/>
    </row>
    <row r="146" spans="1:19" s="337" customFormat="1" ht="12">
      <c r="A146" s="336"/>
      <c r="B146" s="336"/>
      <c r="C146" s="336"/>
      <c r="D146" s="336"/>
      <c r="E146" s="336"/>
      <c r="I146" s="344"/>
      <c r="J146" s="344"/>
      <c r="K146" s="344"/>
      <c r="L146" s="344"/>
      <c r="M146" s="344"/>
      <c r="N146" s="344"/>
      <c r="O146" s="344"/>
      <c r="P146" s="344"/>
      <c r="Q146" s="346"/>
      <c r="R146" s="346"/>
      <c r="S146" s="346"/>
    </row>
    <row r="147" spans="1:19" s="337" customFormat="1" ht="12">
      <c r="A147" s="336"/>
      <c r="B147" s="336"/>
      <c r="C147" s="336"/>
      <c r="D147" s="336"/>
      <c r="E147" s="336"/>
      <c r="I147" s="344"/>
      <c r="J147" s="344"/>
      <c r="K147" s="344"/>
      <c r="L147" s="344"/>
      <c r="M147" s="344"/>
      <c r="N147" s="344"/>
      <c r="O147" s="344"/>
      <c r="P147" s="344"/>
      <c r="Q147" s="346"/>
      <c r="R147" s="346"/>
      <c r="S147" s="346"/>
    </row>
    <row r="148" spans="1:19" s="337" customFormat="1" ht="12">
      <c r="A148" s="336"/>
      <c r="B148" s="336"/>
      <c r="C148" s="336"/>
      <c r="D148" s="336"/>
      <c r="E148" s="336"/>
      <c r="I148" s="344"/>
      <c r="J148" s="344"/>
      <c r="K148" s="344"/>
      <c r="L148" s="344"/>
      <c r="M148" s="344"/>
      <c r="N148" s="344"/>
      <c r="O148" s="344"/>
      <c r="P148" s="344"/>
      <c r="Q148" s="346"/>
      <c r="R148" s="346"/>
      <c r="S148" s="346"/>
    </row>
    <row r="149" spans="1:19" s="337" customFormat="1" ht="12">
      <c r="A149" s="336"/>
      <c r="B149" s="336"/>
      <c r="C149" s="336"/>
      <c r="D149" s="336"/>
      <c r="E149" s="336"/>
      <c r="I149" s="344"/>
      <c r="J149" s="344"/>
      <c r="K149" s="344"/>
      <c r="L149" s="344"/>
      <c r="M149" s="344"/>
      <c r="N149" s="344"/>
      <c r="O149" s="344"/>
      <c r="P149" s="344"/>
      <c r="Q149" s="346"/>
      <c r="R149" s="346"/>
      <c r="S149" s="346"/>
    </row>
    <row r="150" spans="1:19" s="337" customFormat="1" ht="12">
      <c r="A150" s="336"/>
      <c r="B150" s="336"/>
      <c r="C150" s="336"/>
      <c r="D150" s="336"/>
      <c r="E150" s="336"/>
      <c r="I150" s="344"/>
      <c r="J150" s="344"/>
      <c r="K150" s="344"/>
      <c r="L150" s="344"/>
      <c r="M150" s="344"/>
      <c r="N150" s="344"/>
      <c r="O150" s="344"/>
      <c r="P150" s="344"/>
      <c r="Q150" s="346"/>
      <c r="R150" s="346"/>
      <c r="S150" s="346"/>
    </row>
    <row r="151" spans="1:19" s="337" customFormat="1" ht="12">
      <c r="A151" s="336"/>
      <c r="B151" s="336"/>
      <c r="C151" s="336"/>
      <c r="D151" s="336"/>
      <c r="E151" s="336"/>
      <c r="I151" s="344"/>
      <c r="J151" s="344"/>
      <c r="K151" s="344"/>
      <c r="L151" s="344"/>
      <c r="M151" s="344"/>
      <c r="N151" s="344"/>
      <c r="O151" s="344"/>
      <c r="P151" s="344"/>
      <c r="Q151" s="346"/>
      <c r="R151" s="346"/>
      <c r="S151" s="346"/>
    </row>
    <row r="152" spans="9:19" s="337" customFormat="1" ht="12">
      <c r="I152" s="346"/>
      <c r="J152" s="346"/>
      <c r="K152" s="344"/>
      <c r="L152" s="344"/>
      <c r="M152" s="344"/>
      <c r="N152" s="344"/>
      <c r="O152" s="344"/>
      <c r="P152" s="344"/>
      <c r="Q152" s="346"/>
      <c r="R152" s="346"/>
      <c r="S152" s="346"/>
    </row>
    <row r="153" spans="9:19" s="337" customFormat="1" ht="12">
      <c r="I153" s="346"/>
      <c r="J153" s="346"/>
      <c r="K153" s="344"/>
      <c r="L153" s="344"/>
      <c r="M153" s="344"/>
      <c r="N153" s="344"/>
      <c r="O153" s="344"/>
      <c r="P153" s="344"/>
      <c r="Q153" s="346"/>
      <c r="R153" s="346"/>
      <c r="S153" s="346"/>
    </row>
    <row r="154" spans="9:19" s="337" customFormat="1" ht="12">
      <c r="I154" s="346"/>
      <c r="J154" s="346"/>
      <c r="K154" s="344"/>
      <c r="L154" s="344"/>
      <c r="M154" s="344"/>
      <c r="N154" s="344"/>
      <c r="O154" s="344"/>
      <c r="P154" s="344"/>
      <c r="Q154" s="346"/>
      <c r="R154" s="346"/>
      <c r="S154" s="346"/>
    </row>
    <row r="155" spans="9:19" s="337" customFormat="1" ht="12">
      <c r="I155" s="346"/>
      <c r="J155" s="346"/>
      <c r="K155" s="344"/>
      <c r="L155" s="344"/>
      <c r="M155" s="344"/>
      <c r="N155" s="344"/>
      <c r="O155" s="344"/>
      <c r="P155" s="344"/>
      <c r="Q155" s="346"/>
      <c r="R155" s="346"/>
      <c r="S155" s="346"/>
    </row>
    <row r="156" spans="9:19" s="337" customFormat="1" ht="12">
      <c r="I156" s="346"/>
      <c r="J156" s="346"/>
      <c r="K156" s="344"/>
      <c r="L156" s="344"/>
      <c r="M156" s="344"/>
      <c r="N156" s="344"/>
      <c r="O156" s="344"/>
      <c r="P156" s="344"/>
      <c r="Q156" s="346"/>
      <c r="R156" s="346"/>
      <c r="S156" s="346"/>
    </row>
    <row r="157" spans="9:19" s="337" customFormat="1" ht="12">
      <c r="I157" s="346"/>
      <c r="J157" s="346"/>
      <c r="K157" s="344"/>
      <c r="L157" s="344"/>
      <c r="M157" s="344"/>
      <c r="N157" s="344"/>
      <c r="O157" s="344"/>
      <c r="P157" s="344"/>
      <c r="Q157" s="346"/>
      <c r="R157" s="346"/>
      <c r="S157" s="346"/>
    </row>
    <row r="158" spans="9:19" s="337" customFormat="1" ht="12">
      <c r="I158" s="346"/>
      <c r="J158" s="346"/>
      <c r="K158" s="344"/>
      <c r="L158" s="344"/>
      <c r="M158" s="344"/>
      <c r="N158" s="344"/>
      <c r="O158" s="344"/>
      <c r="P158" s="344"/>
      <c r="Q158" s="346"/>
      <c r="R158" s="346"/>
      <c r="S158" s="346"/>
    </row>
    <row r="159" spans="9:19" s="337" customFormat="1" ht="12">
      <c r="I159" s="346"/>
      <c r="J159" s="346"/>
      <c r="K159" s="344"/>
      <c r="L159" s="344"/>
      <c r="M159" s="344"/>
      <c r="N159" s="344"/>
      <c r="O159" s="344"/>
      <c r="P159" s="344"/>
      <c r="Q159" s="346"/>
      <c r="R159" s="346"/>
      <c r="S159" s="346"/>
    </row>
    <row r="160" spans="9:19" s="337" customFormat="1" ht="12">
      <c r="I160" s="346"/>
      <c r="J160" s="346"/>
      <c r="K160" s="344"/>
      <c r="L160" s="344"/>
      <c r="M160" s="344"/>
      <c r="N160" s="344"/>
      <c r="O160" s="344"/>
      <c r="P160" s="344"/>
      <c r="Q160" s="346"/>
      <c r="R160" s="346"/>
      <c r="S160" s="346"/>
    </row>
    <row r="161" spans="9:19" s="337" customFormat="1" ht="12">
      <c r="I161" s="346"/>
      <c r="J161" s="346"/>
      <c r="K161" s="344"/>
      <c r="L161" s="344"/>
      <c r="M161" s="344"/>
      <c r="N161" s="344"/>
      <c r="O161" s="344"/>
      <c r="P161" s="344"/>
      <c r="Q161" s="346"/>
      <c r="R161" s="346"/>
      <c r="S161" s="346"/>
    </row>
    <row r="162" spans="9:19" s="337" customFormat="1" ht="12">
      <c r="I162" s="346"/>
      <c r="J162" s="346"/>
      <c r="K162" s="344"/>
      <c r="L162" s="344"/>
      <c r="M162" s="344"/>
      <c r="N162" s="344"/>
      <c r="O162" s="344"/>
      <c r="P162" s="344"/>
      <c r="Q162" s="346"/>
      <c r="R162" s="346"/>
      <c r="S162" s="346"/>
    </row>
    <row r="163" spans="9:19" s="337" customFormat="1" ht="12">
      <c r="I163" s="346"/>
      <c r="J163" s="346"/>
      <c r="K163" s="344"/>
      <c r="L163" s="344"/>
      <c r="M163" s="344"/>
      <c r="N163" s="344"/>
      <c r="O163" s="344"/>
      <c r="P163" s="344"/>
      <c r="Q163" s="346"/>
      <c r="R163" s="346"/>
      <c r="S163" s="346"/>
    </row>
    <row r="164" spans="9:19" s="337" customFormat="1" ht="12">
      <c r="I164" s="346"/>
      <c r="J164" s="346"/>
      <c r="K164" s="344"/>
      <c r="L164" s="344"/>
      <c r="M164" s="344"/>
      <c r="N164" s="344"/>
      <c r="O164" s="344"/>
      <c r="P164" s="344"/>
      <c r="Q164" s="346"/>
      <c r="R164" s="346"/>
      <c r="S164" s="346"/>
    </row>
    <row r="165" spans="9:19" s="337" customFormat="1" ht="12">
      <c r="I165" s="346"/>
      <c r="J165" s="346"/>
      <c r="K165" s="344"/>
      <c r="L165" s="344"/>
      <c r="M165" s="344"/>
      <c r="N165" s="344"/>
      <c r="O165" s="344"/>
      <c r="P165" s="344"/>
      <c r="Q165" s="346"/>
      <c r="R165" s="346"/>
      <c r="S165" s="346"/>
    </row>
    <row r="166" spans="9:19" s="337" customFormat="1" ht="12">
      <c r="I166" s="346"/>
      <c r="J166" s="346"/>
      <c r="K166" s="344"/>
      <c r="L166" s="344"/>
      <c r="M166" s="344"/>
      <c r="N166" s="344"/>
      <c r="O166" s="344"/>
      <c r="P166" s="344"/>
      <c r="Q166" s="346"/>
      <c r="R166" s="346"/>
      <c r="S166" s="346"/>
    </row>
    <row r="167" spans="9:19" s="337" customFormat="1" ht="12">
      <c r="I167" s="346"/>
      <c r="J167" s="346"/>
      <c r="K167" s="344"/>
      <c r="L167" s="344"/>
      <c r="M167" s="344"/>
      <c r="N167" s="344"/>
      <c r="O167" s="344"/>
      <c r="P167" s="344"/>
      <c r="Q167" s="346"/>
      <c r="R167" s="346"/>
      <c r="S167" s="346"/>
    </row>
    <row r="168" spans="9:19" s="337" customFormat="1" ht="12">
      <c r="I168" s="346"/>
      <c r="J168" s="346"/>
      <c r="K168" s="344"/>
      <c r="L168" s="344"/>
      <c r="M168" s="344"/>
      <c r="N168" s="344"/>
      <c r="O168" s="344"/>
      <c r="P168" s="344"/>
      <c r="Q168" s="346"/>
      <c r="R168" s="346"/>
      <c r="S168" s="346"/>
    </row>
    <row r="169" spans="9:19" s="337" customFormat="1" ht="12">
      <c r="I169" s="346"/>
      <c r="J169" s="346"/>
      <c r="K169" s="344"/>
      <c r="L169" s="344"/>
      <c r="M169" s="344"/>
      <c r="N169" s="344"/>
      <c r="O169" s="344"/>
      <c r="P169" s="344"/>
      <c r="Q169" s="346"/>
      <c r="R169" s="346"/>
      <c r="S169" s="346"/>
    </row>
    <row r="170" spans="9:19" s="337" customFormat="1" ht="12">
      <c r="I170" s="346"/>
      <c r="J170" s="346"/>
      <c r="K170" s="344"/>
      <c r="L170" s="344"/>
      <c r="M170" s="344"/>
      <c r="N170" s="344"/>
      <c r="O170" s="344"/>
      <c r="P170" s="344"/>
      <c r="Q170" s="346"/>
      <c r="R170" s="346"/>
      <c r="S170" s="346"/>
    </row>
    <row r="171" spans="9:19" s="337" customFormat="1" ht="12">
      <c r="I171" s="346"/>
      <c r="J171" s="346"/>
      <c r="K171" s="344"/>
      <c r="L171" s="344"/>
      <c r="M171" s="344"/>
      <c r="N171" s="344"/>
      <c r="O171" s="344"/>
      <c r="P171" s="344"/>
      <c r="Q171" s="346"/>
      <c r="R171" s="346"/>
      <c r="S171" s="346"/>
    </row>
    <row r="172" spans="9:19" s="310" customFormat="1" ht="8.25">
      <c r="I172" s="312"/>
      <c r="J172" s="312"/>
      <c r="K172" s="311"/>
      <c r="L172" s="311"/>
      <c r="M172" s="311"/>
      <c r="N172" s="311"/>
      <c r="O172" s="311"/>
      <c r="P172" s="311"/>
      <c r="Q172" s="312"/>
      <c r="R172" s="312"/>
      <c r="S172" s="312"/>
    </row>
    <row r="173" spans="9:19" s="310" customFormat="1" ht="8.25">
      <c r="I173" s="312"/>
      <c r="J173" s="312"/>
      <c r="K173" s="311"/>
      <c r="L173" s="311"/>
      <c r="M173" s="311"/>
      <c r="N173" s="311"/>
      <c r="O173" s="311"/>
      <c r="P173" s="311"/>
      <c r="Q173" s="312"/>
      <c r="R173" s="312"/>
      <c r="S173" s="312"/>
    </row>
    <row r="174" spans="9:19" s="310" customFormat="1" ht="8.25">
      <c r="I174" s="312"/>
      <c r="J174" s="312"/>
      <c r="K174" s="311"/>
      <c r="L174" s="311"/>
      <c r="M174" s="311"/>
      <c r="N174" s="311"/>
      <c r="O174" s="311"/>
      <c r="P174" s="311"/>
      <c r="Q174" s="312"/>
      <c r="R174" s="312"/>
      <c r="S174" s="312"/>
    </row>
    <row r="175" spans="9:19" s="310" customFormat="1" ht="8.25">
      <c r="I175" s="312"/>
      <c r="J175" s="312"/>
      <c r="K175" s="311"/>
      <c r="L175" s="311"/>
      <c r="M175" s="311"/>
      <c r="N175" s="311"/>
      <c r="O175" s="311"/>
      <c r="P175" s="311"/>
      <c r="Q175" s="312"/>
      <c r="R175" s="312"/>
      <c r="S175" s="312"/>
    </row>
    <row r="176" spans="9:19" s="310" customFormat="1" ht="8.25">
      <c r="I176" s="312"/>
      <c r="J176" s="312"/>
      <c r="K176" s="311"/>
      <c r="L176" s="311"/>
      <c r="M176" s="311"/>
      <c r="N176" s="311"/>
      <c r="O176" s="311"/>
      <c r="P176" s="311"/>
      <c r="Q176" s="312"/>
      <c r="R176" s="312"/>
      <c r="S176" s="312"/>
    </row>
    <row r="177" spans="9:19" s="310" customFormat="1" ht="8.25">
      <c r="I177" s="312"/>
      <c r="J177" s="312"/>
      <c r="K177" s="311"/>
      <c r="L177" s="311"/>
      <c r="M177" s="311"/>
      <c r="N177" s="311"/>
      <c r="O177" s="311"/>
      <c r="P177" s="311"/>
      <c r="Q177" s="312"/>
      <c r="R177" s="312"/>
      <c r="S177" s="312"/>
    </row>
    <row r="178" spans="9:19" s="310" customFormat="1" ht="8.25">
      <c r="I178" s="312"/>
      <c r="J178" s="312"/>
      <c r="K178" s="311"/>
      <c r="L178" s="311"/>
      <c r="M178" s="311"/>
      <c r="N178" s="311"/>
      <c r="O178" s="311"/>
      <c r="P178" s="311"/>
      <c r="Q178" s="312"/>
      <c r="R178" s="312"/>
      <c r="S178" s="312"/>
    </row>
    <row r="179" spans="9:19" s="310" customFormat="1" ht="8.25">
      <c r="I179" s="312"/>
      <c r="J179" s="312"/>
      <c r="K179" s="311"/>
      <c r="L179" s="311"/>
      <c r="M179" s="311"/>
      <c r="N179" s="311"/>
      <c r="O179" s="311"/>
      <c r="P179" s="311"/>
      <c r="Q179" s="312"/>
      <c r="R179" s="312"/>
      <c r="S179" s="312"/>
    </row>
    <row r="180" spans="9:19" s="310" customFormat="1" ht="8.25">
      <c r="I180" s="312"/>
      <c r="J180" s="312"/>
      <c r="K180" s="311"/>
      <c r="L180" s="311"/>
      <c r="M180" s="311"/>
      <c r="N180" s="311"/>
      <c r="O180" s="311"/>
      <c r="P180" s="311"/>
      <c r="Q180" s="312"/>
      <c r="R180" s="312"/>
      <c r="S180" s="312"/>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1.xml><?xml version="1.0" encoding="utf-8"?>
<worksheet xmlns="http://schemas.openxmlformats.org/spreadsheetml/2006/main" xmlns:r="http://schemas.openxmlformats.org/officeDocument/2006/relationships">
  <sheetPr>
    <tabColor indexed="31"/>
  </sheetPr>
  <dimension ref="A2:Z180"/>
  <sheetViews>
    <sheetView zoomScalePageLayoutView="0" workbookViewId="0" topLeftCell="A1">
      <selection activeCell="A1" sqref="A1:IV16384"/>
    </sheetView>
  </sheetViews>
  <sheetFormatPr defaultColWidth="11.421875" defaultRowHeight="12.75"/>
  <cols>
    <col min="1" max="1" width="2.28125" style="299" customWidth="1"/>
    <col min="2" max="2" width="1.7109375" style="299" customWidth="1"/>
    <col min="3" max="3" width="5.57421875" style="299" customWidth="1"/>
    <col min="4" max="4" width="3.00390625" style="299" customWidth="1"/>
    <col min="5" max="5" width="29.28125" style="299" bestFit="1" customWidth="1"/>
    <col min="6" max="6" width="5.28125" style="299" hidden="1" customWidth="1"/>
    <col min="7" max="7" width="6.7109375" style="299" hidden="1" customWidth="1"/>
    <col min="8" max="8" width="3.421875" style="299" customWidth="1"/>
    <col min="9" max="9" width="8.7109375" style="301" customWidth="1"/>
    <col min="10" max="10" width="1.28515625" style="301" customWidth="1"/>
    <col min="11" max="11" width="12.7109375" style="300" bestFit="1" customWidth="1"/>
    <col min="12" max="12" width="1.28515625" style="300" customWidth="1"/>
    <col min="13" max="13" width="9.140625" style="300" customWidth="1"/>
    <col min="14" max="14" width="1.28515625" style="300" customWidth="1"/>
    <col min="15" max="15" width="10.140625" style="300" customWidth="1"/>
    <col min="16" max="16" width="1.28515625" style="300" customWidth="1"/>
    <col min="17" max="17" width="6.8515625" style="301" customWidth="1"/>
    <col min="18" max="18" width="1.28515625" style="301" customWidth="1"/>
    <col min="19" max="19" width="8.00390625" style="301" customWidth="1"/>
    <col min="20" max="25" width="5.8515625" style="299" customWidth="1"/>
    <col min="26" max="16384" width="11.421875" style="299" customWidth="1"/>
  </cols>
  <sheetData>
    <row r="2" spans="1:19" s="297" customFormat="1" ht="12.75" customHeight="1">
      <c r="A2" s="292" t="s">
        <v>767</v>
      </c>
      <c r="B2" s="293"/>
      <c r="C2" s="294"/>
      <c r="D2" s="294"/>
      <c r="E2" s="294"/>
      <c r="F2" s="294"/>
      <c r="G2" s="294"/>
      <c r="H2" s="294"/>
      <c r="I2" s="295"/>
      <c r="J2" s="295"/>
      <c r="K2" s="295"/>
      <c r="L2" s="295"/>
      <c r="M2" s="296"/>
      <c r="N2" s="296"/>
      <c r="O2" s="296"/>
      <c r="P2" s="296"/>
      <c r="Q2" s="295"/>
      <c r="R2" s="295"/>
      <c r="S2" s="295"/>
    </row>
    <row r="3" spans="1:19" ht="12" customHeight="1">
      <c r="A3" s="313" t="s">
        <v>0</v>
      </c>
      <c r="B3" s="298"/>
      <c r="I3" s="300"/>
      <c r="J3" s="300"/>
      <c r="K3" s="301"/>
      <c r="M3" s="302"/>
      <c r="N3" s="302"/>
      <c r="O3" s="302"/>
      <c r="P3" s="302"/>
      <c r="Q3" s="300"/>
      <c r="R3" s="300"/>
      <c r="S3" s="300"/>
    </row>
    <row r="4" spans="1:19" s="304" customFormat="1" ht="12.75" customHeight="1">
      <c r="A4" s="303"/>
      <c r="I4" s="305"/>
      <c r="J4" s="305"/>
      <c r="K4" s="305"/>
      <c r="L4" s="305"/>
      <c r="M4" s="305"/>
      <c r="N4" s="305"/>
      <c r="O4" s="305"/>
      <c r="P4" s="305"/>
      <c r="Q4" s="305"/>
      <c r="R4" s="305"/>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39600</v>
      </c>
      <c r="J8" s="328"/>
      <c r="K8" s="327" t="s">
        <v>698</v>
      </c>
      <c r="L8" s="328"/>
      <c r="M8" s="329" t="s">
        <v>699</v>
      </c>
      <c r="N8" s="330"/>
      <c r="O8" s="331" t="s">
        <v>700</v>
      </c>
      <c r="P8" s="330"/>
      <c r="Q8" s="331" t="s">
        <v>598</v>
      </c>
      <c r="R8" s="329"/>
      <c r="S8" s="351">
        <v>39692</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1:26" s="336" customFormat="1" ht="7.5" customHeight="1">
      <c r="A10" s="332"/>
      <c r="B10" s="332"/>
      <c r="C10" s="332"/>
      <c r="D10" s="332"/>
      <c r="E10" s="332"/>
      <c r="F10" s="332"/>
      <c r="G10" s="332"/>
      <c r="H10" s="332"/>
      <c r="I10" s="333"/>
      <c r="J10" s="333"/>
      <c r="K10" s="334"/>
      <c r="L10" s="334"/>
      <c r="M10" s="334"/>
      <c r="N10" s="334"/>
      <c r="O10" s="334"/>
      <c r="P10" s="334"/>
      <c r="Q10" s="334"/>
      <c r="R10" s="334"/>
      <c r="S10" s="333"/>
      <c r="T10" s="335"/>
      <c r="U10" s="335"/>
      <c r="V10" s="335"/>
      <c r="W10" s="335"/>
      <c r="X10" s="335"/>
      <c r="Y10" s="335"/>
      <c r="Z10" s="335"/>
    </row>
    <row r="11" spans="1:26" s="337" customFormat="1" ht="12">
      <c r="A11" s="317" t="s">
        <v>234</v>
      </c>
      <c r="G11" s="338"/>
      <c r="H11" s="338"/>
      <c r="I11" s="339">
        <f>I13-I75</f>
        <v>-7614.099413774384</v>
      </c>
      <c r="J11" s="339"/>
      <c r="K11" s="339">
        <f>K13-K75</f>
        <v>-2962.5716876891693</v>
      </c>
      <c r="L11" s="339"/>
      <c r="M11" s="339">
        <f>M13-M75</f>
        <v>-17418.692473605795</v>
      </c>
      <c r="N11" s="339"/>
      <c r="O11" s="339">
        <f>O13-O75</f>
        <v>1017.9136032222168</v>
      </c>
      <c r="P11" s="339"/>
      <c r="Q11" s="339">
        <f>Q13-Q75</f>
        <v>56.588438312886694</v>
      </c>
      <c r="R11" s="339"/>
      <c r="S11" s="339">
        <f>S13-S75</f>
        <v>-26920.861533534277</v>
      </c>
      <c r="T11" s="340"/>
      <c r="U11" s="340"/>
      <c r="V11" s="340"/>
      <c r="W11" s="340"/>
      <c r="X11" s="340"/>
      <c r="Y11" s="340"/>
      <c r="Z11" s="340"/>
    </row>
    <row r="12" spans="7:26" s="337" customFormat="1" ht="7.5" customHeight="1">
      <c r="G12" s="338"/>
      <c r="H12" s="338"/>
      <c r="I12" s="339"/>
      <c r="J12" s="339"/>
      <c r="K12" s="339"/>
      <c r="L12" s="339"/>
      <c r="M12" s="339"/>
      <c r="N12" s="339"/>
      <c r="O12" s="339"/>
      <c r="P12" s="339"/>
      <c r="Q12" s="339"/>
      <c r="R12" s="339"/>
      <c r="S12" s="339"/>
      <c r="T12" s="340"/>
      <c r="U12" s="340"/>
      <c r="V12" s="340"/>
      <c r="W12" s="340"/>
      <c r="X12" s="340"/>
      <c r="Y12" s="340"/>
      <c r="Z12" s="340"/>
    </row>
    <row r="13" spans="1:26" s="337" customFormat="1" ht="12">
      <c r="A13" s="337" t="s">
        <v>706</v>
      </c>
      <c r="G13" s="338"/>
      <c r="H13" s="338"/>
      <c r="I13" s="339">
        <f>I15+I20+I59</f>
        <v>173063.14970957424</v>
      </c>
      <c r="J13" s="339"/>
      <c r="K13" s="339">
        <f>K15+K20+K59</f>
        <v>4207.112346348278</v>
      </c>
      <c r="L13" s="339"/>
      <c r="M13" s="339">
        <f>M15+M20+M59</f>
        <v>-15730.79125610088</v>
      </c>
      <c r="N13" s="339"/>
      <c r="O13" s="339">
        <f>O15+O20+O59</f>
        <v>-1677.385283906252</v>
      </c>
      <c r="P13" s="339"/>
      <c r="Q13" s="339">
        <f>Q15+Q20+Q59</f>
        <v>66.10089762984617</v>
      </c>
      <c r="R13" s="339"/>
      <c r="S13" s="339">
        <f>S15+S20+S59</f>
        <v>159928.18641354522</v>
      </c>
      <c r="T13" s="340"/>
      <c r="U13" s="340"/>
      <c r="V13" s="340"/>
      <c r="W13" s="340"/>
      <c r="X13" s="340"/>
      <c r="Y13" s="340"/>
      <c r="Z13" s="340"/>
    </row>
    <row r="14" spans="9:26" s="337" customFormat="1" ht="12">
      <c r="I14" s="339"/>
      <c r="J14" s="339"/>
      <c r="K14" s="339"/>
      <c r="L14" s="339"/>
      <c r="M14" s="339"/>
      <c r="N14" s="339"/>
      <c r="O14" s="339"/>
      <c r="P14" s="339"/>
      <c r="Q14" s="339"/>
      <c r="R14" s="339"/>
      <c r="S14" s="339"/>
      <c r="T14" s="340"/>
      <c r="U14" s="340"/>
      <c r="V14" s="340"/>
      <c r="W14" s="340"/>
      <c r="X14" s="340"/>
      <c r="Y14" s="340"/>
      <c r="Z14" s="340"/>
    </row>
    <row r="15" spans="1:26" s="337" customFormat="1" ht="12">
      <c r="A15" s="337" t="s">
        <v>743</v>
      </c>
      <c r="D15" s="341"/>
      <c r="G15" s="341"/>
      <c r="H15" s="341"/>
      <c r="I15" s="339">
        <f>I16+I17+I18+I19</f>
        <v>25401.97320889096</v>
      </c>
      <c r="J15" s="339"/>
      <c r="K15" s="339">
        <f>K16+K17+K18+K19</f>
        <v>712.8797691757695</v>
      </c>
      <c r="L15" s="339"/>
      <c r="M15" s="339">
        <f>M16+M17+M18+M19</f>
        <v>-194.70136309466267</v>
      </c>
      <c r="N15" s="339"/>
      <c r="O15" s="339">
        <f>O16+O17+O18+O19</f>
        <v>-376.7764472933923</v>
      </c>
      <c r="P15" s="339"/>
      <c r="Q15" s="339">
        <f>Q16+Q17+Q18+Q19</f>
        <v>-0.02311739015385683</v>
      </c>
      <c r="R15" s="339"/>
      <c r="S15" s="339">
        <f>S16+S17+S18+S19</f>
        <v>25543.352050288522</v>
      </c>
      <c r="T15" s="340"/>
      <c r="U15" s="340"/>
      <c r="V15" s="340"/>
      <c r="W15" s="340"/>
      <c r="X15" s="340"/>
      <c r="Y15" s="340"/>
      <c r="Z15" s="340"/>
    </row>
    <row r="16" spans="3:26" s="337" customFormat="1" ht="12">
      <c r="C16" s="341"/>
      <c r="D16" s="341" t="s">
        <v>194</v>
      </c>
      <c r="G16" s="341"/>
      <c r="H16" s="341"/>
      <c r="I16" s="339">
        <v>0</v>
      </c>
      <c r="J16" s="339"/>
      <c r="K16" s="339">
        <v>0</v>
      </c>
      <c r="L16" s="339"/>
      <c r="M16" s="339">
        <v>0</v>
      </c>
      <c r="N16" s="339"/>
      <c r="O16" s="339">
        <v>0</v>
      </c>
      <c r="P16" s="339"/>
      <c r="Q16" s="339">
        <v>0</v>
      </c>
      <c r="R16" s="339"/>
      <c r="S16" s="339">
        <v>0</v>
      </c>
      <c r="T16" s="340"/>
      <c r="U16" s="340"/>
      <c r="V16" s="340"/>
      <c r="W16" s="340"/>
      <c r="X16" s="340"/>
      <c r="Y16" s="340"/>
      <c r="Z16" s="340"/>
    </row>
    <row r="17" spans="3:26" s="337" customFormat="1" ht="12">
      <c r="C17" s="341"/>
      <c r="D17" s="341" t="s">
        <v>97</v>
      </c>
      <c r="F17" s="341"/>
      <c r="G17" s="341"/>
      <c r="H17" s="341"/>
      <c r="I17" s="339">
        <v>16408.05780082</v>
      </c>
      <c r="J17" s="339"/>
      <c r="K17" s="339">
        <v>970.321907008055</v>
      </c>
      <c r="L17" s="339"/>
      <c r="M17" s="339">
        <v>-194.70136309466267</v>
      </c>
      <c r="N17" s="339"/>
      <c r="O17" s="339">
        <v>-374.87644729339235</v>
      </c>
      <c r="P17" s="339"/>
      <c r="Q17" s="339">
        <v>0</v>
      </c>
      <c r="R17" s="339"/>
      <c r="S17" s="339">
        <v>16808.80189744</v>
      </c>
      <c r="T17" s="340"/>
      <c r="U17" s="340"/>
      <c r="V17" s="340"/>
      <c r="W17" s="340"/>
      <c r="X17" s="340"/>
      <c r="Y17" s="340"/>
      <c r="Z17" s="340"/>
    </row>
    <row r="18" spans="4:26" s="337" customFormat="1" ht="12">
      <c r="D18" s="341" t="s">
        <v>483</v>
      </c>
      <c r="F18" s="341"/>
      <c r="G18" s="341"/>
      <c r="H18" s="341"/>
      <c r="I18" s="339">
        <v>0</v>
      </c>
      <c r="J18" s="339"/>
      <c r="K18" s="339">
        <v>0</v>
      </c>
      <c r="L18" s="339"/>
      <c r="M18" s="339">
        <v>0</v>
      </c>
      <c r="N18" s="339"/>
      <c r="O18" s="339">
        <v>0</v>
      </c>
      <c r="P18" s="339"/>
      <c r="Q18" s="339">
        <v>0</v>
      </c>
      <c r="R18" s="339"/>
      <c r="S18" s="339">
        <v>0</v>
      </c>
      <c r="T18" s="340"/>
      <c r="U18" s="340"/>
      <c r="V18" s="340"/>
      <c r="W18" s="340"/>
      <c r="X18" s="340"/>
      <c r="Y18" s="340"/>
      <c r="Z18" s="340"/>
    </row>
    <row r="19" spans="4:26" s="337" customFormat="1" ht="12">
      <c r="D19" s="341" t="s">
        <v>101</v>
      </c>
      <c r="G19" s="341"/>
      <c r="H19" s="341"/>
      <c r="I19" s="339">
        <v>8993.91540807096</v>
      </c>
      <c r="J19" s="339"/>
      <c r="K19" s="339">
        <v>-257.4421378322854</v>
      </c>
      <c r="L19" s="339"/>
      <c r="M19" s="339">
        <v>0</v>
      </c>
      <c r="N19" s="339"/>
      <c r="O19" s="339">
        <v>-1.9</v>
      </c>
      <c r="P19" s="339"/>
      <c r="Q19" s="339">
        <v>-0.02311739015385683</v>
      </c>
      <c r="R19" s="339"/>
      <c r="S19" s="339">
        <v>8734.55015284852</v>
      </c>
      <c r="T19" s="340"/>
      <c r="U19" s="340"/>
      <c r="V19" s="340"/>
      <c r="W19" s="340"/>
      <c r="X19" s="340"/>
      <c r="Y19" s="340"/>
      <c r="Z19" s="340"/>
    </row>
    <row r="20" spans="1:26" s="337" customFormat="1" ht="12">
      <c r="A20" s="337" t="s">
        <v>744</v>
      </c>
      <c r="G20" s="341"/>
      <c r="H20" s="341"/>
      <c r="I20" s="339">
        <f>I21+I26+I37+I48</f>
        <v>74207.25456848847</v>
      </c>
      <c r="J20" s="339"/>
      <c r="K20" s="339">
        <f>K21+K26+K37+K48</f>
        <v>1263.6072618126004</v>
      </c>
      <c r="L20" s="339"/>
      <c r="M20" s="339">
        <f>M21+M26+M37+M48</f>
        <v>-11110.53641779101</v>
      </c>
      <c r="N20" s="339"/>
      <c r="O20" s="339">
        <f>O21+O26+O37+O48</f>
        <v>-402.14751665419124</v>
      </c>
      <c r="P20" s="339"/>
      <c r="Q20" s="339">
        <f>Q21+Q26+Q37+Q48</f>
        <v>66.12401502000003</v>
      </c>
      <c r="R20" s="339"/>
      <c r="S20" s="339">
        <f>S21+S26+S37+S48</f>
        <v>64024.301910875874</v>
      </c>
      <c r="T20" s="340"/>
      <c r="U20" s="340"/>
      <c r="V20" s="340"/>
      <c r="W20" s="340"/>
      <c r="X20" s="340"/>
      <c r="Y20" s="340"/>
      <c r="Z20" s="340"/>
    </row>
    <row r="21" spans="2:26" s="337" customFormat="1" ht="12">
      <c r="B21" s="337" t="s">
        <v>745</v>
      </c>
      <c r="G21" s="341"/>
      <c r="H21" s="341"/>
      <c r="I21" s="339">
        <f>I22+I25</f>
        <v>20503.25893331</v>
      </c>
      <c r="J21" s="339"/>
      <c r="K21" s="339">
        <f>K22+K25</f>
        <v>4615.160503098648</v>
      </c>
      <c r="L21" s="339"/>
      <c r="M21" s="339">
        <f>M22+M25</f>
        <v>64.96455971783641</v>
      </c>
      <c r="N21" s="339"/>
      <c r="O21" s="339">
        <f>O22+O25</f>
        <v>-729.4397571964819</v>
      </c>
      <c r="P21" s="339"/>
      <c r="Q21" s="339">
        <f>Q22+Q25</f>
        <v>0</v>
      </c>
      <c r="R21" s="339"/>
      <c r="S21" s="339">
        <f>S22+S25</f>
        <v>24453.944238930006</v>
      </c>
      <c r="T21" s="340"/>
      <c r="U21" s="340"/>
      <c r="V21" s="340"/>
      <c r="W21" s="340"/>
      <c r="X21" s="340"/>
      <c r="Y21" s="340"/>
      <c r="Z21" s="340"/>
    </row>
    <row r="22" spans="4:26" s="337" customFormat="1" ht="12">
      <c r="D22" s="337" t="s">
        <v>213</v>
      </c>
      <c r="G22" s="341"/>
      <c r="H22" s="341"/>
      <c r="I22" s="339">
        <f>I23+I24</f>
        <v>20250.45693331</v>
      </c>
      <c r="J22" s="339"/>
      <c r="K22" s="339">
        <f>K23+K24</f>
        <v>4615.160503098648</v>
      </c>
      <c r="L22" s="339"/>
      <c r="M22" s="339">
        <f>M23+M24</f>
        <v>64.96455971783641</v>
      </c>
      <c r="N22" s="339"/>
      <c r="O22" s="339">
        <f>O23+O24</f>
        <v>-726.2277571964819</v>
      </c>
      <c r="P22" s="339"/>
      <c r="Q22" s="339">
        <f>Q23+Q24</f>
        <v>0</v>
      </c>
      <c r="R22" s="339"/>
      <c r="S22" s="339">
        <f>S23+S24</f>
        <v>24204.354238930006</v>
      </c>
      <c r="T22" s="340"/>
      <c r="U22" s="340"/>
      <c r="V22" s="340"/>
      <c r="W22" s="340"/>
      <c r="X22" s="340"/>
      <c r="Y22" s="340"/>
      <c r="Z22" s="340"/>
    </row>
    <row r="23" spans="5:26" s="337" customFormat="1" ht="12">
      <c r="E23" s="337" t="s">
        <v>89</v>
      </c>
      <c r="G23" s="341"/>
      <c r="H23" s="341"/>
      <c r="I23" s="339">
        <v>19982.40771831</v>
      </c>
      <c r="J23" s="339"/>
      <c r="K23" s="339">
        <v>4687.017518187498</v>
      </c>
      <c r="L23" s="339"/>
      <c r="M23" s="339">
        <v>64.96455971783641</v>
      </c>
      <c r="N23" s="339"/>
      <c r="O23" s="339">
        <v>-718.2795815153313</v>
      </c>
      <c r="P23" s="339"/>
      <c r="Q23" s="339">
        <v>0</v>
      </c>
      <c r="R23" s="339"/>
      <c r="S23" s="339">
        <v>24016.110214700006</v>
      </c>
      <c r="T23" s="340"/>
      <c r="U23" s="340"/>
      <c r="V23" s="340"/>
      <c r="W23" s="340"/>
      <c r="X23" s="340"/>
      <c r="Y23" s="340"/>
      <c r="Z23" s="340"/>
    </row>
    <row r="24" spans="5:26" s="337" customFormat="1" ht="12">
      <c r="E24" s="337" t="s">
        <v>67</v>
      </c>
      <c r="G24" s="341"/>
      <c r="H24" s="341"/>
      <c r="I24" s="339">
        <v>268.0492149999991</v>
      </c>
      <c r="J24" s="339"/>
      <c r="K24" s="339">
        <v>-71.8570150888495</v>
      </c>
      <c r="L24" s="339"/>
      <c r="M24" s="339">
        <v>0</v>
      </c>
      <c r="N24" s="339"/>
      <c r="O24" s="339">
        <v>-7.9481756811505875</v>
      </c>
      <c r="P24" s="339"/>
      <c r="Q24" s="339">
        <v>0</v>
      </c>
      <c r="R24" s="339"/>
      <c r="S24" s="339">
        <v>188.24402422999992</v>
      </c>
      <c r="T24" s="340"/>
      <c r="U24" s="340"/>
      <c r="V24" s="340"/>
      <c r="W24" s="340"/>
      <c r="X24" s="340"/>
      <c r="Y24" s="340"/>
      <c r="Z24" s="340"/>
    </row>
    <row r="25" spans="4:26" s="337" customFormat="1" ht="12">
      <c r="D25" s="337" t="s">
        <v>707</v>
      </c>
      <c r="G25" s="341"/>
      <c r="H25" s="341"/>
      <c r="I25" s="339">
        <v>252.80200000000002</v>
      </c>
      <c r="J25" s="339"/>
      <c r="K25" s="339">
        <v>0</v>
      </c>
      <c r="L25" s="339"/>
      <c r="M25" s="339">
        <v>0</v>
      </c>
      <c r="N25" s="339"/>
      <c r="O25" s="339">
        <v>-3.2120000000000033</v>
      </c>
      <c r="P25" s="339"/>
      <c r="Q25" s="339">
        <v>0</v>
      </c>
      <c r="R25" s="339"/>
      <c r="S25" s="339">
        <v>249.59</v>
      </c>
      <c r="T25" s="340"/>
      <c r="U25" s="340"/>
      <c r="V25" s="340"/>
      <c r="W25" s="340"/>
      <c r="X25" s="340"/>
      <c r="Y25" s="340"/>
      <c r="Z25" s="340"/>
    </row>
    <row r="26" spans="2:26" s="337" customFormat="1" ht="12">
      <c r="B26" s="337" t="s">
        <v>746</v>
      </c>
      <c r="C26" s="341"/>
      <c r="G26" s="341"/>
      <c r="H26" s="341"/>
      <c r="I26" s="339">
        <f>I27+I28+I31+I32</f>
        <v>8119.0930701334755</v>
      </c>
      <c r="J26" s="339"/>
      <c r="K26" s="339">
        <f>K27+K28+K31+K32</f>
        <v>-1800.5145201771832</v>
      </c>
      <c r="L26" s="339"/>
      <c r="M26" s="339">
        <f>M27+M28+M31+M32</f>
        <v>195.65966739595368</v>
      </c>
      <c r="N26" s="339"/>
      <c r="O26" s="339">
        <f>O27+O28+O31+O32</f>
        <v>998.7942888222057</v>
      </c>
      <c r="P26" s="339"/>
      <c r="Q26" s="339">
        <f>Q27+Q28+Q31+Q32</f>
        <v>0.02582200000000512</v>
      </c>
      <c r="R26" s="339"/>
      <c r="S26" s="339">
        <f>S27+S28+S31+S32</f>
        <v>7513.058328174451</v>
      </c>
      <c r="T26" s="340"/>
      <c r="U26" s="340"/>
      <c r="V26" s="340"/>
      <c r="W26" s="340"/>
      <c r="X26" s="340"/>
      <c r="Y26" s="340"/>
      <c r="Z26" s="340"/>
    </row>
    <row r="27" spans="3:26" s="337" customFormat="1" ht="12">
      <c r="C27" s="341" t="s">
        <v>194</v>
      </c>
      <c r="G27" s="341"/>
      <c r="H27" s="341"/>
      <c r="I27" s="339">
        <v>33.07167256</v>
      </c>
      <c r="J27" s="339"/>
      <c r="K27" s="339">
        <v>10.164922</v>
      </c>
      <c r="L27" s="339"/>
      <c r="M27" s="339">
        <v>0</v>
      </c>
      <c r="N27" s="339"/>
      <c r="O27" s="339">
        <v>1.9</v>
      </c>
      <c r="P27" s="339"/>
      <c r="Q27" s="339">
        <v>0.02582200000000512</v>
      </c>
      <c r="R27" s="339"/>
      <c r="S27" s="339">
        <v>45.162416560000004</v>
      </c>
      <c r="T27" s="340"/>
      <c r="U27" s="340"/>
      <c r="V27" s="340"/>
      <c r="W27" s="340"/>
      <c r="X27" s="340"/>
      <c r="Y27" s="340"/>
      <c r="Z27" s="340"/>
    </row>
    <row r="28" spans="3:26" s="337" customFormat="1" ht="12">
      <c r="C28" s="341" t="s">
        <v>97</v>
      </c>
      <c r="G28" s="341"/>
      <c r="H28" s="341"/>
      <c r="I28" s="339">
        <f>I29+I30</f>
        <v>312.10056992348217</v>
      </c>
      <c r="J28" s="339"/>
      <c r="K28" s="339">
        <f>K29+K30</f>
        <v>-11.01770127903086</v>
      </c>
      <c r="L28" s="339"/>
      <c r="M28" s="339">
        <f>M29+M30</f>
        <v>0</v>
      </c>
      <c r="N28" s="339"/>
      <c r="O28" s="339">
        <f>O29+O30</f>
        <v>0</v>
      </c>
      <c r="P28" s="339"/>
      <c r="Q28" s="339">
        <f>Q29+Q30</f>
        <v>0</v>
      </c>
      <c r="R28" s="339"/>
      <c r="S28" s="339">
        <f>S29+S30</f>
        <v>301.0828686444513</v>
      </c>
      <c r="T28" s="340"/>
      <c r="U28" s="340"/>
      <c r="V28" s="340"/>
      <c r="W28" s="340"/>
      <c r="X28" s="340"/>
      <c r="Y28" s="340"/>
      <c r="Z28" s="340"/>
    </row>
    <row r="29" spans="3:26" s="337" customFormat="1" ht="12">
      <c r="C29" s="341"/>
      <c r="D29" s="337" t="s">
        <v>607</v>
      </c>
      <c r="G29" s="341"/>
      <c r="H29" s="341"/>
      <c r="I29" s="339">
        <v>65.70456992348214</v>
      </c>
      <c r="J29" s="339"/>
      <c r="K29" s="339">
        <v>35.02629872096915</v>
      </c>
      <c r="L29" s="339"/>
      <c r="M29" s="339">
        <v>0</v>
      </c>
      <c r="N29" s="339"/>
      <c r="O29" s="339">
        <v>0</v>
      </c>
      <c r="P29" s="339"/>
      <c r="Q29" s="339">
        <v>0</v>
      </c>
      <c r="R29" s="339"/>
      <c r="S29" s="339">
        <v>100.73086864445129</v>
      </c>
      <c r="T29" s="340"/>
      <c r="U29" s="340"/>
      <c r="V29" s="340"/>
      <c r="W29" s="340"/>
      <c r="X29" s="340"/>
      <c r="Y29" s="340"/>
      <c r="Z29" s="340"/>
    </row>
    <row r="30" spans="3:26" s="337" customFormat="1" ht="12">
      <c r="C30" s="341"/>
      <c r="D30" s="337" t="s">
        <v>253</v>
      </c>
      <c r="G30" s="341"/>
      <c r="H30" s="341"/>
      <c r="I30" s="339">
        <v>246.39600000000002</v>
      </c>
      <c r="J30" s="339"/>
      <c r="K30" s="339">
        <v>-46.04400000000001</v>
      </c>
      <c r="L30" s="339"/>
      <c r="M30" s="339">
        <v>0</v>
      </c>
      <c r="N30" s="339"/>
      <c r="O30" s="339">
        <v>0</v>
      </c>
      <c r="P30" s="339"/>
      <c r="Q30" s="339">
        <v>0</v>
      </c>
      <c r="R30" s="339"/>
      <c r="S30" s="339">
        <v>200.352</v>
      </c>
      <c r="T30" s="340"/>
      <c r="U30" s="340"/>
      <c r="V30" s="340"/>
      <c r="W30" s="340"/>
      <c r="X30" s="340"/>
      <c r="Y30" s="340"/>
      <c r="Z30" s="340"/>
    </row>
    <row r="31" spans="3:26" s="337" customFormat="1" ht="12">
      <c r="C31" s="341" t="s">
        <v>483</v>
      </c>
      <c r="G31" s="341"/>
      <c r="H31" s="341"/>
      <c r="I31" s="339">
        <v>1903.8278276499937</v>
      </c>
      <c r="J31" s="339"/>
      <c r="K31" s="339">
        <v>-1143.4887408981526</v>
      </c>
      <c r="L31" s="339"/>
      <c r="M31" s="339">
        <v>195.65966739595368</v>
      </c>
      <c r="N31" s="339"/>
      <c r="O31" s="339">
        <v>996.8942888222057</v>
      </c>
      <c r="P31" s="339"/>
      <c r="Q31" s="339">
        <v>0</v>
      </c>
      <c r="R31" s="339"/>
      <c r="S31" s="339">
        <v>1952.8930429700004</v>
      </c>
      <c r="T31" s="340"/>
      <c r="U31" s="340"/>
      <c r="V31" s="340"/>
      <c r="W31" s="340"/>
      <c r="X31" s="340"/>
      <c r="Y31" s="340"/>
      <c r="Z31" s="340"/>
    </row>
    <row r="32" spans="3:26" s="337" customFormat="1" ht="12">
      <c r="C32" s="341" t="s">
        <v>101</v>
      </c>
      <c r="G32" s="341"/>
      <c r="H32" s="341"/>
      <c r="I32" s="339">
        <f>I33+I36</f>
        <v>5870.093</v>
      </c>
      <c r="J32" s="339"/>
      <c r="K32" s="339">
        <f>K33+K36</f>
        <v>-656.1729999999998</v>
      </c>
      <c r="L32" s="339"/>
      <c r="M32" s="339">
        <f>M33+M36</f>
        <v>0</v>
      </c>
      <c r="N32" s="339"/>
      <c r="O32" s="339">
        <f>O33+O36</f>
        <v>0</v>
      </c>
      <c r="P32" s="339"/>
      <c r="Q32" s="339">
        <f>Q33+Q36</f>
        <v>0</v>
      </c>
      <c r="R32" s="339"/>
      <c r="S32" s="339">
        <f>S33+S36</f>
        <v>5213.92</v>
      </c>
      <c r="T32" s="340"/>
      <c r="U32" s="340"/>
      <c r="V32" s="340"/>
      <c r="W32" s="340"/>
      <c r="X32" s="340"/>
      <c r="Y32" s="340"/>
      <c r="Z32" s="340"/>
    </row>
    <row r="33" spans="3:26" s="337" customFormat="1" ht="12">
      <c r="C33" s="341"/>
      <c r="D33" s="337" t="s">
        <v>22</v>
      </c>
      <c r="G33" s="341"/>
      <c r="H33" s="341"/>
      <c r="I33" s="339">
        <f>I34+I35</f>
        <v>2941.574</v>
      </c>
      <c r="J33" s="339"/>
      <c r="K33" s="339">
        <f>K34+K35</f>
        <v>-201.41600000000022</v>
      </c>
      <c r="L33" s="339"/>
      <c r="M33" s="339">
        <f>M34+M35</f>
        <v>0</v>
      </c>
      <c r="N33" s="339"/>
      <c r="O33" s="339">
        <f>O34+O35</f>
        <v>0</v>
      </c>
      <c r="P33" s="339"/>
      <c r="Q33" s="339">
        <f>Q34+Q35</f>
        <v>0</v>
      </c>
      <c r="R33" s="339"/>
      <c r="S33" s="339">
        <f>S34+S35</f>
        <v>2740.158</v>
      </c>
      <c r="T33" s="340"/>
      <c r="U33" s="340"/>
      <c r="V33" s="340"/>
      <c r="W33" s="340"/>
      <c r="X33" s="340"/>
      <c r="Y33" s="340"/>
      <c r="Z33" s="340"/>
    </row>
    <row r="34" spans="3:26" s="337" customFormat="1" ht="12">
      <c r="C34" s="341"/>
      <c r="D34" s="337" t="s">
        <v>702</v>
      </c>
      <c r="G34" s="341"/>
      <c r="H34" s="341"/>
      <c r="I34" s="339">
        <v>2205.492</v>
      </c>
      <c r="J34" s="339"/>
      <c r="K34" s="339">
        <v>-574.8741173655733</v>
      </c>
      <c r="L34" s="339"/>
      <c r="M34" s="339">
        <v>0</v>
      </c>
      <c r="N34" s="339"/>
      <c r="O34" s="339">
        <v>0</v>
      </c>
      <c r="P34" s="339"/>
      <c r="Q34" s="339">
        <v>152.72111736557304</v>
      </c>
      <c r="R34" s="339"/>
      <c r="S34" s="339">
        <v>1783.339</v>
      </c>
      <c r="T34" s="340"/>
      <c r="U34" s="340"/>
      <c r="V34" s="340"/>
      <c r="W34" s="340"/>
      <c r="X34" s="340"/>
      <c r="Y34" s="340"/>
      <c r="Z34" s="340"/>
    </row>
    <row r="35" spans="1:26" s="337" customFormat="1" ht="12">
      <c r="A35" s="341"/>
      <c r="B35" s="341"/>
      <c r="C35" s="341"/>
      <c r="D35" s="337" t="s">
        <v>747</v>
      </c>
      <c r="G35" s="341"/>
      <c r="H35" s="341"/>
      <c r="I35" s="339">
        <v>736.082</v>
      </c>
      <c r="J35" s="339"/>
      <c r="K35" s="339">
        <v>373.45811736557306</v>
      </c>
      <c r="L35" s="339"/>
      <c r="M35" s="339">
        <v>0</v>
      </c>
      <c r="N35" s="339"/>
      <c r="O35" s="339">
        <v>0</v>
      </c>
      <c r="P35" s="339"/>
      <c r="Q35" s="339">
        <v>-152.72111736557304</v>
      </c>
      <c r="R35" s="339"/>
      <c r="S35" s="339">
        <v>956.819</v>
      </c>
      <c r="T35" s="340"/>
      <c r="U35" s="340"/>
      <c r="V35" s="340"/>
      <c r="W35" s="340"/>
      <c r="X35" s="340"/>
      <c r="Y35" s="340"/>
      <c r="Z35" s="340"/>
    </row>
    <row r="36" spans="4:26" s="337" customFormat="1" ht="12">
      <c r="D36" s="337" t="s">
        <v>90</v>
      </c>
      <c r="G36" s="341"/>
      <c r="H36" s="341"/>
      <c r="I36" s="339">
        <v>2928.519</v>
      </c>
      <c r="J36" s="339"/>
      <c r="K36" s="339">
        <v>-454.7569999999996</v>
      </c>
      <c r="L36" s="339"/>
      <c r="M36" s="339">
        <v>0</v>
      </c>
      <c r="N36" s="339"/>
      <c r="O36" s="339">
        <v>0</v>
      </c>
      <c r="P36" s="339"/>
      <c r="Q36" s="339">
        <v>0</v>
      </c>
      <c r="R36" s="339"/>
      <c r="S36" s="339">
        <v>2473.762</v>
      </c>
      <c r="T36" s="340"/>
      <c r="U36" s="340"/>
      <c r="V36" s="340"/>
      <c r="W36" s="340"/>
      <c r="X36" s="340"/>
      <c r="Y36" s="340"/>
      <c r="Z36" s="340"/>
    </row>
    <row r="37" spans="2:26" s="337" customFormat="1" ht="12">
      <c r="B37" s="337" t="s">
        <v>748</v>
      </c>
      <c r="D37" s="341"/>
      <c r="G37" s="341"/>
      <c r="H37" s="341"/>
      <c r="I37" s="339">
        <f>I38+I39+I42+I43</f>
        <v>37922.55962832</v>
      </c>
      <c r="J37" s="339"/>
      <c r="K37" s="339">
        <f>K38+K39+K42+K43</f>
        <v>-1338.3193751496651</v>
      </c>
      <c r="L37" s="339"/>
      <c r="M37" s="339">
        <f>M38+M39+M42+M43</f>
        <v>-9026.786665488178</v>
      </c>
      <c r="N37" s="339"/>
      <c r="O37" s="339">
        <f>O38+O39+O42+O43</f>
        <v>-474.46386914215947</v>
      </c>
      <c r="P37" s="339"/>
      <c r="Q37" s="339">
        <f>Q38+Q39+Q42+Q43</f>
        <v>0.046260250000045744</v>
      </c>
      <c r="R37" s="339"/>
      <c r="S37" s="339">
        <f>S38+S39+S42+S43</f>
        <v>27083.035978789998</v>
      </c>
      <c r="T37" s="340"/>
      <c r="U37" s="340"/>
      <c r="V37" s="340"/>
      <c r="W37" s="340"/>
      <c r="X37" s="340"/>
      <c r="Y37" s="340"/>
      <c r="Z37" s="340"/>
    </row>
    <row r="38" spans="4:26" s="337" customFormat="1" ht="12">
      <c r="D38" s="341" t="s">
        <v>708</v>
      </c>
      <c r="G38" s="341"/>
      <c r="H38" s="341"/>
      <c r="I38" s="339">
        <v>0</v>
      </c>
      <c r="J38" s="339"/>
      <c r="K38" s="339">
        <v>0</v>
      </c>
      <c r="L38" s="339"/>
      <c r="M38" s="339">
        <v>0</v>
      </c>
      <c r="N38" s="339"/>
      <c r="O38" s="339">
        <v>0</v>
      </c>
      <c r="P38" s="339"/>
      <c r="Q38" s="339">
        <v>0</v>
      </c>
      <c r="R38" s="339"/>
      <c r="S38" s="339">
        <v>0</v>
      </c>
      <c r="T38" s="340"/>
      <c r="U38" s="340"/>
      <c r="V38" s="340"/>
      <c r="W38" s="340"/>
      <c r="X38" s="340"/>
      <c r="Y38" s="340"/>
      <c r="Z38" s="340"/>
    </row>
    <row r="39" spans="4:26" s="337" customFormat="1" ht="12">
      <c r="D39" s="341" t="s">
        <v>709</v>
      </c>
      <c r="G39" s="341"/>
      <c r="H39" s="341"/>
      <c r="I39" s="339">
        <f>I40+I41</f>
        <v>37764</v>
      </c>
      <c r="J39" s="339"/>
      <c r="K39" s="339">
        <f>K40+K41</f>
        <v>-1199.492391287765</v>
      </c>
      <c r="L39" s="339"/>
      <c r="M39" s="339">
        <f>M40+M41</f>
        <v>-9026.786665488178</v>
      </c>
      <c r="N39" s="339"/>
      <c r="O39" s="339">
        <f>O40+O41</f>
        <v>-598.2672034740594</v>
      </c>
      <c r="P39" s="339"/>
      <c r="Q39" s="339">
        <f>Q40+Q41</f>
        <v>0.046260250000045744</v>
      </c>
      <c r="R39" s="339"/>
      <c r="S39" s="339">
        <f>S40+S41</f>
        <v>26939.5</v>
      </c>
      <c r="T39" s="340"/>
      <c r="U39" s="340"/>
      <c r="V39" s="340"/>
      <c r="W39" s="340"/>
      <c r="X39" s="340"/>
      <c r="Y39" s="340"/>
      <c r="Z39" s="340"/>
    </row>
    <row r="40" spans="4:26" s="337" customFormat="1" ht="12">
      <c r="D40" s="341"/>
      <c r="E40" s="337" t="s">
        <v>607</v>
      </c>
      <c r="G40" s="342"/>
      <c r="H40" s="342"/>
      <c r="I40" s="339">
        <v>37465.1</v>
      </c>
      <c r="J40" s="339"/>
      <c r="K40" s="339">
        <v>-1138.003083717765</v>
      </c>
      <c r="L40" s="339"/>
      <c r="M40" s="339">
        <v>-9011.886665488179</v>
      </c>
      <c r="N40" s="339"/>
      <c r="O40" s="339">
        <v>-581.1102507940595</v>
      </c>
      <c r="P40" s="339"/>
      <c r="Q40" s="339">
        <v>0</v>
      </c>
      <c r="R40" s="339"/>
      <c r="S40" s="339">
        <v>26734.1</v>
      </c>
      <c r="T40" s="340"/>
      <c r="U40" s="340"/>
      <c r="V40" s="340"/>
      <c r="W40" s="340"/>
      <c r="X40" s="340"/>
      <c r="Y40" s="340"/>
      <c r="Z40" s="340"/>
    </row>
    <row r="41" spans="4:26" s="337" customFormat="1" ht="12">
      <c r="D41" s="341"/>
      <c r="E41" s="337" t="s">
        <v>253</v>
      </c>
      <c r="G41" s="342"/>
      <c r="H41" s="342"/>
      <c r="I41" s="339">
        <v>298.9</v>
      </c>
      <c r="J41" s="339"/>
      <c r="K41" s="339">
        <v>-61.48930757000004</v>
      </c>
      <c r="L41" s="339"/>
      <c r="M41" s="339">
        <v>-14.9</v>
      </c>
      <c r="N41" s="339"/>
      <c r="O41" s="339">
        <v>-17.15695267999996</v>
      </c>
      <c r="P41" s="339"/>
      <c r="Q41" s="339">
        <v>0.046260250000045744</v>
      </c>
      <c r="R41" s="339"/>
      <c r="S41" s="339">
        <v>205.4</v>
      </c>
      <c r="T41" s="340"/>
      <c r="U41" s="340"/>
      <c r="V41" s="340"/>
      <c r="W41" s="340"/>
      <c r="X41" s="340"/>
      <c r="Y41" s="340"/>
      <c r="Z41" s="340"/>
    </row>
    <row r="42" spans="4:26" s="337" customFormat="1" ht="12">
      <c r="D42" s="341" t="s">
        <v>483</v>
      </c>
      <c r="G42" s="341"/>
      <c r="H42" s="341"/>
      <c r="I42" s="339">
        <v>49.859628320000006</v>
      </c>
      <c r="J42" s="339"/>
      <c r="K42" s="339">
        <v>-101.42698386190001</v>
      </c>
      <c r="L42" s="339"/>
      <c r="M42" s="339">
        <v>0</v>
      </c>
      <c r="N42" s="339"/>
      <c r="O42" s="339">
        <v>123.80333433189998</v>
      </c>
      <c r="P42" s="339"/>
      <c r="Q42" s="339">
        <v>0</v>
      </c>
      <c r="R42" s="339"/>
      <c r="S42" s="339">
        <v>72.23597878999996</v>
      </c>
      <c r="T42" s="340"/>
      <c r="U42" s="340"/>
      <c r="V42" s="340"/>
      <c r="W42" s="340"/>
      <c r="X42" s="340"/>
      <c r="Y42" s="340"/>
      <c r="Z42" s="340"/>
    </row>
    <row r="43" spans="4:26" s="337" customFormat="1" ht="12">
      <c r="D43" s="341" t="s">
        <v>710</v>
      </c>
      <c r="G43" s="341"/>
      <c r="H43" s="341"/>
      <c r="I43" s="339">
        <f>I44+I47</f>
        <v>108.7</v>
      </c>
      <c r="J43" s="339"/>
      <c r="K43" s="339">
        <f>K44+K47</f>
        <v>-37.40000000000001</v>
      </c>
      <c r="L43" s="339"/>
      <c r="M43" s="339">
        <f>M44+M47</f>
        <v>0</v>
      </c>
      <c r="N43" s="339"/>
      <c r="O43" s="339">
        <f>O44+O47</f>
        <v>0</v>
      </c>
      <c r="P43" s="339"/>
      <c r="Q43" s="339">
        <f>Q44+Q47</f>
        <v>0</v>
      </c>
      <c r="R43" s="339"/>
      <c r="S43" s="339">
        <f>S44+S47</f>
        <v>71.3</v>
      </c>
      <c r="T43" s="340"/>
      <c r="U43" s="340"/>
      <c r="V43" s="340"/>
      <c r="W43" s="340"/>
      <c r="X43" s="340"/>
      <c r="Y43" s="340"/>
      <c r="Z43" s="340"/>
    </row>
    <row r="44" spans="4:26" s="337" customFormat="1" ht="12">
      <c r="D44" s="341"/>
      <c r="E44" s="337" t="s">
        <v>22</v>
      </c>
      <c r="G44" s="341"/>
      <c r="H44" s="341"/>
      <c r="I44" s="339">
        <f>I45+I46</f>
        <v>0</v>
      </c>
      <c r="J44" s="339"/>
      <c r="K44" s="339">
        <v>0</v>
      </c>
      <c r="L44" s="339"/>
      <c r="M44" s="339">
        <v>0</v>
      </c>
      <c r="N44" s="339"/>
      <c r="O44" s="339">
        <v>0</v>
      </c>
      <c r="P44" s="339"/>
      <c r="Q44" s="339">
        <v>0</v>
      </c>
      <c r="R44" s="339"/>
      <c r="S44" s="339">
        <v>0</v>
      </c>
      <c r="T44" s="340"/>
      <c r="U44" s="340"/>
      <c r="V44" s="340"/>
      <c r="W44" s="340"/>
      <c r="X44" s="340"/>
      <c r="Y44" s="340"/>
      <c r="Z44" s="340"/>
    </row>
    <row r="45" spans="4:26" s="337" customFormat="1" ht="12">
      <c r="D45" s="341"/>
      <c r="E45" s="337" t="s">
        <v>702</v>
      </c>
      <c r="G45" s="341"/>
      <c r="H45" s="341"/>
      <c r="I45" s="339">
        <v>0</v>
      </c>
      <c r="J45" s="339"/>
      <c r="K45" s="339">
        <v>0</v>
      </c>
      <c r="L45" s="339"/>
      <c r="M45" s="339">
        <v>0</v>
      </c>
      <c r="N45" s="339"/>
      <c r="O45" s="339">
        <v>0</v>
      </c>
      <c r="P45" s="339"/>
      <c r="Q45" s="339">
        <v>0</v>
      </c>
      <c r="R45" s="339"/>
      <c r="S45" s="339">
        <v>0</v>
      </c>
      <c r="T45" s="340"/>
      <c r="U45" s="340"/>
      <c r="V45" s="340"/>
      <c r="W45" s="340"/>
      <c r="X45" s="340"/>
      <c r="Y45" s="340"/>
      <c r="Z45" s="340"/>
    </row>
    <row r="46" spans="5:26" s="337" customFormat="1" ht="12">
      <c r="E46" s="337" t="s">
        <v>747</v>
      </c>
      <c r="G46" s="341"/>
      <c r="H46" s="341"/>
      <c r="I46" s="339">
        <v>0</v>
      </c>
      <c r="J46" s="339"/>
      <c r="K46" s="339">
        <v>0</v>
      </c>
      <c r="L46" s="339"/>
      <c r="M46" s="339">
        <v>0</v>
      </c>
      <c r="N46" s="339"/>
      <c r="O46" s="339">
        <v>0</v>
      </c>
      <c r="P46" s="339"/>
      <c r="Q46" s="339">
        <v>0</v>
      </c>
      <c r="R46" s="339"/>
      <c r="S46" s="339">
        <v>0</v>
      </c>
      <c r="T46" s="340"/>
      <c r="U46" s="340"/>
      <c r="V46" s="340"/>
      <c r="W46" s="340"/>
      <c r="X46" s="340"/>
      <c r="Y46" s="340"/>
      <c r="Z46" s="340"/>
    </row>
    <row r="47" spans="4:26" s="337" customFormat="1" ht="12">
      <c r="D47" s="341"/>
      <c r="E47" s="337" t="s">
        <v>90</v>
      </c>
      <c r="G47" s="341"/>
      <c r="H47" s="341"/>
      <c r="I47" s="339">
        <v>108.7</v>
      </c>
      <c r="J47" s="339"/>
      <c r="K47" s="339">
        <v>-37.40000000000001</v>
      </c>
      <c r="L47" s="339"/>
      <c r="M47" s="339">
        <v>0</v>
      </c>
      <c r="N47" s="339"/>
      <c r="O47" s="339">
        <v>0</v>
      </c>
      <c r="P47" s="339"/>
      <c r="Q47" s="339">
        <v>0</v>
      </c>
      <c r="R47" s="339"/>
      <c r="S47" s="339">
        <v>71.3</v>
      </c>
      <c r="T47" s="340"/>
      <c r="U47" s="340"/>
      <c r="V47" s="340"/>
      <c r="W47" s="340"/>
      <c r="X47" s="340"/>
      <c r="Y47" s="340"/>
      <c r="Z47" s="340"/>
    </row>
    <row r="48" spans="2:26" s="337" customFormat="1" ht="12">
      <c r="B48" s="337" t="s">
        <v>749</v>
      </c>
      <c r="D48" s="341"/>
      <c r="G48" s="341"/>
      <c r="H48" s="341"/>
      <c r="I48" s="339">
        <f>I49+I50+I53+I54</f>
        <v>7662.342936724998</v>
      </c>
      <c r="J48" s="339"/>
      <c r="K48" s="339">
        <f>K49+K50+K53+K54</f>
        <v>-212.7193459592</v>
      </c>
      <c r="L48" s="339"/>
      <c r="M48" s="339">
        <f>M49+M50+M53+M54</f>
        <v>-2344.3739794166227</v>
      </c>
      <c r="N48" s="339"/>
      <c r="O48" s="339">
        <f>O49+O50+O53+O54</f>
        <v>-197.03817913775558</v>
      </c>
      <c r="P48" s="339"/>
      <c r="Q48" s="339">
        <f>Q49+Q50+Q53+Q54</f>
        <v>66.05193276999998</v>
      </c>
      <c r="R48" s="339"/>
      <c r="S48" s="339">
        <f>S49+S50+S53+S54</f>
        <v>4974.263364981421</v>
      </c>
      <c r="T48" s="340"/>
      <c r="U48" s="340"/>
      <c r="V48" s="340"/>
      <c r="W48" s="340"/>
      <c r="X48" s="340"/>
      <c r="Y48" s="340"/>
      <c r="Z48" s="340"/>
    </row>
    <row r="49" spans="4:26" s="337" customFormat="1" ht="12">
      <c r="D49" s="341" t="s">
        <v>708</v>
      </c>
      <c r="G49" s="341"/>
      <c r="H49" s="341"/>
      <c r="I49" s="339">
        <v>0</v>
      </c>
      <c r="J49" s="339"/>
      <c r="K49" s="339">
        <v>0</v>
      </c>
      <c r="L49" s="339"/>
      <c r="M49" s="339">
        <v>0</v>
      </c>
      <c r="N49" s="339"/>
      <c r="O49" s="339">
        <v>0</v>
      </c>
      <c r="P49" s="339"/>
      <c r="Q49" s="339">
        <v>0</v>
      </c>
      <c r="R49" s="339"/>
      <c r="S49" s="339">
        <v>0</v>
      </c>
      <c r="T49" s="340"/>
      <c r="U49" s="340"/>
      <c r="V49" s="340"/>
      <c r="W49" s="340"/>
      <c r="X49" s="340"/>
      <c r="Y49" s="340"/>
      <c r="Z49" s="340"/>
    </row>
    <row r="50" spans="4:26" s="337" customFormat="1" ht="12">
      <c r="D50" s="341" t="s">
        <v>709</v>
      </c>
      <c r="G50" s="341"/>
      <c r="H50" s="341"/>
      <c r="I50" s="339">
        <f>I51+I52</f>
        <v>7412.801335054999</v>
      </c>
      <c r="J50" s="339"/>
      <c r="K50" s="339">
        <f>K51+K52</f>
        <v>-180.77046358</v>
      </c>
      <c r="L50" s="339"/>
      <c r="M50" s="339">
        <f>M51+M52</f>
        <v>-2344.3739794166227</v>
      </c>
      <c r="N50" s="339"/>
      <c r="O50" s="339">
        <f>O51+O52</f>
        <v>-191.23304373695558</v>
      </c>
      <c r="P50" s="339"/>
      <c r="Q50" s="339">
        <f>Q51+Q52</f>
        <v>0</v>
      </c>
      <c r="R50" s="339"/>
      <c r="S50" s="339">
        <f>S51+S52</f>
        <v>4696.423848321421</v>
      </c>
      <c r="T50" s="340"/>
      <c r="U50" s="340"/>
      <c r="V50" s="340"/>
      <c r="W50" s="340"/>
      <c r="X50" s="340"/>
      <c r="Y50" s="340"/>
      <c r="Z50" s="340"/>
    </row>
    <row r="51" spans="4:26" s="337" customFormat="1" ht="12">
      <c r="D51" s="341"/>
      <c r="E51" s="337" t="s">
        <v>607</v>
      </c>
      <c r="G51" s="341"/>
      <c r="H51" s="341"/>
      <c r="I51" s="339">
        <v>5449.7</v>
      </c>
      <c r="J51" s="339"/>
      <c r="K51" s="339">
        <v>-148.11643856000003</v>
      </c>
      <c r="L51" s="339"/>
      <c r="M51" s="339">
        <v>-2244.462286492663</v>
      </c>
      <c r="N51" s="339"/>
      <c r="O51" s="339">
        <v>-175.41055524351123</v>
      </c>
      <c r="P51" s="339"/>
      <c r="Q51" s="339">
        <v>0</v>
      </c>
      <c r="R51" s="339"/>
      <c r="S51" s="339">
        <v>2881.710719703826</v>
      </c>
      <c r="T51" s="340"/>
      <c r="U51" s="340"/>
      <c r="V51" s="340"/>
      <c r="W51" s="340"/>
      <c r="X51" s="340"/>
      <c r="Y51" s="340"/>
      <c r="Z51" s="340"/>
    </row>
    <row r="52" spans="4:26" s="337" customFormat="1" ht="12">
      <c r="D52" s="341"/>
      <c r="E52" s="337" t="s">
        <v>253</v>
      </c>
      <c r="G52" s="341"/>
      <c r="H52" s="341"/>
      <c r="I52" s="339">
        <v>1963.1013350549997</v>
      </c>
      <c r="J52" s="339"/>
      <c r="K52" s="339">
        <v>-32.65402501999996</v>
      </c>
      <c r="L52" s="339"/>
      <c r="M52" s="339">
        <v>-99.91169292395963</v>
      </c>
      <c r="N52" s="339"/>
      <c r="O52" s="339">
        <v>-15.822488493444343</v>
      </c>
      <c r="P52" s="339"/>
      <c r="Q52" s="339">
        <v>0</v>
      </c>
      <c r="R52" s="339"/>
      <c r="S52" s="339">
        <v>1814.7131286175959</v>
      </c>
      <c r="T52" s="340"/>
      <c r="U52" s="340"/>
      <c r="V52" s="340"/>
      <c r="W52" s="340"/>
      <c r="X52" s="340"/>
      <c r="Y52" s="340"/>
      <c r="Z52" s="340"/>
    </row>
    <row r="53" spans="4:26" s="337" customFormat="1" ht="12">
      <c r="D53" s="341" t="s">
        <v>483</v>
      </c>
      <c r="G53" s="342"/>
      <c r="H53" s="342"/>
      <c r="I53" s="339">
        <v>20.805603450000007</v>
      </c>
      <c r="J53" s="339"/>
      <c r="K53" s="339">
        <v>-0.0609513892</v>
      </c>
      <c r="L53" s="339"/>
      <c r="M53" s="339">
        <v>0</v>
      </c>
      <c r="N53" s="339"/>
      <c r="O53" s="339">
        <v>-5.805135400800005</v>
      </c>
      <c r="P53" s="339"/>
      <c r="Q53" s="339">
        <v>0</v>
      </c>
      <c r="R53" s="339"/>
      <c r="S53" s="339">
        <v>14.939516660000002</v>
      </c>
      <c r="T53" s="340"/>
      <c r="U53" s="340"/>
      <c r="V53" s="340"/>
      <c r="W53" s="340"/>
      <c r="X53" s="340"/>
      <c r="Y53" s="340"/>
      <c r="Z53" s="340"/>
    </row>
    <row r="54" spans="4:26" s="337" customFormat="1" ht="12">
      <c r="D54" s="341" t="s">
        <v>710</v>
      </c>
      <c r="G54" s="342"/>
      <c r="H54" s="342"/>
      <c r="I54" s="339">
        <f>+I55+I56+I57</f>
        <v>228.73599822</v>
      </c>
      <c r="J54" s="339"/>
      <c r="K54" s="339">
        <f>+K55+K56+K57</f>
        <v>-31.88793099</v>
      </c>
      <c r="L54" s="339"/>
      <c r="M54" s="339">
        <f>+M55+M56+M57</f>
        <v>0</v>
      </c>
      <c r="N54" s="339"/>
      <c r="O54" s="339">
        <f>+O55+O56+O57</f>
        <v>0</v>
      </c>
      <c r="P54" s="339"/>
      <c r="Q54" s="339">
        <f>+Q55+Q56+Q57</f>
        <v>66.05193276999998</v>
      </c>
      <c r="R54" s="339"/>
      <c r="S54" s="339">
        <f>+S55+S56+S57</f>
        <v>262.9</v>
      </c>
      <c r="T54" s="340"/>
      <c r="U54" s="340"/>
      <c r="V54" s="340"/>
      <c r="W54" s="340"/>
      <c r="X54" s="340"/>
      <c r="Y54" s="340"/>
      <c r="Z54" s="340"/>
    </row>
    <row r="55" spans="4:26" s="337" customFormat="1" ht="12">
      <c r="D55" s="341"/>
      <c r="E55" s="337" t="s">
        <v>22</v>
      </c>
      <c r="G55" s="341"/>
      <c r="H55" s="341"/>
      <c r="I55" s="339">
        <v>0</v>
      </c>
      <c r="J55" s="339"/>
      <c r="K55" s="339">
        <v>0</v>
      </c>
      <c r="L55" s="339"/>
      <c r="M55" s="339">
        <v>0</v>
      </c>
      <c r="N55" s="339"/>
      <c r="O55" s="339">
        <v>0</v>
      </c>
      <c r="P55" s="339"/>
      <c r="Q55" s="339">
        <v>0</v>
      </c>
      <c r="R55" s="339"/>
      <c r="S55" s="339">
        <v>0</v>
      </c>
      <c r="T55" s="340"/>
      <c r="U55" s="340"/>
      <c r="V55" s="340"/>
      <c r="W55" s="340"/>
      <c r="X55" s="340"/>
      <c r="Y55" s="340"/>
      <c r="Z55" s="340"/>
    </row>
    <row r="56" spans="4:26" s="337" customFormat="1" ht="12">
      <c r="D56" s="341"/>
      <c r="E56" s="343" t="s">
        <v>90</v>
      </c>
      <c r="G56" s="341"/>
      <c r="H56" s="341"/>
      <c r="I56" s="339">
        <v>228.73599822</v>
      </c>
      <c r="J56" s="339"/>
      <c r="K56" s="339">
        <v>-31.88793099</v>
      </c>
      <c r="L56" s="339"/>
      <c r="M56" s="339">
        <v>0</v>
      </c>
      <c r="N56" s="339"/>
      <c r="O56" s="339">
        <v>0</v>
      </c>
      <c r="P56" s="339"/>
      <c r="Q56" s="339">
        <v>66.05193276999998</v>
      </c>
      <c r="R56" s="339"/>
      <c r="S56" s="339">
        <v>262.9</v>
      </c>
      <c r="T56" s="340"/>
      <c r="U56" s="340"/>
      <c r="V56" s="340"/>
      <c r="W56" s="340"/>
      <c r="X56" s="340"/>
      <c r="Y56" s="340"/>
      <c r="Z56" s="340"/>
    </row>
    <row r="57" spans="5:26" s="337" customFormat="1" ht="12">
      <c r="E57" s="343" t="s">
        <v>24</v>
      </c>
      <c r="G57" s="341"/>
      <c r="H57" s="341"/>
      <c r="I57" s="339">
        <v>0</v>
      </c>
      <c r="J57" s="339"/>
      <c r="K57" s="339">
        <v>0</v>
      </c>
      <c r="L57" s="339"/>
      <c r="M57" s="339">
        <v>0</v>
      </c>
      <c r="N57" s="339"/>
      <c r="O57" s="339">
        <v>0</v>
      </c>
      <c r="P57" s="339"/>
      <c r="Q57" s="339">
        <v>0</v>
      </c>
      <c r="R57" s="339"/>
      <c r="S57" s="339">
        <v>0</v>
      </c>
      <c r="T57" s="340"/>
      <c r="U57" s="340"/>
      <c r="V57" s="340"/>
      <c r="W57" s="340"/>
      <c r="X57" s="340"/>
      <c r="Y57" s="340"/>
      <c r="Z57" s="340"/>
    </row>
    <row r="58" spans="4:26" s="337" customFormat="1" ht="12">
      <c r="D58" s="341"/>
      <c r="G58" s="341"/>
      <c r="H58" s="341"/>
      <c r="I58" s="339"/>
      <c r="J58" s="339"/>
      <c r="K58" s="339"/>
      <c r="L58" s="339"/>
      <c r="M58" s="339"/>
      <c r="N58" s="339"/>
      <c r="O58" s="339"/>
      <c r="P58" s="339"/>
      <c r="Q58" s="339"/>
      <c r="R58" s="339"/>
      <c r="S58" s="339"/>
      <c r="T58" s="340"/>
      <c r="U58" s="340"/>
      <c r="V58" s="340"/>
      <c r="W58" s="340"/>
      <c r="X58" s="340"/>
      <c r="Y58" s="340"/>
      <c r="Z58" s="340"/>
    </row>
    <row r="59" spans="1:26" s="337" customFormat="1" ht="12">
      <c r="A59" s="337" t="s">
        <v>750</v>
      </c>
      <c r="D59" s="341"/>
      <c r="G59" s="341"/>
      <c r="H59" s="341"/>
      <c r="I59" s="339">
        <f>I60+I63+I66+I67</f>
        <v>73453.9219321948</v>
      </c>
      <c r="J59" s="339"/>
      <c r="K59" s="339">
        <f>K60+K63+K66+K67</f>
        <v>2230.625315359908</v>
      </c>
      <c r="L59" s="339"/>
      <c r="M59" s="339">
        <f>M60+M63+M66+M67</f>
        <v>-4425.553475215207</v>
      </c>
      <c r="N59" s="339"/>
      <c r="O59" s="339">
        <f>O60+O63+O66+O67</f>
        <v>-898.4613199586682</v>
      </c>
      <c r="P59" s="339"/>
      <c r="Q59" s="339">
        <f>Q60+Q63+Q66+Q67</f>
        <v>0</v>
      </c>
      <c r="R59" s="339"/>
      <c r="S59" s="339">
        <f>S60+S63+S66+S67</f>
        <v>70360.53245238084</v>
      </c>
      <c r="T59" s="340"/>
      <c r="U59" s="340"/>
      <c r="V59" s="340"/>
      <c r="W59" s="340"/>
      <c r="X59" s="340"/>
      <c r="Y59" s="340"/>
      <c r="Z59" s="340"/>
    </row>
    <row r="60" spans="4:26" s="337" customFormat="1" ht="12">
      <c r="D60" s="341" t="s">
        <v>194</v>
      </c>
      <c r="G60" s="341"/>
      <c r="H60" s="341"/>
      <c r="I60" s="339">
        <f>I61+I62</f>
        <v>33376.84166275298</v>
      </c>
      <c r="J60" s="339"/>
      <c r="K60" s="339">
        <f>K61+K62</f>
        <v>3255.3277085900004</v>
      </c>
      <c r="L60" s="339"/>
      <c r="M60" s="339">
        <f>M61+M62</f>
        <v>-1773.8944517421942</v>
      </c>
      <c r="N60" s="339"/>
      <c r="O60" s="339">
        <f>O61+O62</f>
        <v>-966.8828350629324</v>
      </c>
      <c r="P60" s="339"/>
      <c r="Q60" s="339">
        <f>Q61+Q62</f>
        <v>0</v>
      </c>
      <c r="R60" s="339"/>
      <c r="S60" s="339">
        <f>S61+S62</f>
        <v>33891.392084537845</v>
      </c>
      <c r="T60" s="340"/>
      <c r="U60" s="340"/>
      <c r="V60" s="340"/>
      <c r="W60" s="340"/>
      <c r="X60" s="340"/>
      <c r="Y60" s="340"/>
      <c r="Z60" s="340"/>
    </row>
    <row r="61" spans="4:26" s="337" customFormat="1" ht="12">
      <c r="D61" s="341"/>
      <c r="E61" s="337" t="s">
        <v>703</v>
      </c>
      <c r="G61" s="341"/>
      <c r="H61" s="341"/>
      <c r="I61" s="339">
        <v>29844.182873132977</v>
      </c>
      <c r="J61" s="339"/>
      <c r="K61" s="339">
        <v>3168.2828219900002</v>
      </c>
      <c r="L61" s="339"/>
      <c r="M61" s="339">
        <v>-1773.8944517421942</v>
      </c>
      <c r="N61" s="339"/>
      <c r="O61" s="339">
        <v>-966.8828350629324</v>
      </c>
      <c r="P61" s="339"/>
      <c r="Q61" s="339">
        <v>0</v>
      </c>
      <c r="R61" s="339"/>
      <c r="S61" s="339">
        <v>30271.68840831785</v>
      </c>
      <c r="T61" s="340"/>
      <c r="U61" s="340"/>
      <c r="V61" s="340"/>
      <c r="W61" s="340"/>
      <c r="X61" s="340"/>
      <c r="Y61" s="340"/>
      <c r="Z61" s="340"/>
    </row>
    <row r="62" spans="4:26" s="337" customFormat="1" ht="12">
      <c r="D62" s="341"/>
      <c r="E62" s="337" t="s">
        <v>17</v>
      </c>
      <c r="G62" s="341"/>
      <c r="H62" s="341"/>
      <c r="I62" s="339">
        <v>3532.6587896200003</v>
      </c>
      <c r="J62" s="339"/>
      <c r="K62" s="339">
        <v>87.04488660000003</v>
      </c>
      <c r="L62" s="339"/>
      <c r="M62" s="339">
        <v>0</v>
      </c>
      <c r="N62" s="339"/>
      <c r="O62" s="339">
        <v>0</v>
      </c>
      <c r="P62" s="339"/>
      <c r="Q62" s="339">
        <v>0</v>
      </c>
      <c r="R62" s="339"/>
      <c r="S62" s="339">
        <v>3619.7036762200005</v>
      </c>
      <c r="T62" s="340"/>
      <c r="U62" s="340"/>
      <c r="V62" s="340"/>
      <c r="W62" s="340"/>
      <c r="X62" s="340"/>
      <c r="Y62" s="340"/>
      <c r="Z62" s="340"/>
    </row>
    <row r="63" spans="4:26" s="337" customFormat="1" ht="12">
      <c r="D63" s="341" t="s">
        <v>97</v>
      </c>
      <c r="G63" s="341"/>
      <c r="H63" s="341"/>
      <c r="I63" s="339">
        <f>I64+I65</f>
        <v>19706.576353094646</v>
      </c>
      <c r="J63" s="339"/>
      <c r="K63" s="339">
        <f>K64+K65</f>
        <v>997.6460579100021</v>
      </c>
      <c r="L63" s="339"/>
      <c r="M63" s="339">
        <f>M64+M65</f>
        <v>-3157.5624433780126</v>
      </c>
      <c r="N63" s="339"/>
      <c r="O63" s="339">
        <f>O64+O65</f>
        <v>-443.4933274870358</v>
      </c>
      <c r="P63" s="339"/>
      <c r="Q63" s="339">
        <f>Q64+Q65</f>
        <v>0</v>
      </c>
      <c r="R63" s="339"/>
      <c r="S63" s="339">
        <f>S64+S65</f>
        <v>17103.166640139603</v>
      </c>
      <c r="T63" s="340"/>
      <c r="U63" s="340"/>
      <c r="V63" s="340"/>
      <c r="W63" s="340"/>
      <c r="X63" s="340"/>
      <c r="Y63" s="340"/>
      <c r="Z63" s="340"/>
    </row>
    <row r="64" spans="4:26" s="337" customFormat="1" ht="12">
      <c r="D64" s="341"/>
      <c r="E64" s="337" t="s">
        <v>607</v>
      </c>
      <c r="G64" s="342"/>
      <c r="H64" s="342"/>
      <c r="I64" s="339">
        <v>16426.687891502977</v>
      </c>
      <c r="J64" s="339"/>
      <c r="K64" s="339">
        <v>794.3055255500021</v>
      </c>
      <c r="L64" s="339"/>
      <c r="M64" s="339">
        <v>-2956.803820470536</v>
      </c>
      <c r="N64" s="339"/>
      <c r="O64" s="339">
        <v>-427.09388517907746</v>
      </c>
      <c r="P64" s="339"/>
      <c r="Q64" s="339">
        <v>0</v>
      </c>
      <c r="R64" s="339"/>
      <c r="S64" s="339">
        <v>13837.095711403368</v>
      </c>
      <c r="T64" s="340"/>
      <c r="U64" s="340"/>
      <c r="V64" s="340"/>
      <c r="W64" s="340"/>
      <c r="X64" s="340"/>
      <c r="Y64" s="340"/>
      <c r="Z64" s="340"/>
    </row>
    <row r="65" spans="4:26" s="337" customFormat="1" ht="12">
      <c r="D65" s="341"/>
      <c r="E65" s="337" t="s">
        <v>253</v>
      </c>
      <c r="G65" s="342"/>
      <c r="H65" s="342"/>
      <c r="I65" s="339">
        <v>3279.8884615916686</v>
      </c>
      <c r="J65" s="339"/>
      <c r="K65" s="339">
        <v>203.34053235999994</v>
      </c>
      <c r="L65" s="339"/>
      <c r="M65" s="339">
        <v>-200.75862290747685</v>
      </c>
      <c r="N65" s="339"/>
      <c r="O65" s="339">
        <v>-16.399442307958346</v>
      </c>
      <c r="P65" s="339"/>
      <c r="Q65" s="339">
        <v>0</v>
      </c>
      <c r="R65" s="339"/>
      <c r="S65" s="339">
        <v>3266.070928736234</v>
      </c>
      <c r="T65" s="340"/>
      <c r="U65" s="340"/>
      <c r="V65" s="340"/>
      <c r="W65" s="340"/>
      <c r="X65" s="340"/>
      <c r="Y65" s="340"/>
      <c r="Z65" s="340"/>
    </row>
    <row r="66" spans="4:26" s="337" customFormat="1" ht="12">
      <c r="D66" s="341" t="s">
        <v>483</v>
      </c>
      <c r="G66" s="341"/>
      <c r="H66" s="341"/>
      <c r="I66" s="339">
        <v>170.24831540999995</v>
      </c>
      <c r="J66" s="339"/>
      <c r="K66" s="339">
        <v>-568.4706486263001</v>
      </c>
      <c r="L66" s="339"/>
      <c r="M66" s="339">
        <v>505.903419905</v>
      </c>
      <c r="N66" s="339"/>
      <c r="O66" s="339">
        <v>616.9148425913</v>
      </c>
      <c r="P66" s="339"/>
      <c r="Q66" s="339">
        <v>0</v>
      </c>
      <c r="R66" s="339"/>
      <c r="S66" s="339">
        <v>724.59592928</v>
      </c>
      <c r="T66" s="340"/>
      <c r="U66" s="340"/>
      <c r="V66" s="340"/>
      <c r="W66" s="340"/>
      <c r="X66" s="340"/>
      <c r="Y66" s="340"/>
      <c r="Z66" s="340"/>
    </row>
    <row r="67" spans="4:26" s="337" customFormat="1" ht="12">
      <c r="D67" s="341" t="s">
        <v>101</v>
      </c>
      <c r="G67" s="341"/>
      <c r="H67" s="341"/>
      <c r="I67" s="339">
        <f>I68+I69+I72+I73</f>
        <v>20200.255600937184</v>
      </c>
      <c r="J67" s="339"/>
      <c r="K67" s="339">
        <f>K68+K69+K72+K73</f>
        <v>-1453.8778025137942</v>
      </c>
      <c r="L67" s="339"/>
      <c r="M67" s="339">
        <f>M68+M69+M72+M73</f>
        <v>0</v>
      </c>
      <c r="N67" s="339"/>
      <c r="O67" s="339">
        <f>O68+O69+O72+O73</f>
        <v>-105</v>
      </c>
      <c r="P67" s="339"/>
      <c r="Q67" s="339">
        <f>Q68+Q69+Q72+Q73</f>
        <v>0</v>
      </c>
      <c r="R67" s="339"/>
      <c r="S67" s="339">
        <f>S68+S69+S72+S73</f>
        <v>18641.37779842339</v>
      </c>
      <c r="T67" s="340"/>
      <c r="U67" s="340"/>
      <c r="V67" s="340"/>
      <c r="W67" s="340"/>
      <c r="X67" s="340"/>
      <c r="Y67" s="340"/>
      <c r="Z67" s="340"/>
    </row>
    <row r="68" spans="4:26" s="337" customFormat="1" ht="12">
      <c r="D68" s="341"/>
      <c r="E68" s="337" t="s">
        <v>21</v>
      </c>
      <c r="G68" s="341"/>
      <c r="H68" s="341"/>
      <c r="I68" s="339">
        <v>12539.600523199542</v>
      </c>
      <c r="J68" s="339"/>
      <c r="K68" s="339">
        <v>-1522.3320151709443</v>
      </c>
      <c r="L68" s="339"/>
      <c r="M68" s="339">
        <v>0</v>
      </c>
      <c r="N68" s="339"/>
      <c r="O68" s="339">
        <v>0</v>
      </c>
      <c r="P68" s="339"/>
      <c r="Q68" s="339">
        <v>0</v>
      </c>
      <c r="R68" s="339"/>
      <c r="S68" s="339">
        <v>11017.268508028597</v>
      </c>
      <c r="T68" s="340"/>
      <c r="U68" s="340"/>
      <c r="V68" s="340"/>
      <c r="W68" s="340"/>
      <c r="X68" s="340"/>
      <c r="Y68" s="340"/>
      <c r="Z68" s="340"/>
    </row>
    <row r="69" spans="4:26" s="337" customFormat="1" ht="12">
      <c r="D69" s="341"/>
      <c r="E69" s="337" t="s">
        <v>22</v>
      </c>
      <c r="G69" s="341"/>
      <c r="H69" s="341"/>
      <c r="I69" s="339">
        <f>I70+I71</f>
        <v>134.0501659</v>
      </c>
      <c r="J69" s="339"/>
      <c r="K69" s="339">
        <f>K70+K71</f>
        <v>25.7563931</v>
      </c>
      <c r="L69" s="339"/>
      <c r="M69" s="339">
        <f>M70+M71</f>
        <v>0</v>
      </c>
      <c r="N69" s="339"/>
      <c r="O69" s="339">
        <f>O70+O71</f>
        <v>0</v>
      </c>
      <c r="P69" s="339"/>
      <c r="Q69" s="339">
        <f>Q70+Q71</f>
        <v>0</v>
      </c>
      <c r="R69" s="339"/>
      <c r="S69" s="339">
        <f>S70+S71</f>
        <v>159.806559</v>
      </c>
      <c r="T69" s="340"/>
      <c r="U69" s="340"/>
      <c r="V69" s="340"/>
      <c r="W69" s="340"/>
      <c r="X69" s="340"/>
      <c r="Y69" s="340"/>
      <c r="Z69" s="340"/>
    </row>
    <row r="70" spans="4:26" s="337" customFormat="1" ht="12">
      <c r="D70" s="341"/>
      <c r="E70" s="337" t="s">
        <v>702</v>
      </c>
      <c r="G70" s="341"/>
      <c r="H70" s="341"/>
      <c r="I70" s="339">
        <v>134.0501659</v>
      </c>
      <c r="J70" s="339"/>
      <c r="K70" s="339">
        <v>25.7563931</v>
      </c>
      <c r="L70" s="339"/>
      <c r="M70" s="339">
        <v>0</v>
      </c>
      <c r="N70" s="339"/>
      <c r="O70" s="339">
        <v>0</v>
      </c>
      <c r="P70" s="339"/>
      <c r="Q70" s="339">
        <v>0</v>
      </c>
      <c r="R70" s="339"/>
      <c r="S70" s="339">
        <v>159.806559</v>
      </c>
      <c r="T70" s="340"/>
      <c r="U70" s="340"/>
      <c r="V70" s="340"/>
      <c r="W70" s="340"/>
      <c r="X70" s="340"/>
      <c r="Y70" s="340"/>
      <c r="Z70" s="340"/>
    </row>
    <row r="71" spans="4:26" s="337" customFormat="1" ht="12">
      <c r="D71" s="341"/>
      <c r="E71" s="337" t="s">
        <v>747</v>
      </c>
      <c r="G71" s="341"/>
      <c r="H71" s="341"/>
      <c r="I71" s="339">
        <v>0</v>
      </c>
      <c r="J71" s="339"/>
      <c r="K71" s="339">
        <v>0</v>
      </c>
      <c r="L71" s="339"/>
      <c r="M71" s="339">
        <v>0</v>
      </c>
      <c r="N71" s="339"/>
      <c r="O71" s="339">
        <v>0</v>
      </c>
      <c r="P71" s="339"/>
      <c r="Q71" s="339">
        <v>0</v>
      </c>
      <c r="R71" s="339"/>
      <c r="S71" s="339">
        <v>0</v>
      </c>
      <c r="T71" s="340"/>
      <c r="U71" s="340"/>
      <c r="V71" s="340"/>
      <c r="W71" s="340"/>
      <c r="X71" s="340"/>
      <c r="Y71" s="340"/>
      <c r="Z71" s="340"/>
    </row>
    <row r="72" spans="1:26" s="337" customFormat="1" ht="12">
      <c r="A72" s="344"/>
      <c r="B72" s="344"/>
      <c r="C72" s="344"/>
      <c r="D72" s="344"/>
      <c r="E72" s="344" t="s">
        <v>90</v>
      </c>
      <c r="G72" s="341"/>
      <c r="H72" s="341"/>
      <c r="I72" s="339">
        <v>7526.604911837643</v>
      </c>
      <c r="J72" s="339"/>
      <c r="K72" s="339">
        <v>42.69781955715007</v>
      </c>
      <c r="L72" s="339"/>
      <c r="M72" s="339">
        <v>0</v>
      </c>
      <c r="N72" s="339"/>
      <c r="O72" s="339">
        <v>-105</v>
      </c>
      <c r="P72" s="339"/>
      <c r="Q72" s="339">
        <v>0</v>
      </c>
      <c r="R72" s="339"/>
      <c r="S72" s="339">
        <v>7464.302731394793</v>
      </c>
      <c r="T72" s="340"/>
      <c r="U72" s="340"/>
      <c r="V72" s="340"/>
      <c r="W72" s="340"/>
      <c r="X72" s="340"/>
      <c r="Y72" s="340"/>
      <c r="Z72" s="340"/>
    </row>
    <row r="73" spans="5:26" s="337" customFormat="1" ht="12">
      <c r="E73" s="337" t="s">
        <v>24</v>
      </c>
      <c r="G73" s="341"/>
      <c r="H73" s="341"/>
      <c r="I73" s="339">
        <v>0</v>
      </c>
      <c r="J73" s="339"/>
      <c r="K73" s="339">
        <v>0</v>
      </c>
      <c r="L73" s="339"/>
      <c r="M73" s="339">
        <v>0</v>
      </c>
      <c r="N73" s="339"/>
      <c r="O73" s="339">
        <v>0</v>
      </c>
      <c r="P73" s="339"/>
      <c r="Q73" s="339">
        <v>0</v>
      </c>
      <c r="R73" s="339"/>
      <c r="S73" s="339">
        <v>0</v>
      </c>
      <c r="T73" s="340"/>
      <c r="U73" s="340"/>
      <c r="V73" s="340"/>
      <c r="W73" s="340"/>
      <c r="X73" s="340"/>
      <c r="Y73" s="340"/>
      <c r="Z73" s="340"/>
    </row>
    <row r="74" spans="9:26" s="337" customFormat="1" ht="12">
      <c r="I74" s="345"/>
      <c r="J74" s="345"/>
      <c r="K74" s="345"/>
      <c r="L74" s="345"/>
      <c r="M74" s="345"/>
      <c r="N74" s="345"/>
      <c r="O74" s="345"/>
      <c r="P74" s="345"/>
      <c r="Q74" s="345"/>
      <c r="R74" s="345"/>
      <c r="S74" s="345"/>
      <c r="T74" s="340"/>
      <c r="U74" s="340"/>
      <c r="V74" s="340"/>
      <c r="W74" s="340"/>
      <c r="X74" s="340"/>
      <c r="Y74" s="340"/>
      <c r="Z74" s="340"/>
    </row>
    <row r="75" spans="1:26" s="337" customFormat="1" ht="12">
      <c r="A75" s="337" t="s">
        <v>701</v>
      </c>
      <c r="G75" s="341"/>
      <c r="H75" s="341"/>
      <c r="I75" s="345">
        <f>I77+I88+I113</f>
        <v>180677.24912334862</v>
      </c>
      <c r="J75" s="345"/>
      <c r="K75" s="345">
        <f>K77+K88+K113</f>
        <v>7169.684034037447</v>
      </c>
      <c r="L75" s="345"/>
      <c r="M75" s="345">
        <f>M77+M88+M113</f>
        <v>1687.9012175049163</v>
      </c>
      <c r="N75" s="345"/>
      <c r="O75" s="345">
        <f>O77+O88+O113</f>
        <v>-2695.298887128469</v>
      </c>
      <c r="P75" s="345"/>
      <c r="Q75" s="345">
        <f>Q77+Q88+Q113</f>
        <v>9.512459316959475</v>
      </c>
      <c r="R75" s="345"/>
      <c r="S75" s="345">
        <f>S77+S88+S113</f>
        <v>186849.0479470795</v>
      </c>
      <c r="T75" s="340"/>
      <c r="U75" s="340"/>
      <c r="V75" s="340"/>
      <c r="W75" s="340"/>
      <c r="X75" s="340"/>
      <c r="Y75" s="340"/>
      <c r="Z75" s="340"/>
    </row>
    <row r="76" spans="7:26" s="337" customFormat="1" ht="12">
      <c r="G76" s="341"/>
      <c r="H76" s="341"/>
      <c r="I76" s="345"/>
      <c r="J76" s="345"/>
      <c r="K76" s="345"/>
      <c r="L76" s="345"/>
      <c r="M76" s="345"/>
      <c r="N76" s="345"/>
      <c r="O76" s="345"/>
      <c r="P76" s="345"/>
      <c r="Q76" s="345"/>
      <c r="R76" s="345"/>
      <c r="S76" s="345"/>
      <c r="T76" s="340"/>
      <c r="U76" s="340"/>
      <c r="V76" s="340"/>
      <c r="W76" s="340"/>
      <c r="X76" s="340"/>
      <c r="Y76" s="340"/>
      <c r="Z76" s="340"/>
    </row>
    <row r="77" spans="1:26" s="337" customFormat="1" ht="12">
      <c r="A77" s="337" t="s">
        <v>743</v>
      </c>
      <c r="C77" s="341"/>
      <c r="D77" s="341"/>
      <c r="G77" s="341"/>
      <c r="H77" s="341"/>
      <c r="I77" s="345">
        <f>I78+I80+I81</f>
        <v>2849.98928895906</v>
      </c>
      <c r="J77" s="345"/>
      <c r="K77" s="345">
        <f>K78+K80+K81</f>
        <v>4.565070110678922</v>
      </c>
      <c r="L77" s="345"/>
      <c r="M77" s="345">
        <f>M78+M80+M81</f>
        <v>33.4</v>
      </c>
      <c r="N77" s="345"/>
      <c r="O77" s="345">
        <f>O78+O80+O81</f>
        <v>-12.5</v>
      </c>
      <c r="P77" s="345"/>
      <c r="Q77" s="345">
        <f>Q78+Q80+Q81</f>
        <v>8.454581406852371</v>
      </c>
      <c r="R77" s="345"/>
      <c r="S77" s="345">
        <f>S78+S80+S81</f>
        <v>2883.9089404765914</v>
      </c>
      <c r="T77" s="340"/>
      <c r="U77" s="340"/>
      <c r="V77" s="340"/>
      <c r="W77" s="340"/>
      <c r="X77" s="340"/>
      <c r="Y77" s="340"/>
      <c r="Z77" s="340"/>
    </row>
    <row r="78" spans="3:26" s="337" customFormat="1" ht="12">
      <c r="C78" s="341"/>
      <c r="D78" s="341" t="s">
        <v>97</v>
      </c>
      <c r="G78" s="341"/>
      <c r="H78" s="341"/>
      <c r="I78" s="345">
        <f>I79</f>
        <v>1907.63365095906</v>
      </c>
      <c r="J78" s="345"/>
      <c r="K78" s="345">
        <f>K79</f>
        <v>12.963252999999995</v>
      </c>
      <c r="L78" s="345"/>
      <c r="M78" s="345">
        <f>M79</f>
        <v>33.4</v>
      </c>
      <c r="N78" s="345"/>
      <c r="O78" s="345">
        <f>O79</f>
        <v>0</v>
      </c>
      <c r="P78" s="345"/>
      <c r="Q78" s="345">
        <f>Q79</f>
        <v>0.0010445175314472976</v>
      </c>
      <c r="R78" s="345"/>
      <c r="S78" s="345">
        <f>S79</f>
        <v>1953.9979484765915</v>
      </c>
      <c r="T78" s="340"/>
      <c r="U78" s="340"/>
      <c r="V78" s="340"/>
      <c r="W78" s="340"/>
      <c r="X78" s="340"/>
      <c r="Y78" s="340"/>
      <c r="Z78" s="340"/>
    </row>
    <row r="79" spans="3:26" s="337" customFormat="1" ht="12">
      <c r="C79" s="341"/>
      <c r="D79" s="341"/>
      <c r="E79" s="337" t="s">
        <v>253</v>
      </c>
      <c r="G79" s="341"/>
      <c r="H79" s="341"/>
      <c r="I79" s="345">
        <v>1907.63365095906</v>
      </c>
      <c r="J79" s="345"/>
      <c r="K79" s="345">
        <v>12.963252999999995</v>
      </c>
      <c r="L79" s="345"/>
      <c r="M79" s="345">
        <v>33.4</v>
      </c>
      <c r="N79" s="345"/>
      <c r="O79" s="345">
        <v>0</v>
      </c>
      <c r="P79" s="345"/>
      <c r="Q79" s="345">
        <v>0.0010445175314472976</v>
      </c>
      <c r="R79" s="345"/>
      <c r="S79" s="345">
        <v>1953.9979484765915</v>
      </c>
      <c r="T79" s="340"/>
      <c r="U79" s="340"/>
      <c r="V79" s="340"/>
      <c r="W79" s="340"/>
      <c r="X79" s="340"/>
      <c r="Y79" s="340"/>
      <c r="Z79" s="340"/>
    </row>
    <row r="80" spans="4:26" s="337" customFormat="1" ht="12">
      <c r="D80" s="341" t="s">
        <v>483</v>
      </c>
      <c r="G80" s="341"/>
      <c r="H80" s="341"/>
      <c r="I80" s="345">
        <v>0</v>
      </c>
      <c r="J80" s="345"/>
      <c r="K80" s="345">
        <v>0</v>
      </c>
      <c r="L80" s="345"/>
      <c r="M80" s="345">
        <v>0</v>
      </c>
      <c r="N80" s="345"/>
      <c r="O80" s="345">
        <v>0</v>
      </c>
      <c r="P80" s="345"/>
      <c r="Q80" s="345">
        <v>0</v>
      </c>
      <c r="R80" s="345"/>
      <c r="S80" s="345">
        <v>0</v>
      </c>
      <c r="T80" s="340"/>
      <c r="U80" s="340"/>
      <c r="V80" s="340"/>
      <c r="W80" s="340"/>
      <c r="X80" s="340"/>
      <c r="Y80" s="340"/>
      <c r="Z80" s="340"/>
    </row>
    <row r="81" spans="4:26" s="337" customFormat="1" ht="12">
      <c r="D81" s="341" t="s">
        <v>101</v>
      </c>
      <c r="G81" s="341"/>
      <c r="H81" s="341"/>
      <c r="I81" s="345">
        <f>I82+I85</f>
        <v>942.3556379999999</v>
      </c>
      <c r="J81" s="345"/>
      <c r="K81" s="345">
        <f>K82+K85</f>
        <v>-8.398182889321072</v>
      </c>
      <c r="L81" s="345"/>
      <c r="M81" s="345">
        <f>M82+M85</f>
        <v>0</v>
      </c>
      <c r="N81" s="345"/>
      <c r="O81" s="345">
        <f>O82+O85</f>
        <v>-12.5</v>
      </c>
      <c r="P81" s="345"/>
      <c r="Q81" s="345">
        <f>Q82+Q85</f>
        <v>8.453536889320924</v>
      </c>
      <c r="R81" s="345"/>
      <c r="S81" s="345">
        <f>S82+S85</f>
        <v>929.9109919999997</v>
      </c>
      <c r="T81" s="340"/>
      <c r="U81" s="340"/>
      <c r="V81" s="340"/>
      <c r="W81" s="340"/>
      <c r="X81" s="340"/>
      <c r="Y81" s="340"/>
      <c r="Z81" s="340"/>
    </row>
    <row r="82" spans="4:26" s="337" customFormat="1" ht="12">
      <c r="D82" s="341"/>
      <c r="E82" s="337" t="s">
        <v>21</v>
      </c>
      <c r="G82" s="342"/>
      <c r="H82" s="342"/>
      <c r="I82" s="345">
        <f>I83+I84</f>
        <v>0</v>
      </c>
      <c r="J82" s="345"/>
      <c r="K82" s="345">
        <f>K83+K84</f>
        <v>-8.443939948594505</v>
      </c>
      <c r="L82" s="345"/>
      <c r="M82" s="345">
        <f>M83+M84</f>
        <v>0</v>
      </c>
      <c r="N82" s="345"/>
      <c r="O82" s="345">
        <f>O83+O84</f>
        <v>0</v>
      </c>
      <c r="P82" s="345"/>
      <c r="Q82" s="345">
        <f>Q83+Q84</f>
        <v>8.443939948594505</v>
      </c>
      <c r="R82" s="345"/>
      <c r="S82" s="345">
        <f>S83+S84</f>
        <v>0</v>
      </c>
      <c r="T82" s="340"/>
      <c r="U82" s="340"/>
      <c r="V82" s="340"/>
      <c r="W82" s="340"/>
      <c r="X82" s="340"/>
      <c r="Y82" s="340"/>
      <c r="Z82" s="340"/>
    </row>
    <row r="83" spans="4:26" s="337" customFormat="1" ht="12">
      <c r="D83" s="341"/>
      <c r="E83" s="337" t="s">
        <v>702</v>
      </c>
      <c r="G83" s="342"/>
      <c r="H83" s="342"/>
      <c r="I83" s="345">
        <v>0</v>
      </c>
      <c r="J83" s="345"/>
      <c r="K83" s="345">
        <v>0</v>
      </c>
      <c r="L83" s="345"/>
      <c r="M83" s="345">
        <v>0</v>
      </c>
      <c r="N83" s="345"/>
      <c r="O83" s="345">
        <v>0</v>
      </c>
      <c r="P83" s="345"/>
      <c r="Q83" s="345">
        <v>0</v>
      </c>
      <c r="R83" s="345"/>
      <c r="S83" s="345">
        <v>0</v>
      </c>
      <c r="T83" s="340"/>
      <c r="U83" s="340"/>
      <c r="V83" s="340"/>
      <c r="W83" s="340"/>
      <c r="X83" s="340"/>
      <c r="Y83" s="340"/>
      <c r="Z83" s="340"/>
    </row>
    <row r="84" spans="4:26" s="337" customFormat="1" ht="12">
      <c r="D84" s="341"/>
      <c r="E84" s="337" t="s">
        <v>747</v>
      </c>
      <c r="G84" s="341"/>
      <c r="H84" s="341"/>
      <c r="I84" s="345">
        <v>0</v>
      </c>
      <c r="J84" s="345"/>
      <c r="K84" s="345">
        <v>-8.443939948594505</v>
      </c>
      <c r="L84" s="345"/>
      <c r="M84" s="345">
        <v>0</v>
      </c>
      <c r="N84" s="345"/>
      <c r="O84" s="345">
        <v>0</v>
      </c>
      <c r="P84" s="345"/>
      <c r="Q84" s="345">
        <v>8.443939948594505</v>
      </c>
      <c r="R84" s="345"/>
      <c r="S84" s="345">
        <v>0</v>
      </c>
      <c r="T84" s="340"/>
      <c r="U84" s="340"/>
      <c r="V84" s="340"/>
      <c r="W84" s="340"/>
      <c r="X84" s="340"/>
      <c r="Y84" s="340"/>
      <c r="Z84" s="340"/>
    </row>
    <row r="85" spans="4:26" s="337" customFormat="1" ht="12">
      <c r="D85" s="341"/>
      <c r="E85" s="337" t="s">
        <v>22</v>
      </c>
      <c r="G85" s="341"/>
      <c r="H85" s="341"/>
      <c r="I85" s="345">
        <f>I86+I87</f>
        <v>942.3556379999999</v>
      </c>
      <c r="J85" s="345"/>
      <c r="K85" s="345">
        <f>K86+K87</f>
        <v>0.04575705927343243</v>
      </c>
      <c r="L85" s="345"/>
      <c r="M85" s="345">
        <f>M86+M87</f>
        <v>0</v>
      </c>
      <c r="N85" s="345"/>
      <c r="O85" s="345">
        <f>O86+O87</f>
        <v>-12.5</v>
      </c>
      <c r="P85" s="345"/>
      <c r="Q85" s="345">
        <f>Q86+Q87</f>
        <v>0.00959694072641959</v>
      </c>
      <c r="R85" s="345"/>
      <c r="S85" s="345">
        <f>S86+S87</f>
        <v>929.9109919999997</v>
      </c>
      <c r="T85" s="340"/>
      <c r="U85" s="340"/>
      <c r="V85" s="340"/>
      <c r="W85" s="340"/>
      <c r="X85" s="340"/>
      <c r="Y85" s="340"/>
      <c r="Z85" s="340"/>
    </row>
    <row r="86" spans="4:26" s="337" customFormat="1" ht="12">
      <c r="D86" s="341"/>
      <c r="E86" s="337" t="s">
        <v>702</v>
      </c>
      <c r="G86" s="342"/>
      <c r="H86" s="342"/>
      <c r="I86" s="345">
        <v>1</v>
      </c>
      <c r="J86" s="345"/>
      <c r="K86" s="345">
        <v>0</v>
      </c>
      <c r="L86" s="345"/>
      <c r="M86" s="345">
        <v>0</v>
      </c>
      <c r="N86" s="345"/>
      <c r="O86" s="345">
        <v>0</v>
      </c>
      <c r="P86" s="345"/>
      <c r="Q86" s="345">
        <v>0</v>
      </c>
      <c r="R86" s="345"/>
      <c r="S86" s="345">
        <v>1</v>
      </c>
      <c r="T86" s="340"/>
      <c r="U86" s="340"/>
      <c r="V86" s="340"/>
      <c r="W86" s="340"/>
      <c r="X86" s="340"/>
      <c r="Y86" s="340"/>
      <c r="Z86" s="340"/>
    </row>
    <row r="87" spans="4:26" s="337" customFormat="1" ht="12">
      <c r="D87" s="341"/>
      <c r="E87" s="337" t="s">
        <v>747</v>
      </c>
      <c r="G87" s="342"/>
      <c r="H87" s="342"/>
      <c r="I87" s="345">
        <v>941.3556379999999</v>
      </c>
      <c r="J87" s="345"/>
      <c r="K87" s="345">
        <v>0.04575705927343243</v>
      </c>
      <c r="L87" s="345"/>
      <c r="M87" s="345">
        <v>0</v>
      </c>
      <c r="N87" s="345"/>
      <c r="O87" s="345">
        <v>-12.5</v>
      </c>
      <c r="P87" s="345"/>
      <c r="Q87" s="345">
        <v>0.00959694072641959</v>
      </c>
      <c r="R87" s="345"/>
      <c r="S87" s="345">
        <v>928.9109919999997</v>
      </c>
      <c r="T87" s="340"/>
      <c r="U87" s="340"/>
      <c r="V87" s="340"/>
      <c r="W87" s="340"/>
      <c r="X87" s="340"/>
      <c r="Y87" s="340"/>
      <c r="Z87" s="340"/>
    </row>
    <row r="88" spans="1:26" s="337" customFormat="1" ht="12">
      <c r="A88" s="337" t="s">
        <v>744</v>
      </c>
      <c r="D88" s="341"/>
      <c r="G88" s="341"/>
      <c r="H88" s="341"/>
      <c r="I88" s="345">
        <f>I89+I101</f>
        <v>24687.178687314343</v>
      </c>
      <c r="J88" s="345"/>
      <c r="K88" s="345">
        <f>K89+K101</f>
        <v>-868.8716046972188</v>
      </c>
      <c r="L88" s="345"/>
      <c r="M88" s="345">
        <f>M89+M101</f>
        <v>304.04368487467303</v>
      </c>
      <c r="N88" s="345"/>
      <c r="O88" s="345">
        <f>O89+O101</f>
        <v>1048.4259782463835</v>
      </c>
      <c r="P88" s="345"/>
      <c r="Q88" s="345">
        <f>Q89+Q101</f>
        <v>-0.0610677946496084</v>
      </c>
      <c r="R88" s="345"/>
      <c r="S88" s="345">
        <f>S89+S101</f>
        <v>25170.715677943528</v>
      </c>
      <c r="T88" s="340"/>
      <c r="U88" s="340"/>
      <c r="V88" s="340"/>
      <c r="W88" s="340"/>
      <c r="X88" s="340"/>
      <c r="Y88" s="340"/>
      <c r="Z88" s="340"/>
    </row>
    <row r="89" spans="1:26" s="337" customFormat="1" ht="12">
      <c r="A89" s="341"/>
      <c r="B89" s="341" t="s">
        <v>745</v>
      </c>
      <c r="C89" s="341"/>
      <c r="D89" s="341"/>
      <c r="G89" s="341"/>
      <c r="H89" s="341"/>
      <c r="I89" s="345">
        <f>I90+I91+I92</f>
        <v>359.07722544</v>
      </c>
      <c r="J89" s="345"/>
      <c r="K89" s="345">
        <f>K90+K91+K92</f>
        <v>-5.565890400088343</v>
      </c>
      <c r="L89" s="345"/>
      <c r="M89" s="345">
        <f>M90+M91+M92</f>
        <v>0</v>
      </c>
      <c r="N89" s="345"/>
      <c r="O89" s="345">
        <f>O90+O91+O92</f>
        <v>-9.1</v>
      </c>
      <c r="P89" s="345"/>
      <c r="Q89" s="345">
        <f>Q90+Q91+Q92</f>
        <v>-0.04825526991165549</v>
      </c>
      <c r="R89" s="345"/>
      <c r="S89" s="345">
        <f>S90+S91+S92</f>
        <v>344.36307976999996</v>
      </c>
      <c r="T89" s="340"/>
      <c r="U89" s="340"/>
      <c r="V89" s="340"/>
      <c r="W89" s="340"/>
      <c r="X89" s="340"/>
      <c r="Y89" s="340"/>
      <c r="Z89" s="340"/>
    </row>
    <row r="90" spans="1:26" s="337" customFormat="1" ht="12">
      <c r="A90" s="341"/>
      <c r="B90" s="341"/>
      <c r="C90" s="341"/>
      <c r="D90" s="341" t="s">
        <v>97</v>
      </c>
      <c r="G90" s="341"/>
      <c r="H90" s="341"/>
      <c r="I90" s="345">
        <v>2.7</v>
      </c>
      <c r="J90" s="345"/>
      <c r="K90" s="345">
        <v>0</v>
      </c>
      <c r="L90" s="345"/>
      <c r="M90" s="345">
        <v>0</v>
      </c>
      <c r="N90" s="345"/>
      <c r="O90" s="345">
        <v>0</v>
      </c>
      <c r="P90" s="345"/>
      <c r="Q90" s="345">
        <v>0</v>
      </c>
      <c r="R90" s="345"/>
      <c r="S90" s="345">
        <v>2.7</v>
      </c>
      <c r="T90" s="340"/>
      <c r="U90" s="340"/>
      <c r="V90" s="340"/>
      <c r="W90" s="340"/>
      <c r="X90" s="340"/>
      <c r="Y90" s="340"/>
      <c r="Z90" s="340"/>
    </row>
    <row r="91" spans="4:26" s="337" customFormat="1" ht="12">
      <c r="D91" s="344" t="s">
        <v>483</v>
      </c>
      <c r="G91" s="341"/>
      <c r="H91" s="341"/>
      <c r="I91" s="345">
        <v>0</v>
      </c>
      <c r="J91" s="345"/>
      <c r="K91" s="345">
        <v>0</v>
      </c>
      <c r="L91" s="345"/>
      <c r="M91" s="345">
        <v>0</v>
      </c>
      <c r="N91" s="345"/>
      <c r="O91" s="345">
        <v>0</v>
      </c>
      <c r="P91" s="345"/>
      <c r="Q91" s="345">
        <v>0</v>
      </c>
      <c r="R91" s="345"/>
      <c r="S91" s="345">
        <v>0</v>
      </c>
      <c r="T91" s="340"/>
      <c r="U91" s="340"/>
      <c r="V91" s="340"/>
      <c r="W91" s="340"/>
      <c r="X91" s="340"/>
      <c r="Y91" s="340"/>
      <c r="Z91" s="340"/>
    </row>
    <row r="92" spans="4:26" s="337" customFormat="1" ht="12">
      <c r="D92" s="341" t="s">
        <v>101</v>
      </c>
      <c r="G92" s="341"/>
      <c r="H92" s="341"/>
      <c r="I92" s="345">
        <f>I93+I96+I97+I100</f>
        <v>356.37722544</v>
      </c>
      <c r="J92" s="345"/>
      <c r="K92" s="345">
        <f>K93+K96+K97+K100</f>
        <v>-5.565890400088343</v>
      </c>
      <c r="L92" s="345"/>
      <c r="M92" s="345">
        <f>M93+M96+M97+M100</f>
        <v>0</v>
      </c>
      <c r="N92" s="345"/>
      <c r="O92" s="345">
        <f>O93+O96+O97+O100</f>
        <v>-9.1</v>
      </c>
      <c r="P92" s="345"/>
      <c r="Q92" s="345">
        <f>Q93+Q96+Q97+Q100</f>
        <v>-0.04825526991165549</v>
      </c>
      <c r="R92" s="345"/>
      <c r="S92" s="345">
        <f>S93+S96+S97+S100</f>
        <v>341.66307976999997</v>
      </c>
      <c r="T92" s="340"/>
      <c r="U92" s="340"/>
      <c r="V92" s="340"/>
      <c r="W92" s="340"/>
      <c r="X92" s="340"/>
      <c r="Y92" s="340"/>
      <c r="Z92" s="340"/>
    </row>
    <row r="93" spans="4:26" s="337" customFormat="1" ht="12">
      <c r="D93" s="341"/>
      <c r="E93" s="337" t="s">
        <v>22</v>
      </c>
      <c r="G93" s="341"/>
      <c r="H93" s="341"/>
      <c r="I93" s="345">
        <f>I94+I95</f>
        <v>0</v>
      </c>
      <c r="J93" s="345"/>
      <c r="K93" s="345">
        <f>K94+K95</f>
        <v>0</v>
      </c>
      <c r="L93" s="345"/>
      <c r="M93" s="345">
        <f>M94+M95</f>
        <v>0</v>
      </c>
      <c r="N93" s="345"/>
      <c r="O93" s="345">
        <f>O94+O95</f>
        <v>0</v>
      </c>
      <c r="P93" s="345"/>
      <c r="Q93" s="345">
        <f>Q94+Q95</f>
        <v>0</v>
      </c>
      <c r="R93" s="345"/>
      <c r="S93" s="345">
        <f>S94+S95</f>
        <v>0</v>
      </c>
      <c r="T93" s="340"/>
      <c r="U93" s="340"/>
      <c r="V93" s="340"/>
      <c r="W93" s="340"/>
      <c r="X93" s="340"/>
      <c r="Y93" s="340"/>
      <c r="Z93" s="340"/>
    </row>
    <row r="94" spans="4:26" s="337" customFormat="1" ht="12">
      <c r="D94" s="341"/>
      <c r="E94" s="337" t="s">
        <v>702</v>
      </c>
      <c r="G94" s="341"/>
      <c r="H94" s="341"/>
      <c r="I94" s="345">
        <v>0</v>
      </c>
      <c r="J94" s="345"/>
      <c r="K94" s="345">
        <v>0</v>
      </c>
      <c r="L94" s="345"/>
      <c r="M94" s="345">
        <v>0</v>
      </c>
      <c r="N94" s="345"/>
      <c r="O94" s="345">
        <v>0</v>
      </c>
      <c r="P94" s="345"/>
      <c r="Q94" s="345">
        <v>0</v>
      </c>
      <c r="R94" s="345"/>
      <c r="S94" s="345">
        <v>0</v>
      </c>
      <c r="T94" s="340"/>
      <c r="U94" s="340"/>
      <c r="V94" s="340"/>
      <c r="W94" s="340"/>
      <c r="X94" s="340"/>
      <c r="Y94" s="340"/>
      <c r="Z94" s="340"/>
    </row>
    <row r="95" spans="4:26" s="337" customFormat="1" ht="12">
      <c r="D95" s="341"/>
      <c r="E95" s="337" t="s">
        <v>747</v>
      </c>
      <c r="G95" s="341"/>
      <c r="H95" s="341"/>
      <c r="I95" s="345">
        <v>0</v>
      </c>
      <c r="J95" s="345"/>
      <c r="K95" s="345">
        <v>0</v>
      </c>
      <c r="L95" s="345"/>
      <c r="M95" s="345">
        <v>0</v>
      </c>
      <c r="N95" s="345"/>
      <c r="O95" s="345">
        <v>0</v>
      </c>
      <c r="P95" s="345"/>
      <c r="Q95" s="345">
        <v>0</v>
      </c>
      <c r="R95" s="345"/>
      <c r="S95" s="345">
        <v>0</v>
      </c>
      <c r="T95" s="340"/>
      <c r="U95" s="340"/>
      <c r="V95" s="340"/>
      <c r="W95" s="340"/>
      <c r="X95" s="340"/>
      <c r="Y95" s="340"/>
      <c r="Z95" s="340"/>
    </row>
    <row r="96" spans="4:26" s="337" customFormat="1" ht="12">
      <c r="D96" s="341"/>
      <c r="E96" s="337" t="s">
        <v>23</v>
      </c>
      <c r="G96" s="341"/>
      <c r="H96" s="341"/>
      <c r="I96" s="345">
        <v>151.1</v>
      </c>
      <c r="J96" s="345"/>
      <c r="K96" s="345">
        <v>-2.4658904000883446</v>
      </c>
      <c r="L96" s="345"/>
      <c r="M96" s="345">
        <v>0</v>
      </c>
      <c r="N96" s="345"/>
      <c r="O96" s="345">
        <v>-0.1</v>
      </c>
      <c r="P96" s="345"/>
      <c r="Q96" s="345">
        <v>-0.03410959991164972</v>
      </c>
      <c r="R96" s="345"/>
      <c r="S96" s="345">
        <v>148.5</v>
      </c>
      <c r="T96" s="340"/>
      <c r="U96" s="340"/>
      <c r="V96" s="340"/>
      <c r="W96" s="340"/>
      <c r="X96" s="340"/>
      <c r="Y96" s="340"/>
      <c r="Z96" s="340"/>
    </row>
    <row r="97" spans="4:26" s="337" customFormat="1" ht="12">
      <c r="D97" s="341"/>
      <c r="E97" s="337" t="s">
        <v>25</v>
      </c>
      <c r="G97" s="341"/>
      <c r="H97" s="341"/>
      <c r="I97" s="345">
        <f>I98+I99</f>
        <v>6.3</v>
      </c>
      <c r="J97" s="345"/>
      <c r="K97" s="345">
        <f>K98+K99</f>
        <v>-3.0999999999999988</v>
      </c>
      <c r="L97" s="345"/>
      <c r="M97" s="345">
        <f>M98+M99</f>
        <v>0</v>
      </c>
      <c r="N97" s="345"/>
      <c r="O97" s="345">
        <f>O98+O99</f>
        <v>0</v>
      </c>
      <c r="P97" s="345"/>
      <c r="Q97" s="345">
        <f>Q98+Q99</f>
        <v>-8.881784197001252E-16</v>
      </c>
      <c r="R97" s="345"/>
      <c r="S97" s="345">
        <f>S98+S99</f>
        <v>3.2</v>
      </c>
      <c r="T97" s="340"/>
      <c r="U97" s="340"/>
      <c r="V97" s="340"/>
      <c r="W97" s="340"/>
      <c r="X97" s="340"/>
      <c r="Y97" s="340"/>
      <c r="Z97" s="340"/>
    </row>
    <row r="98" spans="4:26" s="337" customFormat="1" ht="12">
      <c r="D98" s="341"/>
      <c r="E98" s="337" t="s">
        <v>702</v>
      </c>
      <c r="G98" s="342"/>
      <c r="H98" s="342"/>
      <c r="I98" s="345">
        <v>6.3</v>
      </c>
      <c r="J98" s="345"/>
      <c r="K98" s="345">
        <v>-3.0999999999999988</v>
      </c>
      <c r="L98" s="345"/>
      <c r="M98" s="345">
        <v>0</v>
      </c>
      <c r="N98" s="345"/>
      <c r="O98" s="345">
        <v>0</v>
      </c>
      <c r="P98" s="345"/>
      <c r="Q98" s="345">
        <v>-8.881784197001252E-16</v>
      </c>
      <c r="R98" s="345"/>
      <c r="S98" s="345">
        <v>3.2</v>
      </c>
      <c r="T98" s="340"/>
      <c r="U98" s="340"/>
      <c r="V98" s="340"/>
      <c r="W98" s="340"/>
      <c r="X98" s="340"/>
      <c r="Y98" s="340"/>
      <c r="Z98" s="340"/>
    </row>
    <row r="99" spans="4:26" s="337" customFormat="1" ht="12">
      <c r="D99" s="341"/>
      <c r="E99" s="337" t="s">
        <v>747</v>
      </c>
      <c r="G99" s="342"/>
      <c r="H99" s="342"/>
      <c r="I99" s="345">
        <v>0</v>
      </c>
      <c r="J99" s="345"/>
      <c r="K99" s="345">
        <v>0</v>
      </c>
      <c r="L99" s="345"/>
      <c r="M99" s="345">
        <v>0</v>
      </c>
      <c r="N99" s="345"/>
      <c r="O99" s="345">
        <v>0</v>
      </c>
      <c r="P99" s="345"/>
      <c r="Q99" s="345">
        <v>0</v>
      </c>
      <c r="R99" s="345"/>
      <c r="S99" s="345">
        <v>0</v>
      </c>
      <c r="T99" s="340"/>
      <c r="U99" s="340"/>
      <c r="V99" s="340"/>
      <c r="W99" s="340"/>
      <c r="X99" s="340"/>
      <c r="Y99" s="340"/>
      <c r="Z99" s="340"/>
    </row>
    <row r="100" spans="4:26" s="337" customFormat="1" ht="12">
      <c r="D100" s="341"/>
      <c r="E100" s="337" t="s">
        <v>742</v>
      </c>
      <c r="G100" s="341"/>
      <c r="H100" s="341"/>
      <c r="I100" s="345">
        <v>198.97722544</v>
      </c>
      <c r="J100" s="345"/>
      <c r="K100" s="345">
        <v>0</v>
      </c>
      <c r="L100" s="345"/>
      <c r="M100" s="345">
        <v>0</v>
      </c>
      <c r="N100" s="345"/>
      <c r="O100" s="345">
        <v>-9</v>
      </c>
      <c r="P100" s="345"/>
      <c r="Q100" s="345">
        <v>-0.014145670000004884</v>
      </c>
      <c r="R100" s="345"/>
      <c r="S100" s="345">
        <v>189.96307977</v>
      </c>
      <c r="T100" s="340"/>
      <c r="U100" s="340"/>
      <c r="V100" s="340"/>
      <c r="W100" s="340"/>
      <c r="X100" s="340"/>
      <c r="Y100" s="340"/>
      <c r="Z100" s="340"/>
    </row>
    <row r="101" spans="1:26" s="337" customFormat="1" ht="12">
      <c r="A101" s="341"/>
      <c r="B101" s="341" t="s">
        <v>746</v>
      </c>
      <c r="C101" s="341"/>
      <c r="D101" s="341"/>
      <c r="G101" s="341"/>
      <c r="H101" s="341"/>
      <c r="I101" s="345">
        <f>I102+I103+I106+I107</f>
        <v>24328.101461874343</v>
      </c>
      <c r="J101" s="345"/>
      <c r="K101" s="345">
        <f>K102+K103+K106+K107</f>
        <v>-863.3057142971304</v>
      </c>
      <c r="L101" s="345"/>
      <c r="M101" s="345">
        <f>M102+M103+M106+M107</f>
        <v>304.04368487467303</v>
      </c>
      <c r="N101" s="345"/>
      <c r="O101" s="345">
        <f>O102+O103+O106+O107</f>
        <v>1057.5259782463834</v>
      </c>
      <c r="P101" s="345"/>
      <c r="Q101" s="345">
        <f>Q102+Q103+Q106+Q107</f>
        <v>-0.012812524737952913</v>
      </c>
      <c r="R101" s="345"/>
      <c r="S101" s="345">
        <f>S102+S103+S106+S107</f>
        <v>24826.35259817353</v>
      </c>
      <c r="T101" s="340"/>
      <c r="U101" s="340"/>
      <c r="V101" s="340"/>
      <c r="W101" s="340"/>
      <c r="X101" s="340"/>
      <c r="Y101" s="340"/>
      <c r="Z101" s="340"/>
    </row>
    <row r="102" spans="1:26" s="337" customFormat="1" ht="12">
      <c r="A102" s="341"/>
      <c r="B102" s="341"/>
      <c r="C102" s="341"/>
      <c r="D102" s="341" t="s">
        <v>194</v>
      </c>
      <c r="G102" s="341"/>
      <c r="H102" s="341"/>
      <c r="I102" s="345">
        <v>6389.5481732429635</v>
      </c>
      <c r="J102" s="345"/>
      <c r="K102" s="345">
        <v>472.0251709564493</v>
      </c>
      <c r="L102" s="345"/>
      <c r="M102" s="345">
        <v>167.17703776768303</v>
      </c>
      <c r="N102" s="345"/>
      <c r="O102" s="345">
        <v>-286.59037960356085</v>
      </c>
      <c r="P102" s="345"/>
      <c r="Q102" s="345">
        <v>0</v>
      </c>
      <c r="R102" s="345"/>
      <c r="S102" s="345">
        <v>6742.160002363535</v>
      </c>
      <c r="T102" s="340"/>
      <c r="U102" s="340"/>
      <c r="V102" s="340"/>
      <c r="W102" s="340"/>
      <c r="X102" s="340"/>
      <c r="Y102" s="340"/>
      <c r="Z102" s="340"/>
    </row>
    <row r="103" spans="4:26" s="337" customFormat="1" ht="12">
      <c r="D103" s="341" t="s">
        <v>97</v>
      </c>
      <c r="G103" s="341"/>
      <c r="H103" s="341"/>
      <c r="I103" s="345">
        <f>I104+I105</f>
        <v>3557.2013681413773</v>
      </c>
      <c r="J103" s="345"/>
      <c r="K103" s="345">
        <f>K104+K105</f>
        <v>59.48782065699533</v>
      </c>
      <c r="L103" s="345"/>
      <c r="M103" s="345">
        <f>M104+M105</f>
        <v>-61.50746163068571</v>
      </c>
      <c r="N103" s="345"/>
      <c r="O103" s="345">
        <f>O104+O105</f>
        <v>-59.60548442295638</v>
      </c>
      <c r="P103" s="345"/>
      <c r="Q103" s="345">
        <f>Q104+Q105</f>
        <v>-0.02909783000000843</v>
      </c>
      <c r="R103" s="345"/>
      <c r="S103" s="345">
        <f>S104+S105</f>
        <v>3495.547144914731</v>
      </c>
      <c r="T103" s="340"/>
      <c r="U103" s="340"/>
      <c r="V103" s="340"/>
      <c r="W103" s="340"/>
      <c r="X103" s="340"/>
      <c r="Y103" s="340"/>
      <c r="Z103" s="340"/>
    </row>
    <row r="104" spans="4:26" s="337" customFormat="1" ht="12">
      <c r="D104" s="341"/>
      <c r="E104" s="337" t="s">
        <v>607</v>
      </c>
      <c r="G104" s="341"/>
      <c r="H104" s="341"/>
      <c r="I104" s="345">
        <v>1281.0166443113774</v>
      </c>
      <c r="J104" s="345"/>
      <c r="K104" s="345">
        <v>21.12631665699528</v>
      </c>
      <c r="L104" s="345"/>
      <c r="M104" s="345">
        <v>-37.707461630685714</v>
      </c>
      <c r="N104" s="345"/>
      <c r="O104" s="345">
        <v>-59.60548442295638</v>
      </c>
      <c r="P104" s="345"/>
      <c r="Q104" s="345">
        <v>0</v>
      </c>
      <c r="R104" s="345"/>
      <c r="S104" s="345">
        <v>1204.8300149147306</v>
      </c>
      <c r="T104" s="340"/>
      <c r="U104" s="340"/>
      <c r="V104" s="340"/>
      <c r="W104" s="340"/>
      <c r="X104" s="340"/>
      <c r="Y104" s="340"/>
      <c r="Z104" s="340"/>
    </row>
    <row r="105" spans="4:26" s="337" customFormat="1" ht="12">
      <c r="D105" s="341"/>
      <c r="E105" s="337" t="s">
        <v>253</v>
      </c>
      <c r="G105" s="341"/>
      <c r="H105" s="341"/>
      <c r="I105" s="345">
        <v>2276.1847238299997</v>
      </c>
      <c r="J105" s="345"/>
      <c r="K105" s="345">
        <v>38.36150400000005</v>
      </c>
      <c r="L105" s="345"/>
      <c r="M105" s="345">
        <v>-23.8</v>
      </c>
      <c r="N105" s="345"/>
      <c r="O105" s="345">
        <v>0</v>
      </c>
      <c r="P105" s="345"/>
      <c r="Q105" s="345">
        <v>-0.02909783000000843</v>
      </c>
      <c r="R105" s="345"/>
      <c r="S105" s="345">
        <v>2290.71713</v>
      </c>
      <c r="T105" s="340"/>
      <c r="U105" s="340"/>
      <c r="V105" s="340"/>
      <c r="W105" s="340"/>
      <c r="X105" s="340"/>
      <c r="Y105" s="340"/>
      <c r="Z105" s="340"/>
    </row>
    <row r="106" spans="4:26" s="337" customFormat="1" ht="12">
      <c r="D106" s="341" t="s">
        <v>483</v>
      </c>
      <c r="G106" s="342"/>
      <c r="H106" s="342"/>
      <c r="I106" s="345">
        <v>2205.436406440001</v>
      </c>
      <c r="J106" s="345"/>
      <c r="K106" s="345">
        <v>-1204.692376070575</v>
      </c>
      <c r="L106" s="345"/>
      <c r="M106" s="345">
        <v>198.3741087376757</v>
      </c>
      <c r="N106" s="345"/>
      <c r="O106" s="345">
        <v>1378.9218422729007</v>
      </c>
      <c r="P106" s="345"/>
      <c r="Q106" s="345">
        <v>0</v>
      </c>
      <c r="R106" s="345"/>
      <c r="S106" s="345">
        <v>2578.0399813800027</v>
      </c>
      <c r="T106" s="340"/>
      <c r="U106" s="340"/>
      <c r="V106" s="340"/>
      <c r="W106" s="340"/>
      <c r="X106" s="340"/>
      <c r="Y106" s="340"/>
      <c r="Z106" s="340"/>
    </row>
    <row r="107" spans="4:26" s="337" customFormat="1" ht="12">
      <c r="D107" s="341" t="s">
        <v>101</v>
      </c>
      <c r="G107" s="342"/>
      <c r="H107" s="342"/>
      <c r="I107" s="345">
        <f>I108+I111+I112</f>
        <v>12175.915514049999</v>
      </c>
      <c r="J107" s="345"/>
      <c r="K107" s="345">
        <f>K108+K111+K112</f>
        <v>-190.12632984000018</v>
      </c>
      <c r="L107" s="345"/>
      <c r="M107" s="345">
        <f>M108+M111+M112</f>
        <v>0</v>
      </c>
      <c r="N107" s="345"/>
      <c r="O107" s="345">
        <f>O108+O111+O112</f>
        <v>24.8</v>
      </c>
      <c r="P107" s="345"/>
      <c r="Q107" s="345">
        <f>Q108+Q111+Q112</f>
        <v>0.016285305262055516</v>
      </c>
      <c r="R107" s="345"/>
      <c r="S107" s="345">
        <f>S108+S111+S112</f>
        <v>12010.605469515262</v>
      </c>
      <c r="T107" s="340"/>
      <c r="U107" s="340"/>
      <c r="V107" s="340"/>
      <c r="W107" s="340"/>
      <c r="X107" s="340"/>
      <c r="Y107" s="340"/>
      <c r="Z107" s="340"/>
    </row>
    <row r="108" spans="4:26" s="337" customFormat="1" ht="12">
      <c r="D108" s="341"/>
      <c r="E108" s="337" t="s">
        <v>22</v>
      </c>
      <c r="G108" s="341"/>
      <c r="H108" s="341"/>
      <c r="I108" s="345">
        <f>I109+I110</f>
        <v>11926.01551405</v>
      </c>
      <c r="J108" s="345"/>
      <c r="K108" s="345">
        <f>K109+K110</f>
        <v>-199.92632984000016</v>
      </c>
      <c r="L108" s="345"/>
      <c r="M108" s="345">
        <f>M109+M110</f>
        <v>0</v>
      </c>
      <c r="N108" s="345"/>
      <c r="O108" s="345">
        <f>O109+O110</f>
        <v>24.8</v>
      </c>
      <c r="P108" s="345"/>
      <c r="Q108" s="345">
        <f>Q109+Q110</f>
        <v>0.016285305262055516</v>
      </c>
      <c r="R108" s="345"/>
      <c r="S108" s="345">
        <f>S109+S110</f>
        <v>11750.90546951526</v>
      </c>
      <c r="T108" s="340"/>
      <c r="U108" s="340"/>
      <c r="V108" s="340"/>
      <c r="W108" s="340"/>
      <c r="X108" s="340"/>
      <c r="Y108" s="340"/>
      <c r="Z108" s="340"/>
    </row>
    <row r="109" spans="4:26" s="337" customFormat="1" ht="12">
      <c r="D109" s="341"/>
      <c r="E109" s="337" t="s">
        <v>702</v>
      </c>
      <c r="G109" s="341"/>
      <c r="H109" s="341"/>
      <c r="I109" s="345">
        <v>1694.61806905</v>
      </c>
      <c r="J109" s="345"/>
      <c r="K109" s="345">
        <v>4.363903160000007</v>
      </c>
      <c r="L109" s="345"/>
      <c r="M109" s="345">
        <v>0</v>
      </c>
      <c r="N109" s="345"/>
      <c r="O109" s="345">
        <v>0</v>
      </c>
      <c r="P109" s="345"/>
      <c r="Q109" s="345">
        <v>-1.7053025658242404E-13</v>
      </c>
      <c r="R109" s="345"/>
      <c r="S109" s="345">
        <v>1698.9819722099999</v>
      </c>
      <c r="T109" s="340"/>
      <c r="U109" s="340"/>
      <c r="V109" s="340"/>
      <c r="W109" s="340"/>
      <c r="X109" s="340"/>
      <c r="Y109" s="340"/>
      <c r="Z109" s="340"/>
    </row>
    <row r="110" spans="4:26" s="337" customFormat="1" ht="12">
      <c r="D110" s="341"/>
      <c r="E110" s="337" t="s">
        <v>747</v>
      </c>
      <c r="G110" s="341"/>
      <c r="H110" s="341"/>
      <c r="I110" s="345">
        <v>10231.397444999999</v>
      </c>
      <c r="J110" s="345"/>
      <c r="K110" s="345">
        <v>-204.29023300000017</v>
      </c>
      <c r="L110" s="345"/>
      <c r="M110" s="345">
        <v>0</v>
      </c>
      <c r="N110" s="345"/>
      <c r="O110" s="345">
        <v>24.8</v>
      </c>
      <c r="P110" s="345"/>
      <c r="Q110" s="345">
        <v>0.016285305262226046</v>
      </c>
      <c r="R110" s="345"/>
      <c r="S110" s="345">
        <v>10051.92349730526</v>
      </c>
      <c r="T110" s="340"/>
      <c r="U110" s="340"/>
      <c r="V110" s="340"/>
      <c r="W110" s="340"/>
      <c r="X110" s="340"/>
      <c r="Y110" s="340"/>
      <c r="Z110" s="340"/>
    </row>
    <row r="111" spans="4:26" s="337" customFormat="1" ht="12">
      <c r="D111" s="341"/>
      <c r="E111" s="337" t="s">
        <v>90</v>
      </c>
      <c r="G111" s="341"/>
      <c r="H111" s="341"/>
      <c r="I111" s="345">
        <v>249.9</v>
      </c>
      <c r="J111" s="345"/>
      <c r="K111" s="345">
        <v>9.799999999999983</v>
      </c>
      <c r="L111" s="345"/>
      <c r="M111" s="345">
        <v>0</v>
      </c>
      <c r="N111" s="345"/>
      <c r="O111" s="345">
        <v>0</v>
      </c>
      <c r="P111" s="345"/>
      <c r="Q111" s="345">
        <v>0</v>
      </c>
      <c r="R111" s="345"/>
      <c r="S111" s="345">
        <v>259.7</v>
      </c>
      <c r="T111" s="340"/>
      <c r="U111" s="340"/>
      <c r="V111" s="340"/>
      <c r="W111" s="340"/>
      <c r="X111" s="340"/>
      <c r="Y111" s="340"/>
      <c r="Z111" s="340"/>
    </row>
    <row r="112" spans="1:26" s="337" customFormat="1" ht="12">
      <c r="A112" s="341"/>
      <c r="B112" s="341"/>
      <c r="C112" s="341"/>
      <c r="D112" s="341"/>
      <c r="E112" s="337" t="s">
        <v>25</v>
      </c>
      <c r="G112" s="341"/>
      <c r="H112" s="341"/>
      <c r="I112" s="345">
        <v>0</v>
      </c>
      <c r="J112" s="345"/>
      <c r="K112" s="345">
        <v>0</v>
      </c>
      <c r="L112" s="345"/>
      <c r="M112" s="345">
        <v>0</v>
      </c>
      <c r="N112" s="345"/>
      <c r="O112" s="345">
        <v>0</v>
      </c>
      <c r="P112" s="345"/>
      <c r="Q112" s="345">
        <v>0</v>
      </c>
      <c r="R112" s="345"/>
      <c r="S112" s="345">
        <v>0</v>
      </c>
      <c r="T112" s="340"/>
      <c r="U112" s="340"/>
      <c r="V112" s="340"/>
      <c r="W112" s="340"/>
      <c r="X112" s="340"/>
      <c r="Y112" s="340"/>
      <c r="Z112" s="340"/>
    </row>
    <row r="113" spans="1:26" s="337" customFormat="1" ht="12">
      <c r="A113" s="337" t="s">
        <v>750</v>
      </c>
      <c r="D113" s="341"/>
      <c r="G113" s="341"/>
      <c r="H113" s="341"/>
      <c r="I113" s="345">
        <f>I114+I117+I120+I121</f>
        <v>153140.08114707522</v>
      </c>
      <c r="J113" s="345"/>
      <c r="K113" s="345">
        <f>K114+K117+K120+K121</f>
        <v>8033.990568623987</v>
      </c>
      <c r="L113" s="345"/>
      <c r="M113" s="345">
        <f>M114+M117+M120+M121</f>
        <v>1350.4575326302433</v>
      </c>
      <c r="N113" s="345"/>
      <c r="O113" s="345">
        <f>O114+O117+O120+O121</f>
        <v>-3731.224865374852</v>
      </c>
      <c r="P113" s="345"/>
      <c r="Q113" s="345">
        <f>Q114+Q117+Q120+Q121</f>
        <v>1.1189457047567124</v>
      </c>
      <c r="R113" s="345"/>
      <c r="S113" s="345">
        <f>S114+S117+S120+S121</f>
        <v>158794.42332865938</v>
      </c>
      <c r="T113" s="340"/>
      <c r="U113" s="340"/>
      <c r="V113" s="340"/>
      <c r="W113" s="340"/>
      <c r="X113" s="340"/>
      <c r="Y113" s="340"/>
      <c r="Z113" s="340"/>
    </row>
    <row r="114" spans="4:26" s="337" customFormat="1" ht="12">
      <c r="D114" s="341" t="s">
        <v>194</v>
      </c>
      <c r="G114" s="341"/>
      <c r="H114" s="341"/>
      <c r="I114" s="345">
        <f>I115+I116</f>
        <v>100018.44662388769</v>
      </c>
      <c r="J114" s="345"/>
      <c r="K114" s="345">
        <f>K115+K116</f>
        <v>3441.7950947187596</v>
      </c>
      <c r="L114" s="345"/>
      <c r="M114" s="345">
        <f>M115+M116</f>
        <v>1058.5</v>
      </c>
      <c r="N114" s="345"/>
      <c r="O114" s="345">
        <f>O115+O116</f>
        <v>-3557.6889439459883</v>
      </c>
      <c r="P114" s="345"/>
      <c r="Q114" s="345">
        <f>Q115+Q116</f>
        <v>0.04377394599369211</v>
      </c>
      <c r="R114" s="345"/>
      <c r="S114" s="345">
        <f>S115+S116</f>
        <v>100961.09654860645</v>
      </c>
      <c r="T114" s="340"/>
      <c r="U114" s="340"/>
      <c r="V114" s="340"/>
      <c r="W114" s="340"/>
      <c r="X114" s="340"/>
      <c r="Y114" s="340"/>
      <c r="Z114" s="340"/>
    </row>
    <row r="115" spans="4:26" s="337" customFormat="1" ht="12">
      <c r="D115" s="341"/>
      <c r="E115" s="337" t="s">
        <v>703</v>
      </c>
      <c r="G115" s="341"/>
      <c r="H115" s="341"/>
      <c r="I115" s="345">
        <v>97278.50582548695</v>
      </c>
      <c r="J115" s="345"/>
      <c r="K115" s="345">
        <v>3440.6096657946473</v>
      </c>
      <c r="L115" s="345"/>
      <c r="M115" s="345">
        <v>1058.5</v>
      </c>
      <c r="N115" s="345"/>
      <c r="O115" s="345">
        <v>-3486.6</v>
      </c>
      <c r="P115" s="345"/>
      <c r="Q115" s="345">
        <v>0</v>
      </c>
      <c r="R115" s="345"/>
      <c r="S115" s="345">
        <v>98291.01549128159</v>
      </c>
      <c r="T115" s="340"/>
      <c r="U115" s="340"/>
      <c r="V115" s="340"/>
      <c r="W115" s="340"/>
      <c r="X115" s="340"/>
      <c r="Y115" s="340"/>
      <c r="Z115" s="340"/>
    </row>
    <row r="116" spans="4:26" s="337" customFormat="1" ht="12">
      <c r="D116" s="341"/>
      <c r="E116" s="337" t="s">
        <v>17</v>
      </c>
      <c r="G116" s="341"/>
      <c r="H116" s="341"/>
      <c r="I116" s="345">
        <v>2739.94079840074</v>
      </c>
      <c r="J116" s="345"/>
      <c r="K116" s="345">
        <v>1.1854289241121698</v>
      </c>
      <c r="L116" s="345"/>
      <c r="M116" s="345">
        <v>0</v>
      </c>
      <c r="N116" s="345"/>
      <c r="O116" s="345">
        <v>-71.0889439459884</v>
      </c>
      <c r="P116" s="345"/>
      <c r="Q116" s="345">
        <v>0.04377394599369211</v>
      </c>
      <c r="R116" s="345"/>
      <c r="S116" s="345">
        <v>2670.0810573248573</v>
      </c>
      <c r="T116" s="340"/>
      <c r="U116" s="340"/>
      <c r="V116" s="340"/>
      <c r="W116" s="340"/>
      <c r="X116" s="340"/>
      <c r="Y116" s="340"/>
      <c r="Z116" s="340"/>
    </row>
    <row r="117" spans="4:26" s="337" customFormat="1" ht="12">
      <c r="D117" s="341" t="s">
        <v>97</v>
      </c>
      <c r="G117" s="341"/>
      <c r="H117" s="341"/>
      <c r="I117" s="345">
        <f>I118+I119</f>
        <v>16033.820701743118</v>
      </c>
      <c r="J117" s="345"/>
      <c r="K117" s="345">
        <f>K118+K119</f>
        <v>1515.5627827110075</v>
      </c>
      <c r="L117" s="345"/>
      <c r="M117" s="345">
        <f>M118+M119</f>
        <v>-607.9401354911759</v>
      </c>
      <c r="N117" s="345"/>
      <c r="O117" s="345">
        <f>O118+O119</f>
        <v>-406.5880535986636</v>
      </c>
      <c r="P117" s="345"/>
      <c r="Q117" s="345">
        <f>Q118+Q119</f>
        <v>-0.008210863946871427</v>
      </c>
      <c r="R117" s="345"/>
      <c r="S117" s="345">
        <f>S118+S119</f>
        <v>16534.84708450034</v>
      </c>
      <c r="T117" s="340"/>
      <c r="U117" s="340"/>
      <c r="V117" s="340"/>
      <c r="W117" s="340"/>
      <c r="X117" s="340"/>
      <c r="Y117" s="340"/>
      <c r="Z117" s="340"/>
    </row>
    <row r="118" spans="4:26" s="337" customFormat="1" ht="12">
      <c r="D118" s="341"/>
      <c r="E118" s="337" t="s">
        <v>607</v>
      </c>
      <c r="G118" s="341"/>
      <c r="H118" s="341"/>
      <c r="I118" s="345">
        <v>9146.477131141242</v>
      </c>
      <c r="J118" s="345"/>
      <c r="K118" s="345">
        <v>313.370575409823</v>
      </c>
      <c r="L118" s="345"/>
      <c r="M118" s="345">
        <v>-440.6401354911758</v>
      </c>
      <c r="N118" s="345"/>
      <c r="O118" s="345">
        <v>-404.0880535986636</v>
      </c>
      <c r="P118" s="345"/>
      <c r="Q118" s="345">
        <v>0</v>
      </c>
      <c r="R118" s="345"/>
      <c r="S118" s="345">
        <v>8615.119517461226</v>
      </c>
      <c r="T118" s="340"/>
      <c r="U118" s="340"/>
      <c r="V118" s="340"/>
      <c r="W118" s="340"/>
      <c r="X118" s="340"/>
      <c r="Y118" s="340"/>
      <c r="Z118" s="340"/>
    </row>
    <row r="119" spans="4:26" s="337" customFormat="1" ht="12">
      <c r="D119" s="341"/>
      <c r="E119" s="337" t="s">
        <v>253</v>
      </c>
      <c r="G119" s="342"/>
      <c r="H119" s="342"/>
      <c r="I119" s="345">
        <v>6887.343570601875</v>
      </c>
      <c r="J119" s="345"/>
      <c r="K119" s="345">
        <v>1202.1922073011845</v>
      </c>
      <c r="L119" s="345"/>
      <c r="M119" s="345">
        <v>-167.3</v>
      </c>
      <c r="N119" s="345"/>
      <c r="O119" s="345">
        <v>-2.5</v>
      </c>
      <c r="P119" s="345"/>
      <c r="Q119" s="345">
        <v>-0.008210863946871427</v>
      </c>
      <c r="R119" s="345"/>
      <c r="S119" s="345">
        <v>7919.727567039112</v>
      </c>
      <c r="T119" s="340"/>
      <c r="U119" s="340"/>
      <c r="V119" s="340"/>
      <c r="W119" s="340"/>
      <c r="X119" s="340"/>
      <c r="Y119" s="340"/>
      <c r="Z119" s="340"/>
    </row>
    <row r="120" spans="4:26" s="337" customFormat="1" ht="12">
      <c r="D120" s="341" t="s">
        <v>483</v>
      </c>
      <c r="G120" s="342"/>
      <c r="H120" s="342"/>
      <c r="I120" s="345">
        <v>776.7329915700001</v>
      </c>
      <c r="J120" s="345"/>
      <c r="K120" s="345">
        <v>-1098.445712521219</v>
      </c>
      <c r="L120" s="345"/>
      <c r="M120" s="345">
        <v>899.8976681214191</v>
      </c>
      <c r="N120" s="345"/>
      <c r="O120" s="345">
        <v>371.3521321697998</v>
      </c>
      <c r="P120" s="345"/>
      <c r="Q120" s="345">
        <v>0</v>
      </c>
      <c r="R120" s="345"/>
      <c r="S120" s="345">
        <v>949.53707934</v>
      </c>
      <c r="T120" s="340"/>
      <c r="U120" s="340"/>
      <c r="V120" s="340"/>
      <c r="W120" s="340"/>
      <c r="X120" s="340"/>
      <c r="Y120" s="340"/>
      <c r="Z120" s="340"/>
    </row>
    <row r="121" spans="4:26" s="337" customFormat="1" ht="12">
      <c r="D121" s="341" t="s">
        <v>101</v>
      </c>
      <c r="G121" s="341"/>
      <c r="H121" s="341"/>
      <c r="I121" s="345">
        <f>I122+I125+I128</f>
        <v>36311.08082987442</v>
      </c>
      <c r="J121" s="345"/>
      <c r="K121" s="345">
        <f>K122+K125+K128</f>
        <v>4175.078403715439</v>
      </c>
      <c r="L121" s="345"/>
      <c r="M121" s="345">
        <f>M122+M125+M128</f>
        <v>0</v>
      </c>
      <c r="N121" s="345"/>
      <c r="O121" s="345">
        <f>O122+O125+O128</f>
        <v>-138.29999999999998</v>
      </c>
      <c r="P121" s="345"/>
      <c r="Q121" s="345">
        <f>Q122+Q125+Q128</f>
        <v>1.0833826227098917</v>
      </c>
      <c r="R121" s="345"/>
      <c r="S121" s="345">
        <f>S122+S125+S128</f>
        <v>40348.94261621257</v>
      </c>
      <c r="T121" s="340"/>
      <c r="U121" s="340"/>
      <c r="V121" s="340"/>
      <c r="W121" s="340"/>
      <c r="X121" s="340"/>
      <c r="Y121" s="340"/>
      <c r="Z121" s="340"/>
    </row>
    <row r="122" spans="4:26" s="337" customFormat="1" ht="12">
      <c r="D122" s="341"/>
      <c r="E122" s="337" t="s">
        <v>21</v>
      </c>
      <c r="G122" s="341"/>
      <c r="H122" s="341"/>
      <c r="I122" s="345">
        <f>I123+I124</f>
        <v>13034.995413791608</v>
      </c>
      <c r="J122" s="345"/>
      <c r="K122" s="345">
        <f>K123+K124</f>
        <v>677.3626693236763</v>
      </c>
      <c r="L122" s="345"/>
      <c r="M122" s="345">
        <f>M123+M124</f>
        <v>0</v>
      </c>
      <c r="N122" s="345"/>
      <c r="O122" s="345">
        <f>O123+O124</f>
        <v>0</v>
      </c>
      <c r="P122" s="345"/>
      <c r="Q122" s="345">
        <f>Q123+Q124</f>
        <v>0.46653862267891455</v>
      </c>
      <c r="R122" s="345"/>
      <c r="S122" s="345">
        <f>S123+S124</f>
        <v>13712.824621737966</v>
      </c>
      <c r="T122" s="340"/>
      <c r="U122" s="340"/>
      <c r="V122" s="340"/>
      <c r="W122" s="340"/>
      <c r="X122" s="340"/>
      <c r="Y122" s="340"/>
      <c r="Z122" s="340"/>
    </row>
    <row r="123" spans="4:26" s="337" customFormat="1" ht="12">
      <c r="D123" s="341"/>
      <c r="E123" s="337" t="s">
        <v>702</v>
      </c>
      <c r="G123" s="341"/>
      <c r="H123" s="341"/>
      <c r="I123" s="345">
        <v>11678.060147730608</v>
      </c>
      <c r="J123" s="345"/>
      <c r="K123" s="345">
        <v>867.1102133236764</v>
      </c>
      <c r="L123" s="345"/>
      <c r="M123" s="345">
        <v>0</v>
      </c>
      <c r="N123" s="345"/>
      <c r="O123" s="345">
        <v>0</v>
      </c>
      <c r="P123" s="345"/>
      <c r="Q123" s="345">
        <v>0.48226068367875996</v>
      </c>
      <c r="R123" s="345"/>
      <c r="S123" s="345">
        <v>12545.652621737965</v>
      </c>
      <c r="T123" s="340"/>
      <c r="U123" s="340"/>
      <c r="V123" s="340"/>
      <c r="W123" s="340"/>
      <c r="X123" s="340"/>
      <c r="Y123" s="340"/>
      <c r="Z123" s="340"/>
    </row>
    <row r="124" spans="4:26" s="337" customFormat="1" ht="12">
      <c r="D124" s="341"/>
      <c r="E124" s="337" t="s">
        <v>747</v>
      </c>
      <c r="G124" s="341"/>
      <c r="H124" s="341"/>
      <c r="I124" s="345">
        <v>1356.935266061</v>
      </c>
      <c r="J124" s="345"/>
      <c r="K124" s="345">
        <v>-189.747544</v>
      </c>
      <c r="L124" s="345"/>
      <c r="M124" s="345">
        <v>0</v>
      </c>
      <c r="N124" s="345"/>
      <c r="O124" s="345">
        <v>0</v>
      </c>
      <c r="P124" s="345"/>
      <c r="Q124" s="345">
        <v>-0.01572206099984541</v>
      </c>
      <c r="R124" s="345"/>
      <c r="S124" s="345">
        <v>1167.172</v>
      </c>
      <c r="T124" s="340"/>
      <c r="U124" s="340"/>
      <c r="V124" s="340"/>
      <c r="W124" s="340"/>
      <c r="X124" s="340"/>
      <c r="Y124" s="340"/>
      <c r="Z124" s="340"/>
    </row>
    <row r="125" spans="4:26" s="337" customFormat="1" ht="12">
      <c r="D125" s="341"/>
      <c r="E125" s="337" t="s">
        <v>22</v>
      </c>
      <c r="G125" s="341"/>
      <c r="H125" s="341"/>
      <c r="I125" s="345">
        <f>I126+I127</f>
        <v>23276.085416082813</v>
      </c>
      <c r="J125" s="345"/>
      <c r="K125" s="345">
        <f>K126+K127</f>
        <v>3497.715734391763</v>
      </c>
      <c r="L125" s="345"/>
      <c r="M125" s="345">
        <f>M126+M127</f>
        <v>0</v>
      </c>
      <c r="N125" s="345"/>
      <c r="O125" s="345">
        <f>O126+O127</f>
        <v>-138.29999999999998</v>
      </c>
      <c r="P125" s="345"/>
      <c r="Q125" s="345">
        <f>Q126+Q127</f>
        <v>0.6168440000309772</v>
      </c>
      <c r="R125" s="345"/>
      <c r="S125" s="345">
        <f>S126+S127</f>
        <v>26636.117994474604</v>
      </c>
      <c r="T125" s="340"/>
      <c r="U125" s="340"/>
      <c r="V125" s="340"/>
      <c r="W125" s="340"/>
      <c r="X125" s="340"/>
      <c r="Y125" s="340"/>
      <c r="Z125" s="340"/>
    </row>
    <row r="126" spans="1:26" s="337" customFormat="1" ht="12">
      <c r="A126" s="344"/>
      <c r="B126" s="344"/>
      <c r="C126" s="344"/>
      <c r="D126" s="346"/>
      <c r="E126" s="344" t="s">
        <v>702</v>
      </c>
      <c r="G126" s="341"/>
      <c r="H126" s="341"/>
      <c r="I126" s="345">
        <v>1750.3553720541934</v>
      </c>
      <c r="J126" s="345"/>
      <c r="K126" s="345">
        <v>1029.895295100915</v>
      </c>
      <c r="L126" s="345"/>
      <c r="M126" s="345">
        <v>0</v>
      </c>
      <c r="N126" s="345"/>
      <c r="O126" s="345">
        <v>0</v>
      </c>
      <c r="P126" s="345"/>
      <c r="Q126" s="345">
        <v>-0.0006520000000591608</v>
      </c>
      <c r="R126" s="345"/>
      <c r="S126" s="345">
        <v>2780.250015155108</v>
      </c>
      <c r="T126" s="340"/>
      <c r="U126" s="340"/>
      <c r="V126" s="340"/>
      <c r="W126" s="340"/>
      <c r="X126" s="340"/>
      <c r="Y126" s="340"/>
      <c r="Z126" s="340"/>
    </row>
    <row r="127" spans="1:26" s="337" customFormat="1" ht="12">
      <c r="A127" s="344"/>
      <c r="B127" s="344"/>
      <c r="C127" s="344"/>
      <c r="D127" s="346"/>
      <c r="E127" s="344" t="s">
        <v>747</v>
      </c>
      <c r="G127" s="341"/>
      <c r="H127" s="341"/>
      <c r="I127" s="345">
        <v>21525.73004402862</v>
      </c>
      <c r="J127" s="345"/>
      <c r="K127" s="345">
        <v>2467.820439290848</v>
      </c>
      <c r="L127" s="345"/>
      <c r="M127" s="345">
        <v>0</v>
      </c>
      <c r="N127" s="345"/>
      <c r="O127" s="345">
        <v>-138.29999999999998</v>
      </c>
      <c r="P127" s="345"/>
      <c r="Q127" s="345">
        <v>0.6174960000310363</v>
      </c>
      <c r="R127" s="345"/>
      <c r="S127" s="345">
        <v>23855.867979319497</v>
      </c>
      <c r="T127" s="340"/>
      <c r="U127" s="340"/>
      <c r="V127" s="340"/>
      <c r="W127" s="340"/>
      <c r="X127" s="340"/>
      <c r="Y127" s="340"/>
      <c r="Z127" s="340"/>
    </row>
    <row r="128" spans="5:26" s="337" customFormat="1" ht="12">
      <c r="E128" s="337" t="s">
        <v>25</v>
      </c>
      <c r="G128" s="341"/>
      <c r="H128" s="341"/>
      <c r="I128" s="345">
        <v>0</v>
      </c>
      <c r="J128" s="345"/>
      <c r="K128" s="345">
        <v>0</v>
      </c>
      <c r="L128" s="345"/>
      <c r="M128" s="345">
        <v>0</v>
      </c>
      <c r="N128" s="345"/>
      <c r="O128" s="345">
        <v>0</v>
      </c>
      <c r="P128" s="345"/>
      <c r="Q128" s="345">
        <v>0</v>
      </c>
      <c r="R128" s="345"/>
      <c r="S128" s="345">
        <v>0</v>
      </c>
      <c r="T128" s="340"/>
      <c r="U128" s="340"/>
      <c r="V128" s="340"/>
      <c r="W128" s="340"/>
      <c r="X128" s="340"/>
      <c r="Y128" s="340"/>
      <c r="Z128" s="340"/>
    </row>
    <row r="129" spans="1:26" s="344" customFormat="1" ht="7.5" customHeight="1">
      <c r="A129" s="347"/>
      <c r="B129" s="347"/>
      <c r="C129" s="347"/>
      <c r="D129" s="347"/>
      <c r="E129" s="347"/>
      <c r="F129" s="347"/>
      <c r="G129" s="347"/>
      <c r="H129" s="347"/>
      <c r="I129" s="348"/>
      <c r="J129" s="348"/>
      <c r="K129" s="349"/>
      <c r="L129" s="349"/>
      <c r="M129" s="349"/>
      <c r="N129" s="349"/>
      <c r="O129" s="349"/>
      <c r="P129" s="349"/>
      <c r="Q129" s="348"/>
      <c r="R129" s="348"/>
      <c r="S129" s="348"/>
      <c r="T129" s="345"/>
      <c r="U129" s="345"/>
      <c r="V129" s="345"/>
      <c r="W129" s="345"/>
      <c r="X129" s="345"/>
      <c r="Y129" s="345"/>
      <c r="Z129" s="345"/>
    </row>
    <row r="130" spans="9:26" s="208" customFormat="1" ht="8.25" customHeight="1">
      <c r="I130" s="227"/>
      <c r="J130" s="227"/>
      <c r="K130" s="227"/>
      <c r="L130" s="227"/>
      <c r="M130" s="227"/>
      <c r="N130" s="227"/>
      <c r="O130" s="227"/>
      <c r="P130" s="227"/>
      <c r="Q130" s="227"/>
      <c r="R130" s="227"/>
      <c r="S130" s="227"/>
      <c r="T130" s="227"/>
      <c r="U130" s="227"/>
      <c r="V130" s="227"/>
      <c r="W130" s="227"/>
      <c r="X130" s="227"/>
      <c r="Y130" s="227"/>
      <c r="Z130" s="227"/>
    </row>
    <row r="131" spans="1:26" s="206" customFormat="1" ht="7.5" customHeight="1">
      <c r="A131" s="350" t="s">
        <v>587</v>
      </c>
      <c r="B131" s="337" t="s">
        <v>704</v>
      </c>
      <c r="C131" s="337"/>
      <c r="D131" s="337"/>
      <c r="E131" s="337"/>
      <c r="F131" s="337"/>
      <c r="G131" s="337"/>
      <c r="H131" s="337"/>
      <c r="I131" s="345"/>
      <c r="J131" s="345"/>
      <c r="K131" s="345"/>
      <c r="L131" s="345"/>
      <c r="M131" s="345"/>
      <c r="N131" s="345"/>
      <c r="O131" s="345"/>
      <c r="P131" s="345"/>
      <c r="Q131" s="345"/>
      <c r="R131" s="345"/>
      <c r="S131" s="345"/>
      <c r="T131" s="220"/>
      <c r="U131" s="220"/>
      <c r="V131" s="220"/>
      <c r="W131" s="220"/>
      <c r="X131" s="220"/>
      <c r="Y131" s="220"/>
      <c r="Z131" s="220"/>
    </row>
    <row r="132" spans="1:26" s="206" customFormat="1" ht="7.5" customHeight="1">
      <c r="A132" s="337"/>
      <c r="B132" s="337" t="s">
        <v>705</v>
      </c>
      <c r="C132" s="337"/>
      <c r="D132" s="337"/>
      <c r="E132" s="337"/>
      <c r="F132" s="337"/>
      <c r="G132" s="337"/>
      <c r="H132" s="337"/>
      <c r="I132" s="345"/>
      <c r="J132" s="345"/>
      <c r="K132" s="345"/>
      <c r="L132" s="345"/>
      <c r="M132" s="345"/>
      <c r="N132" s="345"/>
      <c r="O132" s="345"/>
      <c r="P132" s="345"/>
      <c r="Q132" s="345"/>
      <c r="R132" s="345"/>
      <c r="S132" s="345"/>
      <c r="T132" s="220"/>
      <c r="U132" s="220"/>
      <c r="V132" s="220"/>
      <c r="W132" s="220"/>
      <c r="X132" s="220"/>
      <c r="Y132" s="220"/>
      <c r="Z132" s="220"/>
    </row>
    <row r="133" spans="2:26" s="337" customFormat="1" ht="7.5" customHeight="1">
      <c r="B133" s="337" t="s">
        <v>712</v>
      </c>
      <c r="I133" s="345"/>
      <c r="J133" s="345"/>
      <c r="K133" s="345"/>
      <c r="L133" s="345"/>
      <c r="M133" s="345"/>
      <c r="N133" s="345"/>
      <c r="O133" s="345"/>
      <c r="P133" s="345"/>
      <c r="Q133" s="345"/>
      <c r="R133" s="345"/>
      <c r="S133" s="345"/>
      <c r="T133" s="340"/>
      <c r="U133" s="340"/>
      <c r="V133" s="340"/>
      <c r="W133" s="340"/>
      <c r="X133" s="340"/>
      <c r="Y133" s="340"/>
      <c r="Z133" s="340"/>
    </row>
    <row r="134" spans="1:26" s="337" customFormat="1" ht="12">
      <c r="A134" s="336"/>
      <c r="B134" s="336" t="s">
        <v>711</v>
      </c>
      <c r="C134" s="336"/>
      <c r="D134" s="336"/>
      <c r="E134" s="336"/>
      <c r="I134" s="345"/>
      <c r="J134" s="345"/>
      <c r="K134" s="345"/>
      <c r="L134" s="345"/>
      <c r="M134" s="345"/>
      <c r="N134" s="345"/>
      <c r="O134" s="345"/>
      <c r="P134" s="345"/>
      <c r="Q134" s="345"/>
      <c r="R134" s="345"/>
      <c r="S134" s="345"/>
      <c r="T134" s="340"/>
      <c r="U134" s="340"/>
      <c r="V134" s="340"/>
      <c r="W134" s="340"/>
      <c r="X134" s="340"/>
      <c r="Y134" s="340"/>
      <c r="Z134" s="340"/>
    </row>
    <row r="135" spans="1:26" s="337" customFormat="1" ht="12">
      <c r="A135" s="336" t="s">
        <v>751</v>
      </c>
      <c r="B135" s="336"/>
      <c r="C135" s="336"/>
      <c r="D135" s="336"/>
      <c r="E135" s="336"/>
      <c r="I135" s="345"/>
      <c r="J135" s="345"/>
      <c r="K135" s="345"/>
      <c r="L135" s="345"/>
      <c r="M135" s="345"/>
      <c r="N135" s="345"/>
      <c r="O135" s="345"/>
      <c r="P135" s="345"/>
      <c r="Q135" s="345"/>
      <c r="R135" s="345"/>
      <c r="S135" s="345"/>
      <c r="T135" s="340"/>
      <c r="U135" s="340"/>
      <c r="V135" s="340"/>
      <c r="W135" s="340"/>
      <c r="X135" s="340"/>
      <c r="Y135" s="340"/>
      <c r="Z135" s="340"/>
    </row>
    <row r="136" spans="1:26" s="337" customFormat="1" ht="12">
      <c r="A136" s="336"/>
      <c r="B136" s="336"/>
      <c r="C136" s="336"/>
      <c r="D136" s="336"/>
      <c r="E136" s="336"/>
      <c r="I136" s="345"/>
      <c r="J136" s="345"/>
      <c r="K136" s="345"/>
      <c r="L136" s="345"/>
      <c r="M136" s="345"/>
      <c r="N136" s="345"/>
      <c r="O136" s="345"/>
      <c r="P136" s="345"/>
      <c r="Q136" s="345"/>
      <c r="R136" s="345"/>
      <c r="S136" s="345"/>
      <c r="T136" s="340"/>
      <c r="U136" s="340"/>
      <c r="V136" s="340"/>
      <c r="W136" s="340"/>
      <c r="X136" s="340"/>
      <c r="Y136" s="340"/>
      <c r="Z136" s="340"/>
    </row>
    <row r="137" spans="1:26" s="337" customFormat="1" ht="12">
      <c r="A137" s="336"/>
      <c r="B137" s="336"/>
      <c r="C137" s="336"/>
      <c r="D137" s="336"/>
      <c r="E137" s="336"/>
      <c r="I137" s="345"/>
      <c r="J137" s="345"/>
      <c r="K137" s="345"/>
      <c r="L137" s="345"/>
      <c r="M137" s="345"/>
      <c r="N137" s="345"/>
      <c r="O137" s="345"/>
      <c r="P137" s="345"/>
      <c r="Q137" s="345"/>
      <c r="R137" s="345"/>
      <c r="S137" s="345"/>
      <c r="T137" s="340"/>
      <c r="U137" s="340"/>
      <c r="V137" s="340"/>
      <c r="W137" s="340"/>
      <c r="X137" s="340"/>
      <c r="Y137" s="340"/>
      <c r="Z137" s="340"/>
    </row>
    <row r="138" spans="1:26" s="337" customFormat="1" ht="12">
      <c r="A138" s="336"/>
      <c r="B138" s="336"/>
      <c r="C138" s="336"/>
      <c r="D138" s="336"/>
      <c r="E138" s="336"/>
      <c r="I138" s="345"/>
      <c r="J138" s="345"/>
      <c r="K138" s="345"/>
      <c r="L138" s="345"/>
      <c r="M138" s="345"/>
      <c r="N138" s="345"/>
      <c r="O138" s="345"/>
      <c r="P138" s="345"/>
      <c r="Q138" s="345"/>
      <c r="R138" s="345"/>
      <c r="S138" s="345"/>
      <c r="T138" s="340"/>
      <c r="U138" s="340"/>
      <c r="V138" s="340"/>
      <c r="W138" s="340"/>
      <c r="X138" s="340"/>
      <c r="Y138" s="340"/>
      <c r="Z138" s="340"/>
    </row>
    <row r="139" spans="1:26" s="337" customFormat="1" ht="12">
      <c r="A139" s="336"/>
      <c r="B139" s="336"/>
      <c r="C139" s="336"/>
      <c r="D139" s="336"/>
      <c r="E139" s="336"/>
      <c r="I139" s="345"/>
      <c r="J139" s="345"/>
      <c r="K139" s="345"/>
      <c r="L139" s="345"/>
      <c r="M139" s="345"/>
      <c r="N139" s="345"/>
      <c r="O139" s="345"/>
      <c r="P139" s="345"/>
      <c r="Q139" s="345"/>
      <c r="R139" s="345"/>
      <c r="S139" s="345"/>
      <c r="T139" s="340"/>
      <c r="U139" s="340"/>
      <c r="V139" s="340"/>
      <c r="W139" s="340"/>
      <c r="X139" s="340"/>
      <c r="Y139" s="340"/>
      <c r="Z139" s="340"/>
    </row>
    <row r="140" spans="1:26" s="337" customFormat="1" ht="12">
      <c r="A140" s="336"/>
      <c r="B140" s="336"/>
      <c r="C140" s="336"/>
      <c r="D140" s="336"/>
      <c r="E140" s="336"/>
      <c r="I140" s="345"/>
      <c r="J140" s="345"/>
      <c r="K140" s="345"/>
      <c r="L140" s="345"/>
      <c r="M140" s="345"/>
      <c r="N140" s="345"/>
      <c r="O140" s="345"/>
      <c r="P140" s="345"/>
      <c r="Q140" s="345"/>
      <c r="R140" s="345"/>
      <c r="S140" s="345"/>
      <c r="T140" s="340"/>
      <c r="U140" s="340"/>
      <c r="V140" s="340"/>
      <c r="W140" s="340"/>
      <c r="X140" s="340"/>
      <c r="Y140" s="340"/>
      <c r="Z140" s="340"/>
    </row>
    <row r="141" spans="1:19" s="337" customFormat="1" ht="12">
      <c r="A141" s="336"/>
      <c r="B141" s="336"/>
      <c r="C141" s="336"/>
      <c r="D141" s="336"/>
      <c r="E141" s="336"/>
      <c r="I141" s="344"/>
      <c r="J141" s="344"/>
      <c r="K141" s="344"/>
      <c r="L141" s="344"/>
      <c r="M141" s="344"/>
      <c r="N141" s="344"/>
      <c r="O141" s="344"/>
      <c r="P141" s="344"/>
      <c r="Q141" s="346"/>
      <c r="R141" s="346"/>
      <c r="S141" s="346"/>
    </row>
    <row r="142" spans="1:19" s="337" customFormat="1" ht="12">
      <c r="A142" s="336"/>
      <c r="B142" s="336"/>
      <c r="C142" s="336"/>
      <c r="D142" s="336"/>
      <c r="E142" s="336"/>
      <c r="I142" s="344"/>
      <c r="J142" s="344"/>
      <c r="K142" s="344"/>
      <c r="L142" s="344"/>
      <c r="M142" s="344"/>
      <c r="N142" s="344"/>
      <c r="O142" s="344"/>
      <c r="P142" s="344"/>
      <c r="Q142" s="346"/>
      <c r="R142" s="346"/>
      <c r="S142" s="346"/>
    </row>
    <row r="143" spans="1:19" s="337" customFormat="1" ht="12">
      <c r="A143" s="336"/>
      <c r="B143" s="336"/>
      <c r="C143" s="336"/>
      <c r="D143" s="336"/>
      <c r="E143" s="336"/>
      <c r="I143" s="344"/>
      <c r="J143" s="344"/>
      <c r="K143" s="344"/>
      <c r="L143" s="344"/>
      <c r="M143" s="344"/>
      <c r="N143" s="344"/>
      <c r="O143" s="344"/>
      <c r="P143" s="344"/>
      <c r="Q143" s="346"/>
      <c r="R143" s="346"/>
      <c r="S143" s="346"/>
    </row>
    <row r="144" spans="1:19" s="337" customFormat="1" ht="12">
      <c r="A144" s="336"/>
      <c r="B144" s="336"/>
      <c r="C144" s="336"/>
      <c r="D144" s="336"/>
      <c r="E144" s="336"/>
      <c r="I144" s="344"/>
      <c r="J144" s="344"/>
      <c r="K144" s="344"/>
      <c r="L144" s="344"/>
      <c r="M144" s="344"/>
      <c r="N144" s="344"/>
      <c r="O144" s="344"/>
      <c r="P144" s="344"/>
      <c r="Q144" s="346"/>
      <c r="R144" s="346"/>
      <c r="S144" s="346"/>
    </row>
    <row r="145" spans="1:19" s="337" customFormat="1" ht="12">
      <c r="A145" s="336"/>
      <c r="B145" s="336"/>
      <c r="C145" s="336"/>
      <c r="D145" s="336"/>
      <c r="E145" s="336"/>
      <c r="I145" s="344"/>
      <c r="J145" s="344"/>
      <c r="K145" s="344"/>
      <c r="L145" s="344"/>
      <c r="M145" s="344"/>
      <c r="N145" s="344"/>
      <c r="O145" s="344"/>
      <c r="P145" s="344"/>
      <c r="Q145" s="346"/>
      <c r="R145" s="346"/>
      <c r="S145" s="346"/>
    </row>
    <row r="146" spans="1:19" s="337" customFormat="1" ht="12">
      <c r="A146" s="336"/>
      <c r="B146" s="336"/>
      <c r="C146" s="336"/>
      <c r="D146" s="336"/>
      <c r="E146" s="336"/>
      <c r="I146" s="344"/>
      <c r="J146" s="344"/>
      <c r="K146" s="344"/>
      <c r="L146" s="344"/>
      <c r="M146" s="344"/>
      <c r="N146" s="344"/>
      <c r="O146" s="344"/>
      <c r="P146" s="344"/>
      <c r="Q146" s="346"/>
      <c r="R146" s="346"/>
      <c r="S146" s="346"/>
    </row>
    <row r="147" spans="1:19" s="337" customFormat="1" ht="12">
      <c r="A147" s="336"/>
      <c r="B147" s="336"/>
      <c r="C147" s="336"/>
      <c r="D147" s="336"/>
      <c r="E147" s="336"/>
      <c r="I147" s="344"/>
      <c r="J147" s="344"/>
      <c r="K147" s="344"/>
      <c r="L147" s="344"/>
      <c r="M147" s="344"/>
      <c r="N147" s="344"/>
      <c r="O147" s="344"/>
      <c r="P147" s="344"/>
      <c r="Q147" s="346"/>
      <c r="R147" s="346"/>
      <c r="S147" s="346"/>
    </row>
    <row r="148" spans="1:19" s="337" customFormat="1" ht="12">
      <c r="A148" s="336"/>
      <c r="B148" s="336"/>
      <c r="C148" s="336"/>
      <c r="D148" s="336"/>
      <c r="E148" s="336"/>
      <c r="I148" s="344"/>
      <c r="J148" s="344"/>
      <c r="K148" s="344"/>
      <c r="L148" s="344"/>
      <c r="M148" s="344"/>
      <c r="N148" s="344"/>
      <c r="O148" s="344"/>
      <c r="P148" s="344"/>
      <c r="Q148" s="346"/>
      <c r="R148" s="346"/>
      <c r="S148" s="346"/>
    </row>
    <row r="149" spans="1:19" s="337" customFormat="1" ht="12">
      <c r="A149" s="336"/>
      <c r="B149" s="336"/>
      <c r="C149" s="336"/>
      <c r="D149" s="336"/>
      <c r="E149" s="336"/>
      <c r="I149" s="344"/>
      <c r="J149" s="344"/>
      <c r="K149" s="344"/>
      <c r="L149" s="344"/>
      <c r="M149" s="344"/>
      <c r="N149" s="344"/>
      <c r="O149" s="344"/>
      <c r="P149" s="344"/>
      <c r="Q149" s="346"/>
      <c r="R149" s="346"/>
      <c r="S149" s="346"/>
    </row>
    <row r="150" spans="1:19" s="337" customFormat="1" ht="12">
      <c r="A150" s="336"/>
      <c r="B150" s="336"/>
      <c r="C150" s="336"/>
      <c r="D150" s="336"/>
      <c r="E150" s="336"/>
      <c r="I150" s="344"/>
      <c r="J150" s="344"/>
      <c r="K150" s="344"/>
      <c r="L150" s="344"/>
      <c r="M150" s="344"/>
      <c r="N150" s="344"/>
      <c r="O150" s="344"/>
      <c r="P150" s="344"/>
      <c r="Q150" s="346"/>
      <c r="R150" s="346"/>
      <c r="S150" s="346"/>
    </row>
    <row r="151" spans="1:19" s="337" customFormat="1" ht="12">
      <c r="A151" s="336"/>
      <c r="B151" s="336"/>
      <c r="C151" s="336"/>
      <c r="D151" s="336"/>
      <c r="E151" s="336"/>
      <c r="I151" s="344"/>
      <c r="J151" s="344"/>
      <c r="K151" s="344"/>
      <c r="L151" s="344"/>
      <c r="M151" s="344"/>
      <c r="N151" s="344"/>
      <c r="O151" s="344"/>
      <c r="P151" s="344"/>
      <c r="Q151" s="346"/>
      <c r="R151" s="346"/>
      <c r="S151" s="346"/>
    </row>
    <row r="152" spans="9:19" s="337" customFormat="1" ht="12">
      <c r="I152" s="346"/>
      <c r="J152" s="346"/>
      <c r="K152" s="344"/>
      <c r="L152" s="344"/>
      <c r="M152" s="344"/>
      <c r="N152" s="344"/>
      <c r="O152" s="344"/>
      <c r="P152" s="344"/>
      <c r="Q152" s="346"/>
      <c r="R152" s="346"/>
      <c r="S152" s="346"/>
    </row>
    <row r="153" spans="9:19" s="337" customFormat="1" ht="12">
      <c r="I153" s="346"/>
      <c r="J153" s="346"/>
      <c r="K153" s="344"/>
      <c r="L153" s="344"/>
      <c r="M153" s="344"/>
      <c r="N153" s="344"/>
      <c r="O153" s="344"/>
      <c r="P153" s="344"/>
      <c r="Q153" s="346"/>
      <c r="R153" s="346"/>
      <c r="S153" s="346"/>
    </row>
    <row r="154" spans="9:19" s="337" customFormat="1" ht="12">
      <c r="I154" s="346"/>
      <c r="J154" s="346"/>
      <c r="K154" s="344"/>
      <c r="L154" s="344"/>
      <c r="M154" s="344"/>
      <c r="N154" s="344"/>
      <c r="O154" s="344"/>
      <c r="P154" s="344"/>
      <c r="Q154" s="346"/>
      <c r="R154" s="346"/>
      <c r="S154" s="346"/>
    </row>
    <row r="155" spans="9:19" s="337" customFormat="1" ht="12">
      <c r="I155" s="346"/>
      <c r="J155" s="346"/>
      <c r="K155" s="344"/>
      <c r="L155" s="344"/>
      <c r="M155" s="344"/>
      <c r="N155" s="344"/>
      <c r="O155" s="344"/>
      <c r="P155" s="344"/>
      <c r="Q155" s="346"/>
      <c r="R155" s="346"/>
      <c r="S155" s="346"/>
    </row>
    <row r="156" spans="9:19" s="337" customFormat="1" ht="12">
      <c r="I156" s="346"/>
      <c r="J156" s="346"/>
      <c r="K156" s="344"/>
      <c r="L156" s="344"/>
      <c r="M156" s="344"/>
      <c r="N156" s="344"/>
      <c r="O156" s="344"/>
      <c r="P156" s="344"/>
      <c r="Q156" s="346"/>
      <c r="R156" s="346"/>
      <c r="S156" s="346"/>
    </row>
    <row r="157" spans="9:19" s="337" customFormat="1" ht="12">
      <c r="I157" s="346"/>
      <c r="J157" s="346"/>
      <c r="K157" s="344"/>
      <c r="L157" s="344"/>
      <c r="M157" s="344"/>
      <c r="N157" s="344"/>
      <c r="O157" s="344"/>
      <c r="P157" s="344"/>
      <c r="Q157" s="346"/>
      <c r="R157" s="346"/>
      <c r="S157" s="346"/>
    </row>
    <row r="158" spans="9:19" s="337" customFormat="1" ht="12">
      <c r="I158" s="346"/>
      <c r="J158" s="346"/>
      <c r="K158" s="344"/>
      <c r="L158" s="344"/>
      <c r="M158" s="344"/>
      <c r="N158" s="344"/>
      <c r="O158" s="344"/>
      <c r="P158" s="344"/>
      <c r="Q158" s="346"/>
      <c r="R158" s="346"/>
      <c r="S158" s="346"/>
    </row>
    <row r="159" spans="9:19" s="337" customFormat="1" ht="12">
      <c r="I159" s="346"/>
      <c r="J159" s="346"/>
      <c r="K159" s="344"/>
      <c r="L159" s="344"/>
      <c r="M159" s="344"/>
      <c r="N159" s="344"/>
      <c r="O159" s="344"/>
      <c r="P159" s="344"/>
      <c r="Q159" s="346"/>
      <c r="R159" s="346"/>
      <c r="S159" s="346"/>
    </row>
    <row r="160" spans="9:19" s="337" customFormat="1" ht="12">
      <c r="I160" s="346"/>
      <c r="J160" s="346"/>
      <c r="K160" s="344"/>
      <c r="L160" s="344"/>
      <c r="M160" s="344"/>
      <c r="N160" s="344"/>
      <c r="O160" s="344"/>
      <c r="P160" s="344"/>
      <c r="Q160" s="346"/>
      <c r="R160" s="346"/>
      <c r="S160" s="346"/>
    </row>
    <row r="161" spans="9:19" s="337" customFormat="1" ht="12">
      <c r="I161" s="346"/>
      <c r="J161" s="346"/>
      <c r="K161" s="344"/>
      <c r="L161" s="344"/>
      <c r="M161" s="344"/>
      <c r="N161" s="344"/>
      <c r="O161" s="344"/>
      <c r="P161" s="344"/>
      <c r="Q161" s="346"/>
      <c r="R161" s="346"/>
      <c r="S161" s="346"/>
    </row>
    <row r="162" spans="9:19" s="337" customFormat="1" ht="12">
      <c r="I162" s="346"/>
      <c r="J162" s="346"/>
      <c r="K162" s="344"/>
      <c r="L162" s="344"/>
      <c r="M162" s="344"/>
      <c r="N162" s="344"/>
      <c r="O162" s="344"/>
      <c r="P162" s="344"/>
      <c r="Q162" s="346"/>
      <c r="R162" s="346"/>
      <c r="S162" s="346"/>
    </row>
    <row r="163" spans="9:19" s="337" customFormat="1" ht="12">
      <c r="I163" s="346"/>
      <c r="J163" s="346"/>
      <c r="K163" s="344"/>
      <c r="L163" s="344"/>
      <c r="M163" s="344"/>
      <c r="N163" s="344"/>
      <c r="O163" s="344"/>
      <c r="P163" s="344"/>
      <c r="Q163" s="346"/>
      <c r="R163" s="346"/>
      <c r="S163" s="346"/>
    </row>
    <row r="164" spans="9:19" s="337" customFormat="1" ht="12">
      <c r="I164" s="346"/>
      <c r="J164" s="346"/>
      <c r="K164" s="344"/>
      <c r="L164" s="344"/>
      <c r="M164" s="344"/>
      <c r="N164" s="344"/>
      <c r="O164" s="344"/>
      <c r="P164" s="344"/>
      <c r="Q164" s="346"/>
      <c r="R164" s="346"/>
      <c r="S164" s="346"/>
    </row>
    <row r="165" spans="9:19" s="337" customFormat="1" ht="12">
      <c r="I165" s="346"/>
      <c r="J165" s="346"/>
      <c r="K165" s="344"/>
      <c r="L165" s="344"/>
      <c r="M165" s="344"/>
      <c r="N165" s="344"/>
      <c r="O165" s="344"/>
      <c r="P165" s="344"/>
      <c r="Q165" s="346"/>
      <c r="R165" s="346"/>
      <c r="S165" s="346"/>
    </row>
    <row r="166" spans="9:19" s="337" customFormat="1" ht="12">
      <c r="I166" s="346"/>
      <c r="J166" s="346"/>
      <c r="K166" s="344"/>
      <c r="L166" s="344"/>
      <c r="M166" s="344"/>
      <c r="N166" s="344"/>
      <c r="O166" s="344"/>
      <c r="P166" s="344"/>
      <c r="Q166" s="346"/>
      <c r="R166" s="346"/>
      <c r="S166" s="346"/>
    </row>
    <row r="167" spans="9:19" s="337" customFormat="1" ht="12">
      <c r="I167" s="346"/>
      <c r="J167" s="346"/>
      <c r="K167" s="344"/>
      <c r="L167" s="344"/>
      <c r="M167" s="344"/>
      <c r="N167" s="344"/>
      <c r="O167" s="344"/>
      <c r="P167" s="344"/>
      <c r="Q167" s="346"/>
      <c r="R167" s="346"/>
      <c r="S167" s="346"/>
    </row>
    <row r="168" spans="9:19" s="337" customFormat="1" ht="12">
      <c r="I168" s="346"/>
      <c r="J168" s="346"/>
      <c r="K168" s="344"/>
      <c r="L168" s="344"/>
      <c r="M168" s="344"/>
      <c r="N168" s="344"/>
      <c r="O168" s="344"/>
      <c r="P168" s="344"/>
      <c r="Q168" s="346"/>
      <c r="R168" s="346"/>
      <c r="S168" s="346"/>
    </row>
    <row r="169" spans="9:19" s="337" customFormat="1" ht="12">
      <c r="I169" s="346"/>
      <c r="J169" s="346"/>
      <c r="K169" s="344"/>
      <c r="L169" s="344"/>
      <c r="M169" s="344"/>
      <c r="N169" s="344"/>
      <c r="O169" s="344"/>
      <c r="P169" s="344"/>
      <c r="Q169" s="346"/>
      <c r="R169" s="346"/>
      <c r="S169" s="346"/>
    </row>
    <row r="170" spans="9:19" s="337" customFormat="1" ht="12">
      <c r="I170" s="346"/>
      <c r="J170" s="346"/>
      <c r="K170" s="344"/>
      <c r="L170" s="344"/>
      <c r="M170" s="344"/>
      <c r="N170" s="344"/>
      <c r="O170" s="344"/>
      <c r="P170" s="344"/>
      <c r="Q170" s="346"/>
      <c r="R170" s="346"/>
      <c r="S170" s="346"/>
    </row>
    <row r="171" spans="9:19" s="337" customFormat="1" ht="12">
      <c r="I171" s="346"/>
      <c r="J171" s="346"/>
      <c r="K171" s="344"/>
      <c r="L171" s="344"/>
      <c r="M171" s="344"/>
      <c r="N171" s="344"/>
      <c r="O171" s="344"/>
      <c r="P171" s="344"/>
      <c r="Q171" s="346"/>
      <c r="R171" s="346"/>
      <c r="S171" s="346"/>
    </row>
    <row r="172" spans="9:19" s="310" customFormat="1" ht="8.25">
      <c r="I172" s="312"/>
      <c r="J172" s="312"/>
      <c r="K172" s="311"/>
      <c r="L172" s="311"/>
      <c r="M172" s="311"/>
      <c r="N172" s="311"/>
      <c r="O172" s="311"/>
      <c r="P172" s="311"/>
      <c r="Q172" s="312"/>
      <c r="R172" s="312"/>
      <c r="S172" s="312"/>
    </row>
    <row r="173" spans="9:19" s="310" customFormat="1" ht="8.25">
      <c r="I173" s="312"/>
      <c r="J173" s="312"/>
      <c r="K173" s="311"/>
      <c r="L173" s="311"/>
      <c r="M173" s="311"/>
      <c r="N173" s="311"/>
      <c r="O173" s="311"/>
      <c r="P173" s="311"/>
      <c r="Q173" s="312"/>
      <c r="R173" s="312"/>
      <c r="S173" s="312"/>
    </row>
    <row r="174" spans="9:19" s="310" customFormat="1" ht="8.25">
      <c r="I174" s="312"/>
      <c r="J174" s="312"/>
      <c r="K174" s="311"/>
      <c r="L174" s="311"/>
      <c r="M174" s="311"/>
      <c r="N174" s="311"/>
      <c r="O174" s="311"/>
      <c r="P174" s="311"/>
      <c r="Q174" s="312"/>
      <c r="R174" s="312"/>
      <c r="S174" s="312"/>
    </row>
    <row r="175" spans="9:19" s="310" customFormat="1" ht="8.25">
      <c r="I175" s="312"/>
      <c r="J175" s="312"/>
      <c r="K175" s="311"/>
      <c r="L175" s="311"/>
      <c r="M175" s="311"/>
      <c r="N175" s="311"/>
      <c r="O175" s="311"/>
      <c r="P175" s="311"/>
      <c r="Q175" s="312"/>
      <c r="R175" s="312"/>
      <c r="S175" s="312"/>
    </row>
    <row r="176" spans="9:19" s="310" customFormat="1" ht="8.25">
      <c r="I176" s="312"/>
      <c r="J176" s="312"/>
      <c r="K176" s="311"/>
      <c r="L176" s="311"/>
      <c r="M176" s="311"/>
      <c r="N176" s="311"/>
      <c r="O176" s="311"/>
      <c r="P176" s="311"/>
      <c r="Q176" s="312"/>
      <c r="R176" s="312"/>
      <c r="S176" s="312"/>
    </row>
    <row r="177" spans="9:19" s="310" customFormat="1" ht="8.25">
      <c r="I177" s="312"/>
      <c r="J177" s="312"/>
      <c r="K177" s="311"/>
      <c r="L177" s="311"/>
      <c r="M177" s="311"/>
      <c r="N177" s="311"/>
      <c r="O177" s="311"/>
      <c r="P177" s="311"/>
      <c r="Q177" s="312"/>
      <c r="R177" s="312"/>
      <c r="S177" s="312"/>
    </row>
    <row r="178" spans="9:19" s="310" customFormat="1" ht="8.25">
      <c r="I178" s="312"/>
      <c r="J178" s="312"/>
      <c r="K178" s="311"/>
      <c r="L178" s="311"/>
      <c r="M178" s="311"/>
      <c r="N178" s="311"/>
      <c r="O178" s="311"/>
      <c r="P178" s="311"/>
      <c r="Q178" s="312"/>
      <c r="R178" s="312"/>
      <c r="S178" s="312"/>
    </row>
    <row r="179" spans="9:19" s="310" customFormat="1" ht="8.25">
      <c r="I179" s="312"/>
      <c r="J179" s="312"/>
      <c r="K179" s="311"/>
      <c r="L179" s="311"/>
      <c r="M179" s="311"/>
      <c r="N179" s="311"/>
      <c r="O179" s="311"/>
      <c r="P179" s="311"/>
      <c r="Q179" s="312"/>
      <c r="R179" s="312"/>
      <c r="S179" s="312"/>
    </row>
    <row r="180" spans="9:19" s="310" customFormat="1" ht="8.25">
      <c r="I180" s="312"/>
      <c r="J180" s="312"/>
      <c r="K180" s="311"/>
      <c r="L180" s="311"/>
      <c r="M180" s="311"/>
      <c r="N180" s="311"/>
      <c r="O180" s="311"/>
      <c r="P180" s="311"/>
      <c r="Q180" s="312"/>
      <c r="R180" s="312"/>
      <c r="S180" s="312"/>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2.xml><?xml version="1.0" encoding="utf-8"?>
<worksheet xmlns="http://schemas.openxmlformats.org/spreadsheetml/2006/main" xmlns:r="http://schemas.openxmlformats.org/officeDocument/2006/relationships">
  <sheetPr>
    <tabColor indexed="31"/>
  </sheetPr>
  <dimension ref="A2:Z180"/>
  <sheetViews>
    <sheetView zoomScalePageLayoutView="0" workbookViewId="0" topLeftCell="A1">
      <selection activeCell="X8" sqref="X8"/>
    </sheetView>
  </sheetViews>
  <sheetFormatPr defaultColWidth="11.421875" defaultRowHeight="12.75"/>
  <cols>
    <col min="1" max="1" width="2.28125" style="299" customWidth="1"/>
    <col min="2" max="2" width="1.7109375" style="299" customWidth="1"/>
    <col min="3" max="3" width="5.57421875" style="299" customWidth="1"/>
    <col min="4" max="4" width="3.00390625" style="299" customWidth="1"/>
    <col min="5" max="5" width="29.28125" style="299" bestFit="1" customWidth="1"/>
    <col min="6" max="6" width="5.28125" style="299" hidden="1" customWidth="1"/>
    <col min="7" max="7" width="6.7109375" style="299" hidden="1" customWidth="1"/>
    <col min="8" max="8" width="3.421875" style="299" customWidth="1"/>
    <col min="9" max="9" width="8.7109375" style="301" customWidth="1"/>
    <col min="10" max="10" width="1.28515625" style="301" customWidth="1"/>
    <col min="11" max="11" width="12.7109375" style="300" bestFit="1" customWidth="1"/>
    <col min="12" max="12" width="1.28515625" style="300" customWidth="1"/>
    <col min="13" max="13" width="9.140625" style="300" customWidth="1"/>
    <col min="14" max="14" width="1.28515625" style="300" customWidth="1"/>
    <col min="15" max="15" width="10.140625" style="300" customWidth="1"/>
    <col min="16" max="16" width="1.28515625" style="300" customWidth="1"/>
    <col min="17" max="17" width="6.8515625" style="301" customWidth="1"/>
    <col min="18" max="18" width="1.28515625" style="301" customWidth="1"/>
    <col min="19" max="19" width="8.00390625" style="301" customWidth="1"/>
    <col min="20" max="25" width="5.8515625" style="299" customWidth="1"/>
    <col min="26" max="16384" width="11.421875" style="299" customWidth="1"/>
  </cols>
  <sheetData>
    <row r="2" spans="1:19" s="297" customFormat="1" ht="12.75" customHeight="1">
      <c r="A2" s="292" t="s">
        <v>768</v>
      </c>
      <c r="B2" s="293"/>
      <c r="C2" s="294"/>
      <c r="D2" s="294"/>
      <c r="E2" s="294"/>
      <c r="F2" s="294"/>
      <c r="G2" s="294"/>
      <c r="H2" s="294"/>
      <c r="I2" s="295"/>
      <c r="J2" s="295"/>
      <c r="K2" s="295"/>
      <c r="L2" s="295"/>
      <c r="M2" s="296"/>
      <c r="N2" s="296"/>
      <c r="O2" s="296"/>
      <c r="P2" s="296"/>
      <c r="Q2" s="295"/>
      <c r="R2" s="295"/>
      <c r="S2" s="295"/>
    </row>
    <row r="3" spans="1:19" ht="12" customHeight="1">
      <c r="A3" s="313" t="s">
        <v>0</v>
      </c>
      <c r="B3" s="298"/>
      <c r="I3" s="300"/>
      <c r="J3" s="300"/>
      <c r="K3" s="301"/>
      <c r="M3" s="302"/>
      <c r="N3" s="302"/>
      <c r="O3" s="302"/>
      <c r="P3" s="302"/>
      <c r="Q3" s="300"/>
      <c r="R3" s="300"/>
      <c r="S3" s="300"/>
    </row>
    <row r="4" spans="1:19" s="304" customFormat="1" ht="12.75" customHeight="1">
      <c r="A4" s="303"/>
      <c r="I4" s="305"/>
      <c r="J4" s="305"/>
      <c r="K4" s="305"/>
      <c r="L4" s="305"/>
      <c r="M4" s="305"/>
      <c r="N4" s="305"/>
      <c r="O4" s="305"/>
      <c r="P4" s="305"/>
      <c r="Q4" s="305"/>
      <c r="R4" s="305"/>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51">
        <v>39692</v>
      </c>
      <c r="J8" s="328"/>
      <c r="K8" s="327" t="s">
        <v>698</v>
      </c>
      <c r="L8" s="328"/>
      <c r="M8" s="329" t="s">
        <v>699</v>
      </c>
      <c r="N8" s="330"/>
      <c r="O8" s="331" t="s">
        <v>700</v>
      </c>
      <c r="P8" s="330"/>
      <c r="Q8" s="331" t="s">
        <v>598</v>
      </c>
      <c r="R8" s="329"/>
      <c r="S8" s="351">
        <v>39783</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1:26" s="336" customFormat="1" ht="7.5" customHeight="1">
      <c r="A10" s="332"/>
      <c r="B10" s="332"/>
      <c r="C10" s="332"/>
      <c r="D10" s="332"/>
      <c r="E10" s="332"/>
      <c r="F10" s="332"/>
      <c r="G10" s="332"/>
      <c r="H10" s="332"/>
      <c r="I10" s="333"/>
      <c r="J10" s="333"/>
      <c r="K10" s="334"/>
      <c r="L10" s="334"/>
      <c r="M10" s="334"/>
      <c r="N10" s="334"/>
      <c r="O10" s="334"/>
      <c r="P10" s="334"/>
      <c r="Q10" s="334"/>
      <c r="R10" s="334"/>
      <c r="S10" s="333"/>
      <c r="T10" s="335"/>
      <c r="U10" s="335"/>
      <c r="V10" s="335"/>
      <c r="W10" s="335"/>
      <c r="X10" s="335"/>
      <c r="Y10" s="335"/>
      <c r="Z10" s="335"/>
    </row>
    <row r="11" spans="1:26" s="337" customFormat="1" ht="12">
      <c r="A11" s="317" t="s">
        <v>234</v>
      </c>
      <c r="G11" s="338"/>
      <c r="H11" s="338"/>
      <c r="I11" s="339">
        <f>I13-I75</f>
        <v>-26920.861533534277</v>
      </c>
      <c r="J11" s="339"/>
      <c r="K11" s="339">
        <f>K13-K75</f>
        <v>-1649.3903766721596</v>
      </c>
      <c r="L11" s="339"/>
      <c r="M11" s="339">
        <f>M13-M75</f>
        <v>-10067.729685859558</v>
      </c>
      <c r="N11" s="339"/>
      <c r="O11" s="339">
        <f>O13-O75</f>
        <v>8768.143247305212</v>
      </c>
      <c r="P11" s="339"/>
      <c r="Q11" s="339">
        <f>Q13-Q75</f>
        <v>36.468844780728254</v>
      </c>
      <c r="R11" s="339"/>
      <c r="S11" s="339">
        <f>S13-S75</f>
        <v>-29833.38791695304</v>
      </c>
      <c r="T11" s="340"/>
      <c r="U11" s="340"/>
      <c r="V11" s="340"/>
      <c r="W11" s="340"/>
      <c r="X11" s="340"/>
      <c r="Y11" s="340"/>
      <c r="Z11" s="340"/>
    </row>
    <row r="12" spans="7:26" s="337" customFormat="1" ht="7.5" customHeight="1">
      <c r="G12" s="338"/>
      <c r="H12" s="338"/>
      <c r="I12" s="339"/>
      <c r="J12" s="339"/>
      <c r="K12" s="339"/>
      <c r="L12" s="339"/>
      <c r="M12" s="339"/>
      <c r="N12" s="339"/>
      <c r="O12" s="339"/>
      <c r="P12" s="339"/>
      <c r="Q12" s="339"/>
      <c r="R12" s="339"/>
      <c r="S12" s="339"/>
      <c r="T12" s="340"/>
      <c r="U12" s="340"/>
      <c r="V12" s="340"/>
      <c r="W12" s="340"/>
      <c r="X12" s="340"/>
      <c r="Y12" s="340"/>
      <c r="Z12" s="340"/>
    </row>
    <row r="13" spans="1:26" s="337" customFormat="1" ht="12">
      <c r="A13" s="337" t="s">
        <v>706</v>
      </c>
      <c r="G13" s="338"/>
      <c r="H13" s="338"/>
      <c r="I13" s="339">
        <f>I15+I20+I59</f>
        <v>159928.18641354522</v>
      </c>
      <c r="J13" s="339"/>
      <c r="K13" s="339">
        <f>K15+K20+K59</f>
        <v>-8246.231845564396</v>
      </c>
      <c r="L13" s="339"/>
      <c r="M13" s="339">
        <f>M15+M20+M59</f>
        <v>-8988.24601731183</v>
      </c>
      <c r="N13" s="339"/>
      <c r="O13" s="339">
        <f>O15+O20+O59</f>
        <v>-18.200229966456163</v>
      </c>
      <c r="P13" s="339"/>
      <c r="Q13" s="339">
        <f>Q15+Q20+Q59</f>
        <v>36.646060880000135</v>
      </c>
      <c r="R13" s="339"/>
      <c r="S13" s="339">
        <f>S15+S20+S59</f>
        <v>142712.15438158254</v>
      </c>
      <c r="T13" s="340"/>
      <c r="U13" s="340"/>
      <c r="V13" s="340"/>
      <c r="W13" s="340"/>
      <c r="X13" s="340"/>
      <c r="Y13" s="340"/>
      <c r="Z13" s="340"/>
    </row>
    <row r="14" spans="9:26" s="337" customFormat="1" ht="12">
      <c r="I14" s="339"/>
      <c r="J14" s="339"/>
      <c r="K14" s="339"/>
      <c r="L14" s="339"/>
      <c r="M14" s="339"/>
      <c r="N14" s="339"/>
      <c r="O14" s="339"/>
      <c r="P14" s="339"/>
      <c r="Q14" s="339"/>
      <c r="R14" s="339"/>
      <c r="S14" s="339"/>
      <c r="T14" s="340"/>
      <c r="U14" s="340"/>
      <c r="V14" s="340"/>
      <c r="W14" s="340"/>
      <c r="X14" s="340"/>
      <c r="Y14" s="340"/>
      <c r="Z14" s="340"/>
    </row>
    <row r="15" spans="1:26" s="337" customFormat="1" ht="12">
      <c r="A15" s="337" t="s">
        <v>743</v>
      </c>
      <c r="D15" s="341"/>
      <c r="G15" s="341"/>
      <c r="H15" s="341"/>
      <c r="I15" s="339">
        <f>I16+I17+I18+I19</f>
        <v>25543.352050288522</v>
      </c>
      <c r="J15" s="339"/>
      <c r="K15" s="339">
        <f>K16+K17+K18+K19</f>
        <v>-1565.2942126251519</v>
      </c>
      <c r="L15" s="339"/>
      <c r="M15" s="339">
        <f>M16+M17+M18+M19</f>
        <v>1148.390033763384</v>
      </c>
      <c r="N15" s="339"/>
      <c r="O15" s="339">
        <f>O16+O17+O18+O19</f>
        <v>-104.54673102308348</v>
      </c>
      <c r="P15" s="339"/>
      <c r="Q15" s="339">
        <f>Q16+Q17+Q18+Q19</f>
        <v>0</v>
      </c>
      <c r="R15" s="339"/>
      <c r="S15" s="339">
        <f>S16+S17+S18+S19</f>
        <v>25021.901140403672</v>
      </c>
      <c r="T15" s="340"/>
      <c r="U15" s="340"/>
      <c r="V15" s="340"/>
      <c r="W15" s="340"/>
      <c r="X15" s="340"/>
      <c r="Y15" s="340"/>
      <c r="Z15" s="340"/>
    </row>
    <row r="16" spans="3:26" s="337" customFormat="1" ht="12">
      <c r="C16" s="341"/>
      <c r="D16" s="341" t="s">
        <v>194</v>
      </c>
      <c r="G16" s="341"/>
      <c r="H16" s="341"/>
      <c r="I16" s="339">
        <v>0</v>
      </c>
      <c r="J16" s="339"/>
      <c r="K16" s="339">
        <v>0</v>
      </c>
      <c r="L16" s="339"/>
      <c r="M16" s="339">
        <v>0</v>
      </c>
      <c r="N16" s="339"/>
      <c r="O16" s="339">
        <v>0</v>
      </c>
      <c r="P16" s="339"/>
      <c r="Q16" s="339">
        <v>0</v>
      </c>
      <c r="R16" s="339"/>
      <c r="S16" s="339">
        <v>0</v>
      </c>
      <c r="T16" s="340"/>
      <c r="U16" s="340"/>
      <c r="V16" s="340"/>
      <c r="W16" s="340"/>
      <c r="X16" s="340"/>
      <c r="Y16" s="340"/>
      <c r="Z16" s="340"/>
    </row>
    <row r="17" spans="3:26" s="337" customFormat="1" ht="12">
      <c r="C17" s="341"/>
      <c r="D17" s="341" t="s">
        <v>97</v>
      </c>
      <c r="F17" s="341"/>
      <c r="G17" s="341"/>
      <c r="H17" s="341"/>
      <c r="I17" s="339">
        <v>16808.80189744</v>
      </c>
      <c r="J17" s="339"/>
      <c r="K17" s="339">
        <v>1326.554641904148</v>
      </c>
      <c r="L17" s="339"/>
      <c r="M17" s="339">
        <v>1148.390033763384</v>
      </c>
      <c r="N17" s="339"/>
      <c r="O17" s="339">
        <v>-63.08961764753</v>
      </c>
      <c r="P17" s="339"/>
      <c r="Q17" s="339">
        <v>0</v>
      </c>
      <c r="R17" s="339"/>
      <c r="S17" s="339">
        <v>19220.656955460003</v>
      </c>
      <c r="T17" s="340"/>
      <c r="U17" s="340"/>
      <c r="V17" s="340"/>
      <c r="W17" s="340"/>
      <c r="X17" s="340"/>
      <c r="Y17" s="340"/>
      <c r="Z17" s="340"/>
    </row>
    <row r="18" spans="4:26" s="337" customFormat="1" ht="12">
      <c r="D18" s="341" t="s">
        <v>483</v>
      </c>
      <c r="F18" s="341"/>
      <c r="G18" s="341"/>
      <c r="H18" s="341"/>
      <c r="I18" s="339">
        <v>0</v>
      </c>
      <c r="J18" s="339"/>
      <c r="K18" s="339">
        <v>0</v>
      </c>
      <c r="L18" s="339"/>
      <c r="M18" s="339">
        <v>0</v>
      </c>
      <c r="N18" s="339"/>
      <c r="O18" s="339">
        <v>0</v>
      </c>
      <c r="P18" s="339"/>
      <c r="Q18" s="339">
        <v>0</v>
      </c>
      <c r="R18" s="339"/>
      <c r="S18" s="339">
        <v>0</v>
      </c>
      <c r="T18" s="340"/>
      <c r="U18" s="340"/>
      <c r="V18" s="340"/>
      <c r="W18" s="340"/>
      <c r="X18" s="340"/>
      <c r="Y18" s="340"/>
      <c r="Z18" s="340"/>
    </row>
    <row r="19" spans="4:26" s="337" customFormat="1" ht="12">
      <c r="D19" s="341" t="s">
        <v>101</v>
      </c>
      <c r="G19" s="341"/>
      <c r="H19" s="341"/>
      <c r="I19" s="339">
        <v>8734.55015284852</v>
      </c>
      <c r="J19" s="339"/>
      <c r="K19" s="339">
        <v>-2891.8488545293</v>
      </c>
      <c r="L19" s="339"/>
      <c r="M19" s="339">
        <v>0</v>
      </c>
      <c r="N19" s="339"/>
      <c r="O19" s="339">
        <v>-41.45711337555349</v>
      </c>
      <c r="P19" s="339"/>
      <c r="Q19" s="339">
        <v>0</v>
      </c>
      <c r="R19" s="339"/>
      <c r="S19" s="339">
        <v>5801.244184943668</v>
      </c>
      <c r="T19" s="340"/>
      <c r="U19" s="340"/>
      <c r="V19" s="340"/>
      <c r="W19" s="340"/>
      <c r="X19" s="340"/>
      <c r="Y19" s="340"/>
      <c r="Z19" s="340"/>
    </row>
    <row r="20" spans="1:26" s="337" customFormat="1" ht="12">
      <c r="A20" s="337" t="s">
        <v>744</v>
      </c>
      <c r="G20" s="341"/>
      <c r="H20" s="341"/>
      <c r="I20" s="339">
        <f>I21+I26+I37+I48</f>
        <v>64024.301910875874</v>
      </c>
      <c r="J20" s="339"/>
      <c r="K20" s="339">
        <f>K21+K26+K37+K48</f>
        <v>-2957.3243888471948</v>
      </c>
      <c r="L20" s="339"/>
      <c r="M20" s="339">
        <f>M21+M26+M37+M48</f>
        <v>-7174.249730172605</v>
      </c>
      <c r="N20" s="339"/>
      <c r="O20" s="339">
        <f>O21+O26+O37+O48</f>
        <v>1405.483630562369</v>
      </c>
      <c r="P20" s="339"/>
      <c r="Q20" s="339">
        <f>Q21+Q26+Q37+Q48</f>
        <v>36.646060880000135</v>
      </c>
      <c r="R20" s="339"/>
      <c r="S20" s="339">
        <f>S21+S26+S37+S48</f>
        <v>55334.85748329844</v>
      </c>
      <c r="T20" s="340"/>
      <c r="U20" s="340"/>
      <c r="V20" s="340"/>
      <c r="W20" s="340"/>
      <c r="X20" s="340"/>
      <c r="Y20" s="340"/>
      <c r="Z20" s="340"/>
    </row>
    <row r="21" spans="2:26" s="337" customFormat="1" ht="12">
      <c r="B21" s="337" t="s">
        <v>745</v>
      </c>
      <c r="G21" s="341"/>
      <c r="H21" s="341"/>
      <c r="I21" s="339">
        <f>I22+I25</f>
        <v>24453.944238930006</v>
      </c>
      <c r="J21" s="339"/>
      <c r="K21" s="339">
        <f>K22+K25</f>
        <v>-939.6536256740235</v>
      </c>
      <c r="L21" s="339"/>
      <c r="M21" s="339">
        <f>M22+M25</f>
        <v>75.97830969480256</v>
      </c>
      <c r="N21" s="339"/>
      <c r="O21" s="339">
        <f>O22+O25</f>
        <v>-178.7270851607803</v>
      </c>
      <c r="P21" s="339"/>
      <c r="Q21" s="339">
        <f>Q22+Q25</f>
        <v>0</v>
      </c>
      <c r="R21" s="339"/>
      <c r="S21" s="339">
        <f>S22+S25</f>
        <v>23411.541837790002</v>
      </c>
      <c r="T21" s="340"/>
      <c r="U21" s="340"/>
      <c r="V21" s="340"/>
      <c r="W21" s="340"/>
      <c r="X21" s="340"/>
      <c r="Y21" s="340"/>
      <c r="Z21" s="340"/>
    </row>
    <row r="22" spans="4:26" s="337" customFormat="1" ht="12">
      <c r="D22" s="337" t="s">
        <v>213</v>
      </c>
      <c r="G22" s="341"/>
      <c r="H22" s="341"/>
      <c r="I22" s="339">
        <f>I23+I24</f>
        <v>24204.354238930006</v>
      </c>
      <c r="J22" s="339"/>
      <c r="K22" s="339">
        <f>K23+K24</f>
        <v>-939.6536256740235</v>
      </c>
      <c r="L22" s="339"/>
      <c r="M22" s="339">
        <f>M23+M24</f>
        <v>75.97830969480256</v>
      </c>
      <c r="N22" s="339"/>
      <c r="O22" s="339">
        <f>O23+O24</f>
        <v>-178.33008516078027</v>
      </c>
      <c r="P22" s="339"/>
      <c r="Q22" s="339">
        <f>Q23+Q24</f>
        <v>0</v>
      </c>
      <c r="R22" s="339"/>
      <c r="S22" s="339">
        <f>S23+S24</f>
        <v>23162.348837790003</v>
      </c>
      <c r="T22" s="340"/>
      <c r="U22" s="340"/>
      <c r="V22" s="340"/>
      <c r="W22" s="340"/>
      <c r="X22" s="340"/>
      <c r="Y22" s="340"/>
      <c r="Z22" s="340"/>
    </row>
    <row r="23" spans="5:26" s="337" customFormat="1" ht="12">
      <c r="E23" s="337" t="s">
        <v>89</v>
      </c>
      <c r="G23" s="341"/>
      <c r="H23" s="341"/>
      <c r="I23" s="339">
        <v>24016.110214700006</v>
      </c>
      <c r="J23" s="339"/>
      <c r="K23" s="339">
        <v>-1063.970372264733</v>
      </c>
      <c r="L23" s="339"/>
      <c r="M23" s="339">
        <v>75.97830969480256</v>
      </c>
      <c r="N23" s="339"/>
      <c r="O23" s="339">
        <v>-179.55283830007102</v>
      </c>
      <c r="P23" s="339"/>
      <c r="Q23" s="339">
        <v>0</v>
      </c>
      <c r="R23" s="339"/>
      <c r="S23" s="339">
        <v>22848.56531383</v>
      </c>
      <c r="T23" s="340"/>
      <c r="U23" s="340"/>
      <c r="V23" s="340"/>
      <c r="W23" s="340"/>
      <c r="X23" s="340"/>
      <c r="Y23" s="340"/>
      <c r="Z23" s="340"/>
    </row>
    <row r="24" spans="5:26" s="337" customFormat="1" ht="12">
      <c r="E24" s="337" t="s">
        <v>67</v>
      </c>
      <c r="G24" s="341"/>
      <c r="H24" s="341"/>
      <c r="I24" s="339">
        <v>188.24402422999992</v>
      </c>
      <c r="J24" s="339"/>
      <c r="K24" s="339">
        <v>124.3167465907095</v>
      </c>
      <c r="L24" s="339"/>
      <c r="M24" s="339">
        <v>0</v>
      </c>
      <c r="N24" s="339"/>
      <c r="O24" s="339">
        <v>1.2227531392907451</v>
      </c>
      <c r="P24" s="339"/>
      <c r="Q24" s="339">
        <v>0</v>
      </c>
      <c r="R24" s="339"/>
      <c r="S24" s="339">
        <v>313.78352396000264</v>
      </c>
      <c r="T24" s="340"/>
      <c r="U24" s="340"/>
      <c r="V24" s="340"/>
      <c r="W24" s="340"/>
      <c r="X24" s="340"/>
      <c r="Y24" s="340"/>
      <c r="Z24" s="340"/>
    </row>
    <row r="25" spans="4:26" s="337" customFormat="1" ht="12">
      <c r="D25" s="337" t="s">
        <v>707</v>
      </c>
      <c r="G25" s="341"/>
      <c r="H25" s="341"/>
      <c r="I25" s="339">
        <v>249.59</v>
      </c>
      <c r="J25" s="339"/>
      <c r="K25" s="339">
        <v>0</v>
      </c>
      <c r="L25" s="339"/>
      <c r="M25" s="339">
        <v>0</v>
      </c>
      <c r="N25" s="339"/>
      <c r="O25" s="339">
        <v>-0.39700000000000557</v>
      </c>
      <c r="P25" s="339"/>
      <c r="Q25" s="339">
        <v>0</v>
      </c>
      <c r="R25" s="339"/>
      <c r="S25" s="339">
        <v>249.19299999999998</v>
      </c>
      <c r="T25" s="340"/>
      <c r="U25" s="340"/>
      <c r="V25" s="340"/>
      <c r="W25" s="340"/>
      <c r="X25" s="340"/>
      <c r="Y25" s="340"/>
      <c r="Z25" s="340"/>
    </row>
    <row r="26" spans="2:26" s="337" customFormat="1" ht="12">
      <c r="B26" s="337" t="s">
        <v>746</v>
      </c>
      <c r="C26" s="341"/>
      <c r="G26" s="341"/>
      <c r="H26" s="341"/>
      <c r="I26" s="339">
        <f>I27+I28+I31+I32</f>
        <v>7513.058328174451</v>
      </c>
      <c r="J26" s="339"/>
      <c r="K26" s="339">
        <f>K27+K28+K31+K32</f>
        <v>-2289.470803668211</v>
      </c>
      <c r="L26" s="339"/>
      <c r="M26" s="339">
        <f>M27+M28+M31+M32</f>
        <v>423.8179554327363</v>
      </c>
      <c r="N26" s="339"/>
      <c r="O26" s="339">
        <f>O27+O28+O31+O32</f>
        <v>2081.2675252674026</v>
      </c>
      <c r="P26" s="339"/>
      <c r="Q26" s="339">
        <f>Q27+Q28+Q31+Q32</f>
        <v>-0.013663999999998566</v>
      </c>
      <c r="R26" s="339"/>
      <c r="S26" s="339">
        <f>S27+S28+S31+S32</f>
        <v>7728.659341206379</v>
      </c>
      <c r="T26" s="340"/>
      <c r="U26" s="340"/>
      <c r="V26" s="340"/>
      <c r="W26" s="340"/>
      <c r="X26" s="340"/>
      <c r="Y26" s="340"/>
      <c r="Z26" s="340"/>
    </row>
    <row r="27" spans="3:26" s="337" customFormat="1" ht="12">
      <c r="C27" s="341" t="s">
        <v>194</v>
      </c>
      <c r="G27" s="341"/>
      <c r="H27" s="341"/>
      <c r="I27" s="339">
        <v>45.162416560000004</v>
      </c>
      <c r="J27" s="339"/>
      <c r="K27" s="339">
        <v>-2.4787320000000004</v>
      </c>
      <c r="L27" s="339"/>
      <c r="M27" s="339">
        <v>0</v>
      </c>
      <c r="N27" s="339"/>
      <c r="O27" s="339">
        <v>3</v>
      </c>
      <c r="P27" s="339"/>
      <c r="Q27" s="339">
        <v>-0.013663999999998566</v>
      </c>
      <c r="R27" s="339"/>
      <c r="S27" s="339">
        <v>45.670020560000005</v>
      </c>
      <c r="T27" s="340"/>
      <c r="U27" s="340"/>
      <c r="V27" s="340"/>
      <c r="W27" s="340"/>
      <c r="X27" s="340"/>
      <c r="Y27" s="340"/>
      <c r="Z27" s="340"/>
    </row>
    <row r="28" spans="3:26" s="337" customFormat="1" ht="12">
      <c r="C28" s="341" t="s">
        <v>97</v>
      </c>
      <c r="G28" s="341"/>
      <c r="H28" s="341"/>
      <c r="I28" s="339">
        <f>I29+I30</f>
        <v>301.0828686444513</v>
      </c>
      <c r="J28" s="339"/>
      <c r="K28" s="339">
        <f>K29+K30</f>
        <v>-70.16787873807563</v>
      </c>
      <c r="L28" s="339"/>
      <c r="M28" s="339">
        <f>M29+M30</f>
        <v>0</v>
      </c>
      <c r="N28" s="339"/>
      <c r="O28" s="339">
        <f>O29+O30</f>
        <v>0</v>
      </c>
      <c r="P28" s="339"/>
      <c r="Q28" s="339">
        <f>Q29+Q30</f>
        <v>0</v>
      </c>
      <c r="R28" s="339"/>
      <c r="S28" s="339">
        <f>S29+S30</f>
        <v>230.91498990637567</v>
      </c>
      <c r="T28" s="340"/>
      <c r="U28" s="340"/>
      <c r="V28" s="340"/>
      <c r="W28" s="340"/>
      <c r="X28" s="340"/>
      <c r="Y28" s="340"/>
      <c r="Z28" s="340"/>
    </row>
    <row r="29" spans="3:26" s="337" customFormat="1" ht="12">
      <c r="C29" s="341"/>
      <c r="D29" s="337" t="s">
        <v>607</v>
      </c>
      <c r="G29" s="341"/>
      <c r="H29" s="341"/>
      <c r="I29" s="339">
        <v>100.73086864445129</v>
      </c>
      <c r="J29" s="339"/>
      <c r="K29" s="339">
        <v>-41.045878738075615</v>
      </c>
      <c r="L29" s="339"/>
      <c r="M29" s="339">
        <v>0</v>
      </c>
      <c r="N29" s="339"/>
      <c r="O29" s="339">
        <v>0</v>
      </c>
      <c r="P29" s="339"/>
      <c r="Q29" s="339">
        <v>0</v>
      </c>
      <c r="R29" s="339"/>
      <c r="S29" s="339">
        <v>59.68498990637568</v>
      </c>
      <c r="T29" s="340"/>
      <c r="U29" s="340"/>
      <c r="V29" s="340"/>
      <c r="W29" s="340"/>
      <c r="X29" s="340"/>
      <c r="Y29" s="340"/>
      <c r="Z29" s="340"/>
    </row>
    <row r="30" spans="3:26" s="337" customFormat="1" ht="12">
      <c r="C30" s="341"/>
      <c r="D30" s="337" t="s">
        <v>253</v>
      </c>
      <c r="G30" s="341"/>
      <c r="H30" s="341"/>
      <c r="I30" s="339">
        <v>200.352</v>
      </c>
      <c r="J30" s="339"/>
      <c r="K30" s="339">
        <v>-29.122000000000014</v>
      </c>
      <c r="L30" s="339"/>
      <c r="M30" s="339">
        <v>0</v>
      </c>
      <c r="N30" s="339"/>
      <c r="O30" s="339">
        <v>0</v>
      </c>
      <c r="P30" s="339"/>
      <c r="Q30" s="339">
        <v>0</v>
      </c>
      <c r="R30" s="339"/>
      <c r="S30" s="339">
        <v>171.23</v>
      </c>
      <c r="T30" s="340"/>
      <c r="U30" s="340"/>
      <c r="V30" s="340"/>
      <c r="W30" s="340"/>
      <c r="X30" s="340"/>
      <c r="Y30" s="340"/>
      <c r="Z30" s="340"/>
    </row>
    <row r="31" spans="3:26" s="337" customFormat="1" ht="12">
      <c r="C31" s="341" t="s">
        <v>483</v>
      </c>
      <c r="G31" s="341"/>
      <c r="H31" s="341"/>
      <c r="I31" s="339">
        <v>1952.8930429700004</v>
      </c>
      <c r="J31" s="339"/>
      <c r="K31" s="339">
        <v>-2026.2341929301356</v>
      </c>
      <c r="L31" s="339"/>
      <c r="M31" s="339">
        <v>423.8179554327363</v>
      </c>
      <c r="N31" s="339"/>
      <c r="O31" s="339">
        <v>2078.2675252674026</v>
      </c>
      <c r="P31" s="339"/>
      <c r="Q31" s="339">
        <v>0</v>
      </c>
      <c r="R31" s="339"/>
      <c r="S31" s="339">
        <v>2428.744330740004</v>
      </c>
      <c r="T31" s="340"/>
      <c r="U31" s="340"/>
      <c r="V31" s="340"/>
      <c r="W31" s="340"/>
      <c r="X31" s="340"/>
      <c r="Y31" s="340"/>
      <c r="Z31" s="340"/>
    </row>
    <row r="32" spans="3:26" s="337" customFormat="1" ht="12">
      <c r="C32" s="341" t="s">
        <v>101</v>
      </c>
      <c r="G32" s="341"/>
      <c r="H32" s="341"/>
      <c r="I32" s="339">
        <f>I33+I36</f>
        <v>5213.92</v>
      </c>
      <c r="J32" s="339"/>
      <c r="K32" s="339">
        <f>K33+K36</f>
        <v>-190.5899999999998</v>
      </c>
      <c r="L32" s="339"/>
      <c r="M32" s="339">
        <f>M33+M36</f>
        <v>0</v>
      </c>
      <c r="N32" s="339"/>
      <c r="O32" s="339">
        <f>O33+O36</f>
        <v>0</v>
      </c>
      <c r="P32" s="339"/>
      <c r="Q32" s="339">
        <f>Q33+Q36</f>
        <v>0</v>
      </c>
      <c r="R32" s="339"/>
      <c r="S32" s="339">
        <f>S33+S36</f>
        <v>5023.33</v>
      </c>
      <c r="T32" s="340"/>
      <c r="U32" s="340"/>
      <c r="V32" s="340"/>
      <c r="W32" s="340"/>
      <c r="X32" s="340"/>
      <c r="Y32" s="340"/>
      <c r="Z32" s="340"/>
    </row>
    <row r="33" spans="3:26" s="337" customFormat="1" ht="12">
      <c r="C33" s="341"/>
      <c r="D33" s="337" t="s">
        <v>22</v>
      </c>
      <c r="G33" s="341"/>
      <c r="H33" s="341"/>
      <c r="I33" s="339">
        <f>I34+I35</f>
        <v>2740.158</v>
      </c>
      <c r="J33" s="339"/>
      <c r="K33" s="339">
        <f>K34+K35</f>
        <v>-343.52999999999986</v>
      </c>
      <c r="L33" s="339"/>
      <c r="M33" s="339">
        <f>M34+M35</f>
        <v>0</v>
      </c>
      <c r="N33" s="339"/>
      <c r="O33" s="339">
        <f>O34+O35</f>
        <v>0</v>
      </c>
      <c r="P33" s="339"/>
      <c r="Q33" s="339">
        <f>Q34+Q35</f>
        <v>0</v>
      </c>
      <c r="R33" s="339"/>
      <c r="S33" s="339">
        <f>S34+S35</f>
        <v>2396.628</v>
      </c>
      <c r="T33" s="340"/>
      <c r="U33" s="340"/>
      <c r="V33" s="340"/>
      <c r="W33" s="340"/>
      <c r="X33" s="340"/>
      <c r="Y33" s="340"/>
      <c r="Z33" s="340"/>
    </row>
    <row r="34" spans="3:26" s="337" customFormat="1" ht="12">
      <c r="C34" s="341"/>
      <c r="D34" s="337" t="s">
        <v>702</v>
      </c>
      <c r="G34" s="341"/>
      <c r="H34" s="341"/>
      <c r="I34" s="339">
        <v>1783.339</v>
      </c>
      <c r="J34" s="339"/>
      <c r="K34" s="339">
        <v>-368.39699999999993</v>
      </c>
      <c r="L34" s="339"/>
      <c r="M34" s="339">
        <v>0</v>
      </c>
      <c r="N34" s="339"/>
      <c r="O34" s="339">
        <v>0</v>
      </c>
      <c r="P34" s="339"/>
      <c r="Q34" s="339">
        <v>54.5</v>
      </c>
      <c r="R34" s="339"/>
      <c r="S34" s="339">
        <v>1469.442</v>
      </c>
      <c r="T34" s="340"/>
      <c r="U34" s="340"/>
      <c r="V34" s="340"/>
      <c r="W34" s="340"/>
      <c r="X34" s="340"/>
      <c r="Y34" s="340"/>
      <c r="Z34" s="340"/>
    </row>
    <row r="35" spans="1:26" s="337" customFormat="1" ht="12">
      <c r="A35" s="341"/>
      <c r="B35" s="341"/>
      <c r="C35" s="341"/>
      <c r="D35" s="337" t="s">
        <v>747</v>
      </c>
      <c r="G35" s="341"/>
      <c r="H35" s="341"/>
      <c r="I35" s="339">
        <v>956.819</v>
      </c>
      <c r="J35" s="339"/>
      <c r="K35" s="339">
        <v>24.867000000000075</v>
      </c>
      <c r="L35" s="339"/>
      <c r="M35" s="339">
        <v>0</v>
      </c>
      <c r="N35" s="339"/>
      <c r="O35" s="339">
        <v>0</v>
      </c>
      <c r="P35" s="339"/>
      <c r="Q35" s="339">
        <v>-54.5</v>
      </c>
      <c r="R35" s="339"/>
      <c r="S35" s="339">
        <v>927.186</v>
      </c>
      <c r="T35" s="340"/>
      <c r="U35" s="340"/>
      <c r="V35" s="340"/>
      <c r="W35" s="340"/>
      <c r="X35" s="340"/>
      <c r="Y35" s="340"/>
      <c r="Z35" s="340"/>
    </row>
    <row r="36" spans="4:26" s="337" customFormat="1" ht="12">
      <c r="D36" s="337" t="s">
        <v>90</v>
      </c>
      <c r="G36" s="341"/>
      <c r="H36" s="341"/>
      <c r="I36" s="339">
        <v>2473.762</v>
      </c>
      <c r="J36" s="339"/>
      <c r="K36" s="339">
        <v>152.94000000000005</v>
      </c>
      <c r="L36" s="339"/>
      <c r="M36" s="339">
        <v>0</v>
      </c>
      <c r="N36" s="339"/>
      <c r="O36" s="339">
        <v>0</v>
      </c>
      <c r="P36" s="339"/>
      <c r="Q36" s="339">
        <v>0</v>
      </c>
      <c r="R36" s="339"/>
      <c r="S36" s="339">
        <v>2626.702</v>
      </c>
      <c r="T36" s="340"/>
      <c r="U36" s="340"/>
      <c r="V36" s="340"/>
      <c r="W36" s="340"/>
      <c r="X36" s="340"/>
      <c r="Y36" s="340"/>
      <c r="Z36" s="340"/>
    </row>
    <row r="37" spans="2:26" s="337" customFormat="1" ht="12">
      <c r="B37" s="337" t="s">
        <v>748</v>
      </c>
      <c r="D37" s="341"/>
      <c r="G37" s="341"/>
      <c r="H37" s="341"/>
      <c r="I37" s="339">
        <f>I38+I39+I42+I43</f>
        <v>27083.035978789998</v>
      </c>
      <c r="J37" s="339"/>
      <c r="K37" s="339">
        <f>K38+K39+K42+K43</f>
        <v>416.4744392805393</v>
      </c>
      <c r="L37" s="339"/>
      <c r="M37" s="339">
        <f>M38+M39+M42+M43</f>
        <v>-6938.834322872531</v>
      </c>
      <c r="N37" s="339"/>
      <c r="O37" s="339">
        <f>O38+O39+O42+O43</f>
        <v>-239.0873620980106</v>
      </c>
      <c r="P37" s="339"/>
      <c r="Q37" s="339">
        <f>Q38+Q39+Q42+Q43</f>
        <v>1.3500311979441904E-13</v>
      </c>
      <c r="R37" s="339"/>
      <c r="S37" s="339">
        <f>S38+S39+S42+S43</f>
        <v>20321.588733099994</v>
      </c>
      <c r="T37" s="340"/>
      <c r="U37" s="340"/>
      <c r="V37" s="340"/>
      <c r="W37" s="340"/>
      <c r="X37" s="340"/>
      <c r="Y37" s="340"/>
      <c r="Z37" s="340"/>
    </row>
    <row r="38" spans="4:26" s="337" customFormat="1" ht="12">
      <c r="D38" s="341" t="s">
        <v>708</v>
      </c>
      <c r="G38" s="341"/>
      <c r="H38" s="341"/>
      <c r="I38" s="339">
        <v>0</v>
      </c>
      <c r="J38" s="339"/>
      <c r="K38" s="339">
        <v>0</v>
      </c>
      <c r="L38" s="339"/>
      <c r="M38" s="339">
        <v>0</v>
      </c>
      <c r="N38" s="339"/>
      <c r="O38" s="339">
        <v>0</v>
      </c>
      <c r="P38" s="339"/>
      <c r="Q38" s="339">
        <v>0</v>
      </c>
      <c r="R38" s="339"/>
      <c r="S38" s="339">
        <v>0</v>
      </c>
      <c r="T38" s="340"/>
      <c r="U38" s="340"/>
      <c r="V38" s="340"/>
      <c r="W38" s="340"/>
      <c r="X38" s="340"/>
      <c r="Y38" s="340"/>
      <c r="Z38" s="340"/>
    </row>
    <row r="39" spans="4:26" s="337" customFormat="1" ht="12">
      <c r="D39" s="341" t="s">
        <v>709</v>
      </c>
      <c r="G39" s="341"/>
      <c r="H39" s="341"/>
      <c r="I39" s="339">
        <f>I40+I41</f>
        <v>26939.5</v>
      </c>
      <c r="J39" s="339"/>
      <c r="K39" s="339">
        <f>K40+K41</f>
        <v>279.3336146503393</v>
      </c>
      <c r="L39" s="339"/>
      <c r="M39" s="339">
        <f>M40+M41</f>
        <v>-6938.834322872531</v>
      </c>
      <c r="N39" s="339"/>
      <c r="O39" s="339">
        <f>O40+O41</f>
        <v>-491.3692917778107</v>
      </c>
      <c r="P39" s="339"/>
      <c r="Q39" s="339">
        <f>Q40+Q41</f>
        <v>1.3500311979441904E-13</v>
      </c>
      <c r="R39" s="339"/>
      <c r="S39" s="339">
        <f>S40+S41</f>
        <v>19788.629999999997</v>
      </c>
      <c r="T39" s="340"/>
      <c r="U39" s="340"/>
      <c r="V39" s="340"/>
      <c r="W39" s="340"/>
      <c r="X39" s="340"/>
      <c r="Y39" s="340"/>
      <c r="Z39" s="340"/>
    </row>
    <row r="40" spans="4:26" s="337" customFormat="1" ht="12">
      <c r="D40" s="341"/>
      <c r="E40" s="337" t="s">
        <v>607</v>
      </c>
      <c r="G40" s="342"/>
      <c r="H40" s="342"/>
      <c r="I40" s="339">
        <v>26734.1</v>
      </c>
      <c r="J40" s="339"/>
      <c r="K40" s="339">
        <v>436.9092552703394</v>
      </c>
      <c r="L40" s="339"/>
      <c r="M40" s="339">
        <v>-6924.85645068013</v>
      </c>
      <c r="N40" s="339"/>
      <c r="O40" s="339">
        <v>-490.4128045902107</v>
      </c>
      <c r="P40" s="339"/>
      <c r="Q40" s="339">
        <v>0</v>
      </c>
      <c r="R40" s="339"/>
      <c r="S40" s="339">
        <v>19755.739999999998</v>
      </c>
      <c r="T40" s="340"/>
      <c r="U40" s="340"/>
      <c r="V40" s="340"/>
      <c r="W40" s="340"/>
      <c r="X40" s="340"/>
      <c r="Y40" s="340"/>
      <c r="Z40" s="340"/>
    </row>
    <row r="41" spans="4:26" s="337" customFormat="1" ht="12">
      <c r="D41" s="341"/>
      <c r="E41" s="337" t="s">
        <v>253</v>
      </c>
      <c r="G41" s="342"/>
      <c r="H41" s="342"/>
      <c r="I41" s="339">
        <v>205.4</v>
      </c>
      <c r="J41" s="339"/>
      <c r="K41" s="339">
        <v>-157.57564062000003</v>
      </c>
      <c r="L41" s="339"/>
      <c r="M41" s="339">
        <v>-13.97787219240009</v>
      </c>
      <c r="N41" s="339"/>
      <c r="O41" s="339">
        <v>-0.956487187599999</v>
      </c>
      <c r="P41" s="339"/>
      <c r="Q41" s="339">
        <v>1.3500311979441904E-13</v>
      </c>
      <c r="R41" s="339"/>
      <c r="S41" s="339">
        <v>32.88999999999999</v>
      </c>
      <c r="T41" s="340"/>
      <c r="U41" s="340"/>
      <c r="V41" s="340"/>
      <c r="W41" s="340"/>
      <c r="X41" s="340"/>
      <c r="Y41" s="340"/>
      <c r="Z41" s="340"/>
    </row>
    <row r="42" spans="4:26" s="337" customFormat="1" ht="12">
      <c r="D42" s="341" t="s">
        <v>483</v>
      </c>
      <c r="G42" s="341"/>
      <c r="H42" s="341"/>
      <c r="I42" s="339">
        <v>72.23597878999996</v>
      </c>
      <c r="J42" s="339"/>
      <c r="K42" s="339">
        <v>-206.22917536980003</v>
      </c>
      <c r="L42" s="339"/>
      <c r="M42" s="339">
        <v>0</v>
      </c>
      <c r="N42" s="339"/>
      <c r="O42" s="339">
        <v>252.2819296798001</v>
      </c>
      <c r="P42" s="339"/>
      <c r="Q42" s="339">
        <v>0</v>
      </c>
      <c r="R42" s="339"/>
      <c r="S42" s="339">
        <v>118.28873310000002</v>
      </c>
      <c r="T42" s="340"/>
      <c r="U42" s="340"/>
      <c r="V42" s="340"/>
      <c r="W42" s="340"/>
      <c r="X42" s="340"/>
      <c r="Y42" s="340"/>
      <c r="Z42" s="340"/>
    </row>
    <row r="43" spans="4:26" s="337" customFormat="1" ht="12">
      <c r="D43" s="341" t="s">
        <v>710</v>
      </c>
      <c r="G43" s="341"/>
      <c r="H43" s="341"/>
      <c r="I43" s="339">
        <f>I44+I47</f>
        <v>71.3</v>
      </c>
      <c r="J43" s="339"/>
      <c r="K43" s="339">
        <f>K44+K47</f>
        <v>343.37</v>
      </c>
      <c r="L43" s="339"/>
      <c r="M43" s="339">
        <f>M44+M47</f>
        <v>0</v>
      </c>
      <c r="N43" s="339"/>
      <c r="O43" s="339">
        <f>O44+O47</f>
        <v>0</v>
      </c>
      <c r="P43" s="339"/>
      <c r="Q43" s="339">
        <f>Q44+Q47</f>
        <v>0</v>
      </c>
      <c r="R43" s="339"/>
      <c r="S43" s="339">
        <f>S44+S47</f>
        <v>414.67</v>
      </c>
      <c r="T43" s="340"/>
      <c r="U43" s="340"/>
      <c r="V43" s="340"/>
      <c r="W43" s="340"/>
      <c r="X43" s="340"/>
      <c r="Y43" s="340"/>
      <c r="Z43" s="340"/>
    </row>
    <row r="44" spans="4:26" s="337" customFormat="1" ht="12">
      <c r="D44" s="341"/>
      <c r="E44" s="337" t="s">
        <v>22</v>
      </c>
      <c r="G44" s="341"/>
      <c r="H44" s="341"/>
      <c r="I44" s="339">
        <f>I45+I46</f>
        <v>0</v>
      </c>
      <c r="J44" s="339"/>
      <c r="K44" s="339">
        <v>0</v>
      </c>
      <c r="L44" s="339"/>
      <c r="M44" s="339">
        <v>0</v>
      </c>
      <c r="N44" s="339"/>
      <c r="O44" s="339">
        <v>0</v>
      </c>
      <c r="P44" s="339"/>
      <c r="Q44" s="339">
        <v>0</v>
      </c>
      <c r="R44" s="339"/>
      <c r="S44" s="339">
        <v>0</v>
      </c>
      <c r="T44" s="340"/>
      <c r="U44" s="340"/>
      <c r="V44" s="340"/>
      <c r="W44" s="340"/>
      <c r="X44" s="340"/>
      <c r="Y44" s="340"/>
      <c r="Z44" s="340"/>
    </row>
    <row r="45" spans="4:26" s="337" customFormat="1" ht="12">
      <c r="D45" s="341"/>
      <c r="E45" s="337" t="s">
        <v>702</v>
      </c>
      <c r="G45" s="341"/>
      <c r="H45" s="341"/>
      <c r="I45" s="339">
        <v>0</v>
      </c>
      <c r="J45" s="339"/>
      <c r="K45" s="339">
        <v>0</v>
      </c>
      <c r="L45" s="339"/>
      <c r="M45" s="339">
        <v>0</v>
      </c>
      <c r="N45" s="339"/>
      <c r="O45" s="339">
        <v>0</v>
      </c>
      <c r="P45" s="339"/>
      <c r="Q45" s="339">
        <v>0</v>
      </c>
      <c r="R45" s="339"/>
      <c r="S45" s="339">
        <v>0</v>
      </c>
      <c r="T45" s="340"/>
      <c r="U45" s="340"/>
      <c r="V45" s="340"/>
      <c r="W45" s="340"/>
      <c r="X45" s="340"/>
      <c r="Y45" s="340"/>
      <c r="Z45" s="340"/>
    </row>
    <row r="46" spans="5:26" s="337" customFormat="1" ht="12">
      <c r="E46" s="337" t="s">
        <v>747</v>
      </c>
      <c r="G46" s="341"/>
      <c r="H46" s="341"/>
      <c r="I46" s="339">
        <v>0</v>
      </c>
      <c r="J46" s="339"/>
      <c r="K46" s="339">
        <v>0</v>
      </c>
      <c r="L46" s="339"/>
      <c r="M46" s="339">
        <v>0</v>
      </c>
      <c r="N46" s="339"/>
      <c r="O46" s="339">
        <v>0</v>
      </c>
      <c r="P46" s="339"/>
      <c r="Q46" s="339">
        <v>0</v>
      </c>
      <c r="R46" s="339"/>
      <c r="S46" s="339">
        <v>0</v>
      </c>
      <c r="T46" s="340"/>
      <c r="U46" s="340"/>
      <c r="V46" s="340"/>
      <c r="W46" s="340"/>
      <c r="X46" s="340"/>
      <c r="Y46" s="340"/>
      <c r="Z46" s="340"/>
    </row>
    <row r="47" spans="4:26" s="337" customFormat="1" ht="12">
      <c r="D47" s="341"/>
      <c r="E47" s="337" t="s">
        <v>90</v>
      </c>
      <c r="G47" s="341"/>
      <c r="H47" s="341"/>
      <c r="I47" s="339">
        <v>71.3</v>
      </c>
      <c r="J47" s="339"/>
      <c r="K47" s="339">
        <v>343.37</v>
      </c>
      <c r="L47" s="339"/>
      <c r="M47" s="339">
        <v>0</v>
      </c>
      <c r="N47" s="339"/>
      <c r="O47" s="339">
        <v>0</v>
      </c>
      <c r="P47" s="339"/>
      <c r="Q47" s="339">
        <v>0</v>
      </c>
      <c r="R47" s="339"/>
      <c r="S47" s="339">
        <v>414.67</v>
      </c>
      <c r="T47" s="340"/>
      <c r="U47" s="340"/>
      <c r="V47" s="340"/>
      <c r="W47" s="340"/>
      <c r="X47" s="340"/>
      <c r="Y47" s="340"/>
      <c r="Z47" s="340"/>
    </row>
    <row r="48" spans="2:26" s="337" customFormat="1" ht="12">
      <c r="B48" s="337" t="s">
        <v>749</v>
      </c>
      <c r="D48" s="341"/>
      <c r="G48" s="341"/>
      <c r="H48" s="341"/>
      <c r="I48" s="339">
        <f>I49+I50+I53+I54</f>
        <v>4974.263364981421</v>
      </c>
      <c r="J48" s="339"/>
      <c r="K48" s="339">
        <f>K49+K50+K53+K54</f>
        <v>-144.6743987854999</v>
      </c>
      <c r="L48" s="339"/>
      <c r="M48" s="339">
        <f>M49+M50+M53+M54</f>
        <v>-735.2116724276133</v>
      </c>
      <c r="N48" s="339"/>
      <c r="O48" s="339">
        <f>O49+O50+O53+O54</f>
        <v>-257.9694474462429</v>
      </c>
      <c r="P48" s="339"/>
      <c r="Q48" s="339">
        <f>Q49+Q50+Q53+Q54</f>
        <v>36.65972488</v>
      </c>
      <c r="R48" s="339"/>
      <c r="S48" s="339">
        <f>S49+S50+S53+S54</f>
        <v>3873.067571202065</v>
      </c>
      <c r="T48" s="340"/>
      <c r="U48" s="340"/>
      <c r="V48" s="340"/>
      <c r="W48" s="340"/>
      <c r="X48" s="340"/>
      <c r="Y48" s="340"/>
      <c r="Z48" s="340"/>
    </row>
    <row r="49" spans="4:26" s="337" customFormat="1" ht="12">
      <c r="D49" s="341" t="s">
        <v>708</v>
      </c>
      <c r="G49" s="341"/>
      <c r="H49" s="341"/>
      <c r="I49" s="339">
        <v>0</v>
      </c>
      <c r="J49" s="339"/>
      <c r="K49" s="339">
        <v>0</v>
      </c>
      <c r="L49" s="339"/>
      <c r="M49" s="339">
        <v>0</v>
      </c>
      <c r="N49" s="339"/>
      <c r="O49" s="339">
        <v>0</v>
      </c>
      <c r="P49" s="339"/>
      <c r="Q49" s="339">
        <v>0</v>
      </c>
      <c r="R49" s="339"/>
      <c r="S49" s="339">
        <v>0</v>
      </c>
      <c r="T49" s="340"/>
      <c r="U49" s="340"/>
      <c r="V49" s="340"/>
      <c r="W49" s="340"/>
      <c r="X49" s="340"/>
      <c r="Y49" s="340"/>
      <c r="Z49" s="340"/>
    </row>
    <row r="50" spans="4:26" s="337" customFormat="1" ht="12">
      <c r="D50" s="341" t="s">
        <v>709</v>
      </c>
      <c r="G50" s="341"/>
      <c r="H50" s="341"/>
      <c r="I50" s="339">
        <f>I51+I52</f>
        <v>4696.423848321421</v>
      </c>
      <c r="J50" s="339"/>
      <c r="K50" s="339">
        <f>K51+K52</f>
        <v>-120.7787191699999</v>
      </c>
      <c r="L50" s="339"/>
      <c r="M50" s="339">
        <f>M51+M52</f>
        <v>-735.2116724276133</v>
      </c>
      <c r="N50" s="339"/>
      <c r="O50" s="339">
        <f>O51+O52</f>
        <v>-248.87885322174287</v>
      </c>
      <c r="P50" s="339"/>
      <c r="Q50" s="339">
        <f>Q51+Q52</f>
        <v>0</v>
      </c>
      <c r="R50" s="339"/>
      <c r="S50" s="339">
        <f>S51+S52</f>
        <v>3591.554603502065</v>
      </c>
      <c r="T50" s="340"/>
      <c r="U50" s="340"/>
      <c r="V50" s="340"/>
      <c r="W50" s="340"/>
      <c r="X50" s="340"/>
      <c r="Y50" s="340"/>
      <c r="Z50" s="340"/>
    </row>
    <row r="51" spans="4:26" s="337" customFormat="1" ht="12">
      <c r="D51" s="341"/>
      <c r="E51" s="337" t="s">
        <v>607</v>
      </c>
      <c r="G51" s="341"/>
      <c r="H51" s="341"/>
      <c r="I51" s="339">
        <v>2881.710719703826</v>
      </c>
      <c r="J51" s="339"/>
      <c r="K51" s="339">
        <v>-9.037109909999998</v>
      </c>
      <c r="L51" s="339"/>
      <c r="M51" s="339">
        <v>-702.3261783172593</v>
      </c>
      <c r="N51" s="339"/>
      <c r="O51" s="339">
        <v>-133.19414352816693</v>
      </c>
      <c r="P51" s="339"/>
      <c r="Q51" s="339">
        <v>0</v>
      </c>
      <c r="R51" s="339"/>
      <c r="S51" s="339">
        <v>2037.1532879483993</v>
      </c>
      <c r="T51" s="340"/>
      <c r="U51" s="340"/>
      <c r="V51" s="340"/>
      <c r="W51" s="340"/>
      <c r="X51" s="340"/>
      <c r="Y51" s="340"/>
      <c r="Z51" s="340"/>
    </row>
    <row r="52" spans="4:26" s="337" customFormat="1" ht="12">
      <c r="D52" s="341"/>
      <c r="E52" s="337" t="s">
        <v>253</v>
      </c>
      <c r="G52" s="341"/>
      <c r="H52" s="341"/>
      <c r="I52" s="339">
        <v>1814.7131286175959</v>
      </c>
      <c r="J52" s="339"/>
      <c r="K52" s="339">
        <v>-111.7416092599999</v>
      </c>
      <c r="L52" s="339"/>
      <c r="M52" s="339">
        <v>-32.885494110354</v>
      </c>
      <c r="N52" s="339"/>
      <c r="O52" s="339">
        <v>-115.68470969357595</v>
      </c>
      <c r="P52" s="339"/>
      <c r="Q52" s="339">
        <v>0</v>
      </c>
      <c r="R52" s="339"/>
      <c r="S52" s="339">
        <v>1554.401315553666</v>
      </c>
      <c r="T52" s="340"/>
      <c r="U52" s="340"/>
      <c r="V52" s="340"/>
      <c r="W52" s="340"/>
      <c r="X52" s="340"/>
      <c r="Y52" s="340"/>
      <c r="Z52" s="340"/>
    </row>
    <row r="53" spans="4:26" s="337" customFormat="1" ht="12">
      <c r="D53" s="341" t="s">
        <v>483</v>
      </c>
      <c r="G53" s="342"/>
      <c r="H53" s="342"/>
      <c r="I53" s="339">
        <v>14.939516660000002</v>
      </c>
      <c r="J53" s="339"/>
      <c r="K53" s="339">
        <v>-0.21595473550000002</v>
      </c>
      <c r="L53" s="339"/>
      <c r="M53" s="339">
        <v>0</v>
      </c>
      <c r="N53" s="339"/>
      <c r="O53" s="339">
        <v>-9.090594224500002</v>
      </c>
      <c r="P53" s="339"/>
      <c r="Q53" s="339">
        <v>0</v>
      </c>
      <c r="R53" s="339"/>
      <c r="S53" s="339">
        <v>5.6329677</v>
      </c>
      <c r="T53" s="340"/>
      <c r="U53" s="340"/>
      <c r="V53" s="340"/>
      <c r="W53" s="340"/>
      <c r="X53" s="340"/>
      <c r="Y53" s="340"/>
      <c r="Z53" s="340"/>
    </row>
    <row r="54" spans="4:26" s="337" customFormat="1" ht="12">
      <c r="D54" s="341" t="s">
        <v>710</v>
      </c>
      <c r="G54" s="342"/>
      <c r="H54" s="342"/>
      <c r="I54" s="339">
        <f>+I55+I56+I57</f>
        <v>262.9</v>
      </c>
      <c r="J54" s="339"/>
      <c r="K54" s="339">
        <f>+K55+K56+K57</f>
        <v>-23.67972488</v>
      </c>
      <c r="L54" s="339"/>
      <c r="M54" s="339">
        <f>+M55+M56+M57</f>
        <v>0</v>
      </c>
      <c r="N54" s="339"/>
      <c r="O54" s="339">
        <f>+O55+O56+O57</f>
        <v>0</v>
      </c>
      <c r="P54" s="339"/>
      <c r="Q54" s="339">
        <f>+Q55+Q56+Q57</f>
        <v>36.65972488</v>
      </c>
      <c r="R54" s="339"/>
      <c r="S54" s="339">
        <f>+S55+S56+S57</f>
        <v>275.88</v>
      </c>
      <c r="T54" s="340"/>
      <c r="U54" s="340"/>
      <c r="V54" s="340"/>
      <c r="W54" s="340"/>
      <c r="X54" s="340"/>
      <c r="Y54" s="340"/>
      <c r="Z54" s="340"/>
    </row>
    <row r="55" spans="4:26" s="337" customFormat="1" ht="12">
      <c r="D55" s="341"/>
      <c r="E55" s="337" t="s">
        <v>22</v>
      </c>
      <c r="G55" s="341"/>
      <c r="H55" s="341"/>
      <c r="I55" s="339">
        <v>0</v>
      </c>
      <c r="J55" s="339"/>
      <c r="K55" s="339">
        <v>0</v>
      </c>
      <c r="L55" s="339"/>
      <c r="M55" s="339">
        <v>0</v>
      </c>
      <c r="N55" s="339"/>
      <c r="O55" s="339">
        <v>0</v>
      </c>
      <c r="P55" s="339"/>
      <c r="Q55" s="339">
        <v>0</v>
      </c>
      <c r="R55" s="339"/>
      <c r="S55" s="339">
        <v>0</v>
      </c>
      <c r="T55" s="340"/>
      <c r="U55" s="340"/>
      <c r="V55" s="340"/>
      <c r="W55" s="340"/>
      <c r="X55" s="340"/>
      <c r="Y55" s="340"/>
      <c r="Z55" s="340"/>
    </row>
    <row r="56" spans="4:26" s="337" customFormat="1" ht="12">
      <c r="D56" s="341"/>
      <c r="E56" s="343" t="s">
        <v>90</v>
      </c>
      <c r="G56" s="341"/>
      <c r="H56" s="341"/>
      <c r="I56" s="339">
        <v>262.9</v>
      </c>
      <c r="J56" s="339"/>
      <c r="K56" s="339">
        <v>-23.67972488</v>
      </c>
      <c r="L56" s="339"/>
      <c r="M56" s="339">
        <v>0</v>
      </c>
      <c r="N56" s="339"/>
      <c r="O56" s="339">
        <v>0</v>
      </c>
      <c r="P56" s="339"/>
      <c r="Q56" s="339">
        <v>36.65972488</v>
      </c>
      <c r="R56" s="339"/>
      <c r="S56" s="339">
        <v>275.88</v>
      </c>
      <c r="T56" s="340"/>
      <c r="U56" s="340"/>
      <c r="V56" s="340"/>
      <c r="W56" s="340"/>
      <c r="X56" s="340"/>
      <c r="Y56" s="340"/>
      <c r="Z56" s="340"/>
    </row>
    <row r="57" spans="5:26" s="337" customFormat="1" ht="12">
      <c r="E57" s="343" t="s">
        <v>24</v>
      </c>
      <c r="G57" s="341"/>
      <c r="H57" s="341"/>
      <c r="I57" s="339">
        <v>0</v>
      </c>
      <c r="J57" s="339"/>
      <c r="K57" s="339">
        <v>0</v>
      </c>
      <c r="L57" s="339"/>
      <c r="M57" s="339">
        <v>0</v>
      </c>
      <c r="N57" s="339"/>
      <c r="O57" s="339">
        <v>0</v>
      </c>
      <c r="P57" s="339"/>
      <c r="Q57" s="339">
        <v>0</v>
      </c>
      <c r="R57" s="339"/>
      <c r="S57" s="339">
        <v>0</v>
      </c>
      <c r="T57" s="340"/>
      <c r="U57" s="340"/>
      <c r="V57" s="340"/>
      <c r="W57" s="340"/>
      <c r="X57" s="340"/>
      <c r="Y57" s="340"/>
      <c r="Z57" s="340"/>
    </row>
    <row r="58" spans="4:26" s="337" customFormat="1" ht="12">
      <c r="D58" s="341"/>
      <c r="G58" s="341"/>
      <c r="H58" s="341"/>
      <c r="I58" s="339"/>
      <c r="J58" s="339"/>
      <c r="K58" s="339"/>
      <c r="L58" s="339"/>
      <c r="M58" s="339"/>
      <c r="N58" s="339"/>
      <c r="O58" s="339"/>
      <c r="P58" s="339"/>
      <c r="Q58" s="339"/>
      <c r="R58" s="339"/>
      <c r="S58" s="339"/>
      <c r="T58" s="340"/>
      <c r="U58" s="340"/>
      <c r="V58" s="340"/>
      <c r="W58" s="340"/>
      <c r="X58" s="340"/>
      <c r="Y58" s="340"/>
      <c r="Z58" s="340"/>
    </row>
    <row r="59" spans="1:26" s="337" customFormat="1" ht="12">
      <c r="A59" s="337" t="s">
        <v>750</v>
      </c>
      <c r="D59" s="341"/>
      <c r="G59" s="341"/>
      <c r="H59" s="341"/>
      <c r="I59" s="339">
        <f>I60+I63+I66+I67</f>
        <v>70360.53245238084</v>
      </c>
      <c r="J59" s="339"/>
      <c r="K59" s="339">
        <f>K60+K63+K66+K67</f>
        <v>-3723.6132440920505</v>
      </c>
      <c r="L59" s="339"/>
      <c r="M59" s="339">
        <f>M60+M63+M66+M67</f>
        <v>-2962.3863209026104</v>
      </c>
      <c r="N59" s="339"/>
      <c r="O59" s="339">
        <f>O60+O63+O66+O67</f>
        <v>-1319.1371295057415</v>
      </c>
      <c r="P59" s="339"/>
      <c r="Q59" s="339">
        <f>Q60+Q63+Q66+Q67</f>
        <v>0</v>
      </c>
      <c r="R59" s="339"/>
      <c r="S59" s="339">
        <f>S60+S63+S66+S67</f>
        <v>62355.39575788043</v>
      </c>
      <c r="T59" s="340"/>
      <c r="U59" s="340"/>
      <c r="V59" s="340"/>
      <c r="W59" s="340"/>
      <c r="X59" s="340"/>
      <c r="Y59" s="340"/>
      <c r="Z59" s="340"/>
    </row>
    <row r="60" spans="4:26" s="337" customFormat="1" ht="12">
      <c r="D60" s="341" t="s">
        <v>194</v>
      </c>
      <c r="G60" s="341"/>
      <c r="H60" s="341"/>
      <c r="I60" s="339">
        <f>I61+I62</f>
        <v>33891.392084537845</v>
      </c>
      <c r="J60" s="339"/>
      <c r="K60" s="339">
        <f>K61+K62</f>
        <v>2130.58554644</v>
      </c>
      <c r="L60" s="339"/>
      <c r="M60" s="339">
        <f>M61+M62</f>
        <v>-2914.1149606272706</v>
      </c>
      <c r="N60" s="339"/>
      <c r="O60" s="339">
        <f>O61+O62</f>
        <v>-1333.3128876978728</v>
      </c>
      <c r="P60" s="339"/>
      <c r="Q60" s="339">
        <f>Q61+Q62</f>
        <v>0</v>
      </c>
      <c r="R60" s="339"/>
      <c r="S60" s="339">
        <f>S61+S62</f>
        <v>31774.549782652706</v>
      </c>
      <c r="T60" s="340"/>
      <c r="U60" s="340"/>
      <c r="V60" s="340"/>
      <c r="W60" s="340"/>
      <c r="X60" s="340"/>
      <c r="Y60" s="340"/>
      <c r="Z60" s="340"/>
    </row>
    <row r="61" spans="4:26" s="337" customFormat="1" ht="12">
      <c r="D61" s="341"/>
      <c r="E61" s="337" t="s">
        <v>703</v>
      </c>
      <c r="G61" s="341"/>
      <c r="H61" s="341"/>
      <c r="I61" s="339">
        <v>30271.68840831785</v>
      </c>
      <c r="J61" s="339"/>
      <c r="K61" s="339">
        <v>1601.6193481100001</v>
      </c>
      <c r="L61" s="339"/>
      <c r="M61" s="339">
        <v>-2914.1149606272706</v>
      </c>
      <c r="N61" s="339"/>
      <c r="O61" s="339">
        <v>-1333.3128876978728</v>
      </c>
      <c r="P61" s="339"/>
      <c r="Q61" s="339">
        <v>0</v>
      </c>
      <c r="R61" s="339"/>
      <c r="S61" s="339">
        <v>27625.879908102706</v>
      </c>
      <c r="T61" s="340"/>
      <c r="U61" s="340"/>
      <c r="V61" s="340"/>
      <c r="W61" s="340"/>
      <c r="X61" s="340"/>
      <c r="Y61" s="340"/>
      <c r="Z61" s="340"/>
    </row>
    <row r="62" spans="4:26" s="337" customFormat="1" ht="12">
      <c r="D62" s="341"/>
      <c r="E62" s="337" t="s">
        <v>17</v>
      </c>
      <c r="G62" s="341"/>
      <c r="H62" s="341"/>
      <c r="I62" s="339">
        <v>3619.7036762200005</v>
      </c>
      <c r="J62" s="339"/>
      <c r="K62" s="339">
        <v>528.9661983300001</v>
      </c>
      <c r="L62" s="339"/>
      <c r="M62" s="339">
        <v>0</v>
      </c>
      <c r="N62" s="339"/>
      <c r="O62" s="339">
        <v>0</v>
      </c>
      <c r="P62" s="339"/>
      <c r="Q62" s="339">
        <v>0</v>
      </c>
      <c r="R62" s="339"/>
      <c r="S62" s="339">
        <v>4148.669874550001</v>
      </c>
      <c r="T62" s="340"/>
      <c r="U62" s="340"/>
      <c r="V62" s="340"/>
      <c r="W62" s="340"/>
      <c r="X62" s="340"/>
      <c r="Y62" s="340"/>
      <c r="Z62" s="340"/>
    </row>
    <row r="63" spans="4:26" s="337" customFormat="1" ht="12">
      <c r="D63" s="341" t="s">
        <v>97</v>
      </c>
      <c r="G63" s="341"/>
      <c r="H63" s="341"/>
      <c r="I63" s="339">
        <f>I64+I65</f>
        <v>17103.166640139603</v>
      </c>
      <c r="J63" s="339"/>
      <c r="K63" s="339">
        <f>K64+K65</f>
        <v>68.90450102000005</v>
      </c>
      <c r="L63" s="339"/>
      <c r="M63" s="339">
        <f>M64+M65</f>
        <v>-2328.7402004553405</v>
      </c>
      <c r="N63" s="339"/>
      <c r="O63" s="339">
        <f>O64+O65</f>
        <v>-376.0948431401688</v>
      </c>
      <c r="P63" s="339"/>
      <c r="Q63" s="339">
        <f>Q64+Q65</f>
        <v>0</v>
      </c>
      <c r="R63" s="339"/>
      <c r="S63" s="339">
        <f>S64+S65</f>
        <v>14467.236097564091</v>
      </c>
      <c r="T63" s="340"/>
      <c r="U63" s="340"/>
      <c r="V63" s="340"/>
      <c r="W63" s="340"/>
      <c r="X63" s="340"/>
      <c r="Y63" s="340"/>
      <c r="Z63" s="340"/>
    </row>
    <row r="64" spans="4:26" s="337" customFormat="1" ht="12">
      <c r="D64" s="341"/>
      <c r="E64" s="337" t="s">
        <v>607</v>
      </c>
      <c r="G64" s="342"/>
      <c r="H64" s="342"/>
      <c r="I64" s="339">
        <v>13837.095711403368</v>
      </c>
      <c r="J64" s="339"/>
      <c r="K64" s="339">
        <v>134.22494688000006</v>
      </c>
      <c r="L64" s="339"/>
      <c r="M64" s="339">
        <v>-2213.9353138245388</v>
      </c>
      <c r="N64" s="339"/>
      <c r="O64" s="339">
        <v>-359.7644884964876</v>
      </c>
      <c r="P64" s="339"/>
      <c r="Q64" s="339">
        <v>0</v>
      </c>
      <c r="R64" s="339"/>
      <c r="S64" s="339">
        <v>11397.620855962341</v>
      </c>
      <c r="T64" s="340"/>
      <c r="U64" s="340"/>
      <c r="V64" s="340"/>
      <c r="W64" s="340"/>
      <c r="X64" s="340"/>
      <c r="Y64" s="340"/>
      <c r="Z64" s="340"/>
    </row>
    <row r="65" spans="4:26" s="337" customFormat="1" ht="12">
      <c r="D65" s="341"/>
      <c r="E65" s="337" t="s">
        <v>253</v>
      </c>
      <c r="G65" s="342"/>
      <c r="H65" s="342"/>
      <c r="I65" s="339">
        <v>3266.070928736234</v>
      </c>
      <c r="J65" s="339"/>
      <c r="K65" s="339">
        <v>-65.32044586</v>
      </c>
      <c r="L65" s="339"/>
      <c r="M65" s="339">
        <v>-114.80488663080175</v>
      </c>
      <c r="N65" s="339"/>
      <c r="O65" s="339">
        <v>-16.33035464368117</v>
      </c>
      <c r="P65" s="339"/>
      <c r="Q65" s="339">
        <v>0</v>
      </c>
      <c r="R65" s="339"/>
      <c r="S65" s="339">
        <v>3069.615241601751</v>
      </c>
      <c r="T65" s="340"/>
      <c r="U65" s="340"/>
      <c r="V65" s="340"/>
      <c r="W65" s="340"/>
      <c r="X65" s="340"/>
      <c r="Y65" s="340"/>
      <c r="Z65" s="340"/>
    </row>
    <row r="66" spans="4:26" s="337" customFormat="1" ht="12">
      <c r="D66" s="341" t="s">
        <v>483</v>
      </c>
      <c r="G66" s="341"/>
      <c r="H66" s="341"/>
      <c r="I66" s="339">
        <v>724.59592928</v>
      </c>
      <c r="J66" s="339"/>
      <c r="K66" s="339">
        <v>-2842.2672059723004</v>
      </c>
      <c r="L66" s="339"/>
      <c r="M66" s="339">
        <v>2280.4688401800004</v>
      </c>
      <c r="N66" s="339"/>
      <c r="O66" s="339">
        <v>311.27060133230003</v>
      </c>
      <c r="P66" s="339"/>
      <c r="Q66" s="339">
        <v>0</v>
      </c>
      <c r="R66" s="339"/>
      <c r="S66" s="339">
        <v>474.06816481999977</v>
      </c>
      <c r="T66" s="340"/>
      <c r="U66" s="340"/>
      <c r="V66" s="340"/>
      <c r="W66" s="340"/>
      <c r="X66" s="340"/>
      <c r="Y66" s="340"/>
      <c r="Z66" s="340"/>
    </row>
    <row r="67" spans="4:26" s="337" customFormat="1" ht="12">
      <c r="D67" s="341" t="s">
        <v>101</v>
      </c>
      <c r="G67" s="341"/>
      <c r="H67" s="341"/>
      <c r="I67" s="339">
        <f>I68+I69+I72+I73</f>
        <v>18641.37779842339</v>
      </c>
      <c r="J67" s="339"/>
      <c r="K67" s="339">
        <f>K68+K69+K72+K73</f>
        <v>-3080.8360855797505</v>
      </c>
      <c r="L67" s="339"/>
      <c r="M67" s="339">
        <f>M68+M69+M72+M73</f>
        <v>0</v>
      </c>
      <c r="N67" s="339"/>
      <c r="O67" s="339">
        <f>O68+O69+O72+O73</f>
        <v>79</v>
      </c>
      <c r="P67" s="339"/>
      <c r="Q67" s="339">
        <f>Q68+Q69+Q72+Q73</f>
        <v>0</v>
      </c>
      <c r="R67" s="339"/>
      <c r="S67" s="339">
        <f>S68+S69+S72+S73</f>
        <v>15639.54171284364</v>
      </c>
      <c r="T67" s="340"/>
      <c r="U67" s="340"/>
      <c r="V67" s="340"/>
      <c r="W67" s="340"/>
      <c r="X67" s="340"/>
      <c r="Y67" s="340"/>
      <c r="Z67" s="340"/>
    </row>
    <row r="68" spans="4:26" s="337" customFormat="1" ht="12">
      <c r="D68" s="341"/>
      <c r="E68" s="337" t="s">
        <v>21</v>
      </c>
      <c r="G68" s="341"/>
      <c r="H68" s="341"/>
      <c r="I68" s="339">
        <v>11017.268508028597</v>
      </c>
      <c r="J68" s="339"/>
      <c r="K68" s="339">
        <v>-2472.894340078858</v>
      </c>
      <c r="L68" s="339"/>
      <c r="M68" s="339">
        <v>0</v>
      </c>
      <c r="N68" s="339"/>
      <c r="O68" s="339">
        <v>0</v>
      </c>
      <c r="P68" s="339"/>
      <c r="Q68" s="339">
        <v>0</v>
      </c>
      <c r="R68" s="339"/>
      <c r="S68" s="339">
        <v>8544.37416794974</v>
      </c>
      <c r="T68" s="340"/>
      <c r="U68" s="340"/>
      <c r="V68" s="340"/>
      <c r="W68" s="340"/>
      <c r="X68" s="340"/>
      <c r="Y68" s="340"/>
      <c r="Z68" s="340"/>
    </row>
    <row r="69" spans="4:26" s="337" customFormat="1" ht="12">
      <c r="D69" s="341"/>
      <c r="E69" s="337" t="s">
        <v>22</v>
      </c>
      <c r="G69" s="341"/>
      <c r="H69" s="341"/>
      <c r="I69" s="339">
        <f>I70+I71</f>
        <v>159.806559</v>
      </c>
      <c r="J69" s="339"/>
      <c r="K69" s="339">
        <f>K70+K71</f>
        <v>21.52956</v>
      </c>
      <c r="L69" s="339"/>
      <c r="M69" s="339">
        <f>M70+M71</f>
        <v>0</v>
      </c>
      <c r="N69" s="339"/>
      <c r="O69" s="339">
        <f>O70+O71</f>
        <v>0</v>
      </c>
      <c r="P69" s="339"/>
      <c r="Q69" s="339">
        <f>Q70+Q71</f>
        <v>0</v>
      </c>
      <c r="R69" s="339"/>
      <c r="S69" s="339">
        <f>S70+S71</f>
        <v>181.336119</v>
      </c>
      <c r="T69" s="340"/>
      <c r="U69" s="340"/>
      <c r="V69" s="340"/>
      <c r="W69" s="340"/>
      <c r="X69" s="340"/>
      <c r="Y69" s="340"/>
      <c r="Z69" s="340"/>
    </row>
    <row r="70" spans="4:26" s="337" customFormat="1" ht="12">
      <c r="D70" s="341"/>
      <c r="E70" s="337" t="s">
        <v>702</v>
      </c>
      <c r="G70" s="341"/>
      <c r="H70" s="341"/>
      <c r="I70" s="339">
        <v>159.806559</v>
      </c>
      <c r="J70" s="339"/>
      <c r="K70" s="339">
        <v>21.52956</v>
      </c>
      <c r="L70" s="339"/>
      <c r="M70" s="339">
        <v>0</v>
      </c>
      <c r="N70" s="339"/>
      <c r="O70" s="339">
        <v>0</v>
      </c>
      <c r="P70" s="339"/>
      <c r="Q70" s="339">
        <v>0</v>
      </c>
      <c r="R70" s="339"/>
      <c r="S70" s="339">
        <v>181.336119</v>
      </c>
      <c r="T70" s="340"/>
      <c r="U70" s="340"/>
      <c r="V70" s="340"/>
      <c r="W70" s="340"/>
      <c r="X70" s="340"/>
      <c r="Y70" s="340"/>
      <c r="Z70" s="340"/>
    </row>
    <row r="71" spans="4:26" s="337" customFormat="1" ht="12">
      <c r="D71" s="341"/>
      <c r="E71" s="337" t="s">
        <v>747</v>
      </c>
      <c r="G71" s="341"/>
      <c r="H71" s="341"/>
      <c r="I71" s="339">
        <v>0</v>
      </c>
      <c r="J71" s="339"/>
      <c r="K71" s="339">
        <v>0</v>
      </c>
      <c r="L71" s="339"/>
      <c r="M71" s="339">
        <v>0</v>
      </c>
      <c r="N71" s="339"/>
      <c r="O71" s="339">
        <v>0</v>
      </c>
      <c r="P71" s="339"/>
      <c r="Q71" s="339">
        <v>0</v>
      </c>
      <c r="R71" s="339"/>
      <c r="S71" s="339">
        <v>0</v>
      </c>
      <c r="T71" s="340"/>
      <c r="U71" s="340"/>
      <c r="V71" s="340"/>
      <c r="W71" s="340"/>
      <c r="X71" s="340"/>
      <c r="Y71" s="340"/>
      <c r="Z71" s="340"/>
    </row>
    <row r="72" spans="1:26" s="337" customFormat="1" ht="12">
      <c r="A72" s="344"/>
      <c r="B72" s="344"/>
      <c r="C72" s="344"/>
      <c r="D72" s="344"/>
      <c r="E72" s="344" t="s">
        <v>90</v>
      </c>
      <c r="G72" s="341"/>
      <c r="H72" s="341"/>
      <c r="I72" s="339">
        <v>7464.302731394793</v>
      </c>
      <c r="J72" s="339"/>
      <c r="K72" s="339">
        <v>-629.4713055008925</v>
      </c>
      <c r="L72" s="339"/>
      <c r="M72" s="339">
        <v>0</v>
      </c>
      <c r="N72" s="339"/>
      <c r="O72" s="339">
        <v>79</v>
      </c>
      <c r="P72" s="339"/>
      <c r="Q72" s="339">
        <v>0</v>
      </c>
      <c r="R72" s="339"/>
      <c r="S72" s="339">
        <v>6913.831425893901</v>
      </c>
      <c r="T72" s="340"/>
      <c r="U72" s="340"/>
      <c r="V72" s="340"/>
      <c r="W72" s="340"/>
      <c r="X72" s="340"/>
      <c r="Y72" s="340"/>
      <c r="Z72" s="340"/>
    </row>
    <row r="73" spans="5:26" s="337" customFormat="1" ht="12">
      <c r="E73" s="337" t="s">
        <v>24</v>
      </c>
      <c r="G73" s="341"/>
      <c r="H73" s="341"/>
      <c r="I73" s="339">
        <v>0</v>
      </c>
      <c r="J73" s="339"/>
      <c r="K73" s="339">
        <v>0</v>
      </c>
      <c r="L73" s="339"/>
      <c r="M73" s="339">
        <v>0</v>
      </c>
      <c r="N73" s="339"/>
      <c r="O73" s="339">
        <v>0</v>
      </c>
      <c r="P73" s="339"/>
      <c r="Q73" s="339">
        <v>0</v>
      </c>
      <c r="R73" s="339"/>
      <c r="S73" s="339">
        <v>0</v>
      </c>
      <c r="T73" s="340"/>
      <c r="U73" s="340"/>
      <c r="V73" s="340"/>
      <c r="W73" s="340"/>
      <c r="X73" s="340"/>
      <c r="Y73" s="340"/>
      <c r="Z73" s="340"/>
    </row>
    <row r="74" spans="9:26" s="337" customFormat="1" ht="12">
      <c r="I74" s="345"/>
      <c r="J74" s="345"/>
      <c r="K74" s="345"/>
      <c r="L74" s="345"/>
      <c r="M74" s="345"/>
      <c r="N74" s="345"/>
      <c r="O74" s="345"/>
      <c r="P74" s="345"/>
      <c r="Q74" s="345"/>
      <c r="R74" s="345"/>
      <c r="S74" s="345"/>
      <c r="T74" s="340"/>
      <c r="U74" s="340"/>
      <c r="V74" s="340"/>
      <c r="W74" s="340"/>
      <c r="X74" s="340"/>
      <c r="Y74" s="340"/>
      <c r="Z74" s="340"/>
    </row>
    <row r="75" spans="1:26" s="337" customFormat="1" ht="12">
      <c r="A75" s="337" t="s">
        <v>701</v>
      </c>
      <c r="G75" s="341"/>
      <c r="H75" s="341"/>
      <c r="I75" s="345">
        <f>I77+I88+I113</f>
        <v>186849.0479470795</v>
      </c>
      <c r="J75" s="345"/>
      <c r="K75" s="345">
        <f>K77+K88+K113</f>
        <v>-6596.841468892237</v>
      </c>
      <c r="L75" s="345"/>
      <c r="M75" s="345">
        <f>M77+M88+M113</f>
        <v>1079.483668547728</v>
      </c>
      <c r="N75" s="345"/>
      <c r="O75" s="345">
        <f>O77+O88+O113</f>
        <v>-8786.343477271668</v>
      </c>
      <c r="P75" s="345"/>
      <c r="Q75" s="345">
        <f>Q77+Q88+Q113</f>
        <v>0.17721609927188356</v>
      </c>
      <c r="R75" s="345"/>
      <c r="S75" s="345">
        <f>S77+S88+S113</f>
        <v>172545.54229853558</v>
      </c>
      <c r="T75" s="340"/>
      <c r="U75" s="340"/>
      <c r="V75" s="340"/>
      <c r="W75" s="340"/>
      <c r="X75" s="340"/>
      <c r="Y75" s="340"/>
      <c r="Z75" s="340"/>
    </row>
    <row r="76" spans="7:26" s="337" customFormat="1" ht="12">
      <c r="G76" s="341"/>
      <c r="H76" s="341"/>
      <c r="I76" s="345"/>
      <c r="J76" s="345"/>
      <c r="K76" s="345"/>
      <c r="L76" s="345"/>
      <c r="M76" s="345"/>
      <c r="N76" s="345"/>
      <c r="O76" s="345"/>
      <c r="P76" s="345"/>
      <c r="Q76" s="345"/>
      <c r="R76" s="345"/>
      <c r="S76" s="345"/>
      <c r="T76" s="340"/>
      <c r="U76" s="340"/>
      <c r="V76" s="340"/>
      <c r="W76" s="340"/>
      <c r="X76" s="340"/>
      <c r="Y76" s="340"/>
      <c r="Z76" s="340"/>
    </row>
    <row r="77" spans="1:26" s="337" customFormat="1" ht="12">
      <c r="A77" s="337" t="s">
        <v>743</v>
      </c>
      <c r="C77" s="341"/>
      <c r="D77" s="341"/>
      <c r="G77" s="341"/>
      <c r="H77" s="341"/>
      <c r="I77" s="345">
        <f>I78+I80+I81</f>
        <v>2883.9089404765914</v>
      </c>
      <c r="J77" s="345"/>
      <c r="K77" s="345">
        <f>K78+K80+K81</f>
        <v>111.74569404220394</v>
      </c>
      <c r="L77" s="345"/>
      <c r="M77" s="345">
        <f>M78+M80+M81</f>
        <v>32.1</v>
      </c>
      <c r="N77" s="345"/>
      <c r="O77" s="345">
        <f>O78+O80+O81</f>
        <v>-0.1</v>
      </c>
      <c r="P77" s="345"/>
      <c r="Q77" s="345">
        <f>Q78+Q80+Q81</f>
        <v>0.02404619651825471</v>
      </c>
      <c r="R77" s="345"/>
      <c r="S77" s="345">
        <f>S78+S80+S81</f>
        <v>3027.6786807153135</v>
      </c>
      <c r="T77" s="340"/>
      <c r="U77" s="340"/>
      <c r="V77" s="340"/>
      <c r="W77" s="340"/>
      <c r="X77" s="340"/>
      <c r="Y77" s="340"/>
      <c r="Z77" s="340"/>
    </row>
    <row r="78" spans="3:26" s="337" customFormat="1" ht="12">
      <c r="C78" s="341"/>
      <c r="D78" s="341" t="s">
        <v>97</v>
      </c>
      <c r="G78" s="341"/>
      <c r="H78" s="341"/>
      <c r="I78" s="345">
        <f>I79</f>
        <v>1953.9979484765915</v>
      </c>
      <c r="J78" s="345"/>
      <c r="K78" s="345">
        <f>K79</f>
        <v>0.8367470000000026</v>
      </c>
      <c r="L78" s="345"/>
      <c r="M78" s="345">
        <f>M79</f>
        <v>32.1</v>
      </c>
      <c r="N78" s="345"/>
      <c r="O78" s="345">
        <f>O79</f>
        <v>0</v>
      </c>
      <c r="P78" s="345"/>
      <c r="Q78" s="345">
        <f>Q79</f>
        <v>-0.011211761278254073</v>
      </c>
      <c r="R78" s="345"/>
      <c r="S78" s="345">
        <f>S79</f>
        <v>1986.9234837153133</v>
      </c>
      <c r="T78" s="340"/>
      <c r="U78" s="340"/>
      <c r="V78" s="340"/>
      <c r="W78" s="340"/>
      <c r="X78" s="340"/>
      <c r="Y78" s="340"/>
      <c r="Z78" s="340"/>
    </row>
    <row r="79" spans="3:26" s="337" customFormat="1" ht="12">
      <c r="C79" s="341"/>
      <c r="D79" s="341"/>
      <c r="E79" s="337" t="s">
        <v>253</v>
      </c>
      <c r="G79" s="341"/>
      <c r="H79" s="341"/>
      <c r="I79" s="345">
        <v>1953.9979484765915</v>
      </c>
      <c r="J79" s="345"/>
      <c r="K79" s="345">
        <v>0.8367470000000026</v>
      </c>
      <c r="L79" s="345"/>
      <c r="M79" s="345">
        <v>32.1</v>
      </c>
      <c r="N79" s="345"/>
      <c r="O79" s="345">
        <v>0</v>
      </c>
      <c r="P79" s="345"/>
      <c r="Q79" s="345">
        <v>-0.011211761278254073</v>
      </c>
      <c r="R79" s="345"/>
      <c r="S79" s="345">
        <v>1986.9234837153133</v>
      </c>
      <c r="T79" s="340"/>
      <c r="U79" s="340"/>
      <c r="V79" s="340"/>
      <c r="W79" s="340"/>
      <c r="X79" s="340"/>
      <c r="Y79" s="340"/>
      <c r="Z79" s="340"/>
    </row>
    <row r="80" spans="4:26" s="337" customFormat="1" ht="12">
      <c r="D80" s="341" t="s">
        <v>483</v>
      </c>
      <c r="G80" s="341"/>
      <c r="H80" s="341"/>
      <c r="I80" s="345">
        <v>0</v>
      </c>
      <c r="J80" s="345"/>
      <c r="K80" s="345">
        <v>0</v>
      </c>
      <c r="L80" s="345"/>
      <c r="M80" s="345">
        <v>0</v>
      </c>
      <c r="N80" s="345"/>
      <c r="O80" s="345">
        <v>0</v>
      </c>
      <c r="P80" s="345"/>
      <c r="Q80" s="345">
        <v>0</v>
      </c>
      <c r="R80" s="345"/>
      <c r="S80" s="345">
        <v>0</v>
      </c>
      <c r="T80" s="340"/>
      <c r="U80" s="340"/>
      <c r="V80" s="340"/>
      <c r="W80" s="340"/>
      <c r="X80" s="340"/>
      <c r="Y80" s="340"/>
      <c r="Z80" s="340"/>
    </row>
    <row r="81" spans="4:26" s="337" customFormat="1" ht="12">
      <c r="D81" s="341" t="s">
        <v>101</v>
      </c>
      <c r="G81" s="341"/>
      <c r="H81" s="341"/>
      <c r="I81" s="345">
        <f>I82+I85</f>
        <v>929.9109919999997</v>
      </c>
      <c r="J81" s="345"/>
      <c r="K81" s="345">
        <f>K82+K85</f>
        <v>110.90894704220393</v>
      </c>
      <c r="L81" s="345"/>
      <c r="M81" s="345">
        <f>M82+M85</f>
        <v>0</v>
      </c>
      <c r="N81" s="345"/>
      <c r="O81" s="345">
        <f>O82+O85</f>
        <v>-0.1</v>
      </c>
      <c r="P81" s="345"/>
      <c r="Q81" s="345">
        <f>Q82+Q85</f>
        <v>0.03525795779650878</v>
      </c>
      <c r="R81" s="345"/>
      <c r="S81" s="345">
        <f>S82+S85</f>
        <v>1040.7551970000002</v>
      </c>
      <c r="T81" s="340"/>
      <c r="U81" s="340"/>
      <c r="V81" s="340"/>
      <c r="W81" s="340"/>
      <c r="X81" s="340"/>
      <c r="Y81" s="340"/>
      <c r="Z81" s="340"/>
    </row>
    <row r="82" spans="4:26" s="337" customFormat="1" ht="12">
      <c r="D82" s="341"/>
      <c r="E82" s="337" t="s">
        <v>21</v>
      </c>
      <c r="G82" s="342"/>
      <c r="H82" s="342"/>
      <c r="I82" s="345">
        <f>I83+I84</f>
        <v>0</v>
      </c>
      <c r="J82" s="345"/>
      <c r="K82" s="345">
        <f>K83+K84</f>
        <v>0</v>
      </c>
      <c r="L82" s="345"/>
      <c r="M82" s="345">
        <f>M83+M84</f>
        <v>0</v>
      </c>
      <c r="N82" s="345"/>
      <c r="O82" s="345">
        <f>O83+O84</f>
        <v>0</v>
      </c>
      <c r="P82" s="345"/>
      <c r="Q82" s="345">
        <f>Q83+Q84</f>
        <v>0</v>
      </c>
      <c r="R82" s="345"/>
      <c r="S82" s="345">
        <f>S83+S84</f>
        <v>0</v>
      </c>
      <c r="T82" s="340"/>
      <c r="U82" s="340"/>
      <c r="V82" s="340"/>
      <c r="W82" s="340"/>
      <c r="X82" s="340"/>
      <c r="Y82" s="340"/>
      <c r="Z82" s="340"/>
    </row>
    <row r="83" spans="4:26" s="337" customFormat="1" ht="12">
      <c r="D83" s="341"/>
      <c r="E83" s="337" t="s">
        <v>702</v>
      </c>
      <c r="G83" s="342"/>
      <c r="H83" s="342"/>
      <c r="I83" s="345">
        <v>0</v>
      </c>
      <c r="J83" s="345"/>
      <c r="K83" s="345">
        <v>0</v>
      </c>
      <c r="L83" s="345"/>
      <c r="M83" s="345">
        <v>0</v>
      </c>
      <c r="N83" s="345"/>
      <c r="O83" s="345">
        <v>0</v>
      </c>
      <c r="P83" s="345"/>
      <c r="Q83" s="345">
        <v>0</v>
      </c>
      <c r="R83" s="345"/>
      <c r="S83" s="345">
        <v>0</v>
      </c>
      <c r="T83" s="340"/>
      <c r="U83" s="340"/>
      <c r="V83" s="340"/>
      <c r="W83" s="340"/>
      <c r="X83" s="340"/>
      <c r="Y83" s="340"/>
      <c r="Z83" s="340"/>
    </row>
    <row r="84" spans="4:26" s="337" customFormat="1" ht="12">
      <c r="D84" s="341"/>
      <c r="E84" s="337" t="s">
        <v>747</v>
      </c>
      <c r="G84" s="341"/>
      <c r="H84" s="341"/>
      <c r="I84" s="345">
        <v>0</v>
      </c>
      <c r="J84" s="345"/>
      <c r="K84" s="345">
        <v>0</v>
      </c>
      <c r="L84" s="345"/>
      <c r="M84" s="345">
        <v>0</v>
      </c>
      <c r="N84" s="345"/>
      <c r="O84" s="345">
        <v>0</v>
      </c>
      <c r="P84" s="345"/>
      <c r="Q84" s="345">
        <v>0</v>
      </c>
      <c r="R84" s="345"/>
      <c r="S84" s="345">
        <v>0</v>
      </c>
      <c r="T84" s="340"/>
      <c r="U84" s="340"/>
      <c r="V84" s="340"/>
      <c r="W84" s="340"/>
      <c r="X84" s="340"/>
      <c r="Y84" s="340"/>
      <c r="Z84" s="340"/>
    </row>
    <row r="85" spans="4:26" s="337" customFormat="1" ht="12">
      <c r="D85" s="341"/>
      <c r="E85" s="337" t="s">
        <v>22</v>
      </c>
      <c r="G85" s="341"/>
      <c r="H85" s="341"/>
      <c r="I85" s="345">
        <f>I86+I87</f>
        <v>929.9109919999997</v>
      </c>
      <c r="J85" s="345"/>
      <c r="K85" s="345">
        <f>K86+K87</f>
        <v>110.90894704220393</v>
      </c>
      <c r="L85" s="345"/>
      <c r="M85" s="345">
        <f>M86+M87</f>
        <v>0</v>
      </c>
      <c r="N85" s="345"/>
      <c r="O85" s="345">
        <f>O86+O87</f>
        <v>-0.1</v>
      </c>
      <c r="P85" s="345"/>
      <c r="Q85" s="345">
        <f>Q86+Q87</f>
        <v>0.03525795779650878</v>
      </c>
      <c r="R85" s="345"/>
      <c r="S85" s="345">
        <f>S86+S87</f>
        <v>1040.7551970000002</v>
      </c>
      <c r="T85" s="340"/>
      <c r="U85" s="340"/>
      <c r="V85" s="340"/>
      <c r="W85" s="340"/>
      <c r="X85" s="340"/>
      <c r="Y85" s="340"/>
      <c r="Z85" s="340"/>
    </row>
    <row r="86" spans="4:26" s="337" customFormat="1" ht="12">
      <c r="D86" s="341"/>
      <c r="E86" s="337" t="s">
        <v>702</v>
      </c>
      <c r="G86" s="342"/>
      <c r="H86" s="342"/>
      <c r="I86" s="345">
        <v>1</v>
      </c>
      <c r="J86" s="345"/>
      <c r="K86" s="345">
        <v>0</v>
      </c>
      <c r="L86" s="345"/>
      <c r="M86" s="345">
        <v>0</v>
      </c>
      <c r="N86" s="345"/>
      <c r="O86" s="345">
        <v>0</v>
      </c>
      <c r="P86" s="345"/>
      <c r="Q86" s="345">
        <v>0</v>
      </c>
      <c r="R86" s="345"/>
      <c r="S86" s="345">
        <v>1</v>
      </c>
      <c r="T86" s="340"/>
      <c r="U86" s="340"/>
      <c r="V86" s="340"/>
      <c r="W86" s="340"/>
      <c r="X86" s="340"/>
      <c r="Y86" s="340"/>
      <c r="Z86" s="340"/>
    </row>
    <row r="87" spans="4:26" s="337" customFormat="1" ht="12">
      <c r="D87" s="341"/>
      <c r="E87" s="337" t="s">
        <v>747</v>
      </c>
      <c r="G87" s="342"/>
      <c r="H87" s="342"/>
      <c r="I87" s="345">
        <v>928.9109919999997</v>
      </c>
      <c r="J87" s="345"/>
      <c r="K87" s="345">
        <v>110.90894704220393</v>
      </c>
      <c r="L87" s="345"/>
      <c r="M87" s="345">
        <v>0</v>
      </c>
      <c r="N87" s="345"/>
      <c r="O87" s="345">
        <v>-0.1</v>
      </c>
      <c r="P87" s="345"/>
      <c r="Q87" s="345">
        <v>0.03525795779650878</v>
      </c>
      <c r="R87" s="345"/>
      <c r="S87" s="345">
        <v>1039.7551970000002</v>
      </c>
      <c r="T87" s="340"/>
      <c r="U87" s="340"/>
      <c r="V87" s="340"/>
      <c r="W87" s="340"/>
      <c r="X87" s="340"/>
      <c r="Y87" s="340"/>
      <c r="Z87" s="340"/>
    </row>
    <row r="88" spans="1:26" s="337" customFormat="1" ht="12">
      <c r="A88" s="337" t="s">
        <v>744</v>
      </c>
      <c r="D88" s="341"/>
      <c r="G88" s="341"/>
      <c r="H88" s="341"/>
      <c r="I88" s="345">
        <f>I89+I101</f>
        <v>25170.715677943528</v>
      </c>
      <c r="J88" s="345"/>
      <c r="K88" s="345">
        <f>K89+K101</f>
        <v>-3475.808419020106</v>
      </c>
      <c r="L88" s="345"/>
      <c r="M88" s="345">
        <f>M89+M101</f>
        <v>627.9365363720733</v>
      </c>
      <c r="N88" s="345"/>
      <c r="O88" s="345">
        <f>O89+O101</f>
        <v>1718.7254254284578</v>
      </c>
      <c r="P88" s="345"/>
      <c r="Q88" s="345">
        <f>Q89+Q101</f>
        <v>0.004441063982888682</v>
      </c>
      <c r="R88" s="345"/>
      <c r="S88" s="345">
        <f>S89+S101</f>
        <v>24041.56282178794</v>
      </c>
      <c r="T88" s="340"/>
      <c r="U88" s="340"/>
      <c r="V88" s="340"/>
      <c r="W88" s="340"/>
      <c r="X88" s="340"/>
      <c r="Y88" s="340"/>
      <c r="Z88" s="340"/>
    </row>
    <row r="89" spans="1:26" s="337" customFormat="1" ht="12">
      <c r="A89" s="341"/>
      <c r="B89" s="341" t="s">
        <v>745</v>
      </c>
      <c r="C89" s="341"/>
      <c r="D89" s="341"/>
      <c r="G89" s="341"/>
      <c r="H89" s="341"/>
      <c r="I89" s="345">
        <f>I90+I91+I92</f>
        <v>344.36307976999996</v>
      </c>
      <c r="J89" s="345"/>
      <c r="K89" s="345">
        <f>K90+K91+K92</f>
        <v>5</v>
      </c>
      <c r="L89" s="345"/>
      <c r="M89" s="345">
        <f>M90+M91+M92</f>
        <v>0</v>
      </c>
      <c r="N89" s="345"/>
      <c r="O89" s="345">
        <f>O90+O91+O92</f>
        <v>-3.8</v>
      </c>
      <c r="P89" s="345"/>
      <c r="Q89" s="345">
        <f>Q90+Q91+Q92</f>
        <v>-0.04842612000002777</v>
      </c>
      <c r="R89" s="345"/>
      <c r="S89" s="345">
        <f>S90+S91+S92</f>
        <v>345.51465364999996</v>
      </c>
      <c r="T89" s="340"/>
      <c r="U89" s="340"/>
      <c r="V89" s="340"/>
      <c r="W89" s="340"/>
      <c r="X89" s="340"/>
      <c r="Y89" s="340"/>
      <c r="Z89" s="340"/>
    </row>
    <row r="90" spans="1:26" s="337" customFormat="1" ht="12">
      <c r="A90" s="341"/>
      <c r="B90" s="341"/>
      <c r="C90" s="341"/>
      <c r="D90" s="341" t="s">
        <v>97</v>
      </c>
      <c r="G90" s="341"/>
      <c r="H90" s="341"/>
      <c r="I90" s="345">
        <v>2.7</v>
      </c>
      <c r="J90" s="345"/>
      <c r="K90" s="345">
        <v>0</v>
      </c>
      <c r="L90" s="345"/>
      <c r="M90" s="345">
        <v>0</v>
      </c>
      <c r="N90" s="345"/>
      <c r="O90" s="345">
        <v>0</v>
      </c>
      <c r="P90" s="345"/>
      <c r="Q90" s="345">
        <v>0</v>
      </c>
      <c r="R90" s="345"/>
      <c r="S90" s="345">
        <v>2.7</v>
      </c>
      <c r="T90" s="340"/>
      <c r="U90" s="340"/>
      <c r="V90" s="340"/>
      <c r="W90" s="340"/>
      <c r="X90" s="340"/>
      <c r="Y90" s="340"/>
      <c r="Z90" s="340"/>
    </row>
    <row r="91" spans="4:26" s="337" customFormat="1" ht="12">
      <c r="D91" s="344" t="s">
        <v>483</v>
      </c>
      <c r="G91" s="341"/>
      <c r="H91" s="341"/>
      <c r="I91" s="345">
        <v>0</v>
      </c>
      <c r="J91" s="345"/>
      <c r="K91" s="345">
        <v>0</v>
      </c>
      <c r="L91" s="345"/>
      <c r="M91" s="345">
        <v>0</v>
      </c>
      <c r="N91" s="345"/>
      <c r="O91" s="345">
        <v>0</v>
      </c>
      <c r="P91" s="345"/>
      <c r="Q91" s="345">
        <v>0</v>
      </c>
      <c r="R91" s="345"/>
      <c r="S91" s="345">
        <v>0</v>
      </c>
      <c r="T91" s="340"/>
      <c r="U91" s="340"/>
      <c r="V91" s="340"/>
      <c r="W91" s="340"/>
      <c r="X91" s="340"/>
      <c r="Y91" s="340"/>
      <c r="Z91" s="340"/>
    </row>
    <row r="92" spans="4:26" s="337" customFormat="1" ht="12">
      <c r="D92" s="341" t="s">
        <v>101</v>
      </c>
      <c r="G92" s="341"/>
      <c r="H92" s="341"/>
      <c r="I92" s="345">
        <f>I93+I96+I97+I100</f>
        <v>341.66307976999997</v>
      </c>
      <c r="J92" s="345"/>
      <c r="K92" s="345">
        <f>K93+K96+K97+K100</f>
        <v>5</v>
      </c>
      <c r="L92" s="345"/>
      <c r="M92" s="345">
        <f>M93+M96+M97+M100</f>
        <v>0</v>
      </c>
      <c r="N92" s="345"/>
      <c r="O92" s="345">
        <f>O93+O96+O97+O100</f>
        <v>-3.8</v>
      </c>
      <c r="P92" s="345"/>
      <c r="Q92" s="345">
        <f>Q93+Q96+Q97+Q100</f>
        <v>-0.04842612000002777</v>
      </c>
      <c r="R92" s="345"/>
      <c r="S92" s="345">
        <f>S93+S96+S97+S100</f>
        <v>342.81465364999997</v>
      </c>
      <c r="T92" s="340"/>
      <c r="U92" s="340"/>
      <c r="V92" s="340"/>
      <c r="W92" s="340"/>
      <c r="X92" s="340"/>
      <c r="Y92" s="340"/>
      <c r="Z92" s="340"/>
    </row>
    <row r="93" spans="4:26" s="337" customFormat="1" ht="12">
      <c r="D93" s="341"/>
      <c r="E93" s="337" t="s">
        <v>22</v>
      </c>
      <c r="G93" s="341"/>
      <c r="H93" s="341"/>
      <c r="I93" s="345">
        <f>I94+I95</f>
        <v>0</v>
      </c>
      <c r="J93" s="345"/>
      <c r="K93" s="345">
        <f>K94+K95</f>
        <v>0</v>
      </c>
      <c r="L93" s="345"/>
      <c r="M93" s="345">
        <f>M94+M95</f>
        <v>0</v>
      </c>
      <c r="N93" s="345"/>
      <c r="O93" s="345">
        <f>O94+O95</f>
        <v>0</v>
      </c>
      <c r="P93" s="345"/>
      <c r="Q93" s="345">
        <f>Q94+Q95</f>
        <v>0</v>
      </c>
      <c r="R93" s="345"/>
      <c r="S93" s="345">
        <f>S94+S95</f>
        <v>0</v>
      </c>
      <c r="T93" s="340"/>
      <c r="U93" s="340"/>
      <c r="V93" s="340"/>
      <c r="W93" s="340"/>
      <c r="X93" s="340"/>
      <c r="Y93" s="340"/>
      <c r="Z93" s="340"/>
    </row>
    <row r="94" spans="4:26" s="337" customFormat="1" ht="12">
      <c r="D94" s="341"/>
      <c r="E94" s="337" t="s">
        <v>702</v>
      </c>
      <c r="G94" s="341"/>
      <c r="H94" s="341"/>
      <c r="I94" s="345">
        <v>0</v>
      </c>
      <c r="J94" s="345"/>
      <c r="K94" s="345">
        <v>0</v>
      </c>
      <c r="L94" s="345"/>
      <c r="M94" s="345">
        <v>0</v>
      </c>
      <c r="N94" s="345"/>
      <c r="O94" s="345">
        <v>0</v>
      </c>
      <c r="P94" s="345"/>
      <c r="Q94" s="345">
        <v>0</v>
      </c>
      <c r="R94" s="345"/>
      <c r="S94" s="345">
        <v>0</v>
      </c>
      <c r="T94" s="340"/>
      <c r="U94" s="340"/>
      <c r="V94" s="340"/>
      <c r="W94" s="340"/>
      <c r="X94" s="340"/>
      <c r="Y94" s="340"/>
      <c r="Z94" s="340"/>
    </row>
    <row r="95" spans="4:26" s="337" customFormat="1" ht="12">
      <c r="D95" s="341"/>
      <c r="E95" s="337" t="s">
        <v>747</v>
      </c>
      <c r="G95" s="341"/>
      <c r="H95" s="341"/>
      <c r="I95" s="345">
        <v>0</v>
      </c>
      <c r="J95" s="345"/>
      <c r="K95" s="345">
        <v>0</v>
      </c>
      <c r="L95" s="345"/>
      <c r="M95" s="345">
        <v>0</v>
      </c>
      <c r="N95" s="345"/>
      <c r="O95" s="345">
        <v>0</v>
      </c>
      <c r="P95" s="345"/>
      <c r="Q95" s="345">
        <v>0</v>
      </c>
      <c r="R95" s="345"/>
      <c r="S95" s="345">
        <v>0</v>
      </c>
      <c r="T95" s="340"/>
      <c r="U95" s="340"/>
      <c r="V95" s="340"/>
      <c r="W95" s="340"/>
      <c r="X95" s="340"/>
      <c r="Y95" s="340"/>
      <c r="Z95" s="340"/>
    </row>
    <row r="96" spans="4:26" s="337" customFormat="1" ht="12">
      <c r="D96" s="341"/>
      <c r="E96" s="337" t="s">
        <v>23</v>
      </c>
      <c r="G96" s="341"/>
      <c r="H96" s="341"/>
      <c r="I96" s="345">
        <v>148.5</v>
      </c>
      <c r="J96" s="345"/>
      <c r="K96" s="345">
        <v>-3.5</v>
      </c>
      <c r="L96" s="345"/>
      <c r="M96" s="345">
        <v>0</v>
      </c>
      <c r="N96" s="345"/>
      <c r="O96" s="345">
        <v>-2.8</v>
      </c>
      <c r="P96" s="345"/>
      <c r="Q96" s="345">
        <v>-1.1546319456101628E-14</v>
      </c>
      <c r="R96" s="345"/>
      <c r="S96" s="345">
        <v>142.2</v>
      </c>
      <c r="T96" s="340"/>
      <c r="U96" s="340"/>
      <c r="V96" s="340"/>
      <c r="W96" s="340"/>
      <c r="X96" s="340"/>
      <c r="Y96" s="340"/>
      <c r="Z96" s="340"/>
    </row>
    <row r="97" spans="4:26" s="337" customFormat="1" ht="12">
      <c r="D97" s="341"/>
      <c r="E97" s="337" t="s">
        <v>25</v>
      </c>
      <c r="G97" s="341"/>
      <c r="H97" s="341"/>
      <c r="I97" s="345">
        <f>I98+I99</f>
        <v>3.2</v>
      </c>
      <c r="J97" s="345"/>
      <c r="K97" s="345">
        <f>K98+K99</f>
        <v>8.5</v>
      </c>
      <c r="L97" s="345"/>
      <c r="M97" s="345">
        <f>M98+M99</f>
        <v>0</v>
      </c>
      <c r="N97" s="345"/>
      <c r="O97" s="345">
        <f>O98+O99</f>
        <v>0</v>
      </c>
      <c r="P97" s="345"/>
      <c r="Q97" s="345">
        <f>Q98+Q99</f>
        <v>0</v>
      </c>
      <c r="R97" s="345"/>
      <c r="S97" s="345">
        <f>S98+S99</f>
        <v>11.7</v>
      </c>
      <c r="T97" s="340"/>
      <c r="U97" s="340"/>
      <c r="V97" s="340"/>
      <c r="W97" s="340"/>
      <c r="X97" s="340"/>
      <c r="Y97" s="340"/>
      <c r="Z97" s="340"/>
    </row>
    <row r="98" spans="4:26" s="337" customFormat="1" ht="12">
      <c r="D98" s="341"/>
      <c r="E98" s="337" t="s">
        <v>702</v>
      </c>
      <c r="G98" s="342"/>
      <c r="H98" s="342"/>
      <c r="I98" s="345">
        <v>3.2</v>
      </c>
      <c r="J98" s="345"/>
      <c r="K98" s="345">
        <v>8.5</v>
      </c>
      <c r="L98" s="345"/>
      <c r="M98" s="345">
        <v>0</v>
      </c>
      <c r="N98" s="345"/>
      <c r="O98" s="345">
        <v>0</v>
      </c>
      <c r="P98" s="345"/>
      <c r="Q98" s="345">
        <v>0</v>
      </c>
      <c r="R98" s="345"/>
      <c r="S98" s="345">
        <v>11.7</v>
      </c>
      <c r="T98" s="340"/>
      <c r="U98" s="340"/>
      <c r="V98" s="340"/>
      <c r="W98" s="340"/>
      <c r="X98" s="340"/>
      <c r="Y98" s="340"/>
      <c r="Z98" s="340"/>
    </row>
    <row r="99" spans="4:26" s="337" customFormat="1" ht="12">
      <c r="D99" s="341"/>
      <c r="E99" s="337" t="s">
        <v>747</v>
      </c>
      <c r="G99" s="342"/>
      <c r="H99" s="342"/>
      <c r="I99" s="345">
        <v>0</v>
      </c>
      <c r="J99" s="345"/>
      <c r="K99" s="345">
        <v>0</v>
      </c>
      <c r="L99" s="345"/>
      <c r="M99" s="345">
        <v>0</v>
      </c>
      <c r="N99" s="345"/>
      <c r="O99" s="345">
        <v>0</v>
      </c>
      <c r="P99" s="345"/>
      <c r="Q99" s="345">
        <v>0</v>
      </c>
      <c r="R99" s="345"/>
      <c r="S99" s="345">
        <v>0</v>
      </c>
      <c r="T99" s="340"/>
      <c r="U99" s="340"/>
      <c r="V99" s="340"/>
      <c r="W99" s="340"/>
      <c r="X99" s="340"/>
      <c r="Y99" s="340"/>
      <c r="Z99" s="340"/>
    </row>
    <row r="100" spans="4:26" s="337" customFormat="1" ht="12">
      <c r="D100" s="341"/>
      <c r="E100" s="337" t="s">
        <v>742</v>
      </c>
      <c r="G100" s="341"/>
      <c r="H100" s="341"/>
      <c r="I100" s="345">
        <v>189.96307977</v>
      </c>
      <c r="J100" s="345"/>
      <c r="K100" s="345">
        <v>0</v>
      </c>
      <c r="L100" s="345"/>
      <c r="M100" s="345">
        <v>0</v>
      </c>
      <c r="N100" s="345"/>
      <c r="O100" s="345">
        <v>-1</v>
      </c>
      <c r="P100" s="345"/>
      <c r="Q100" s="345">
        <v>-0.048426120000016226</v>
      </c>
      <c r="R100" s="345"/>
      <c r="S100" s="345">
        <v>188.91465365</v>
      </c>
      <c r="T100" s="340"/>
      <c r="U100" s="340"/>
      <c r="V100" s="340"/>
      <c r="W100" s="340"/>
      <c r="X100" s="340"/>
      <c r="Y100" s="340"/>
      <c r="Z100" s="340"/>
    </row>
    <row r="101" spans="1:26" s="337" customFormat="1" ht="12">
      <c r="A101" s="341"/>
      <c r="B101" s="341" t="s">
        <v>746</v>
      </c>
      <c r="C101" s="341"/>
      <c r="D101" s="341"/>
      <c r="G101" s="341"/>
      <c r="H101" s="341"/>
      <c r="I101" s="345">
        <f>I102+I103+I106+I107</f>
        <v>24826.35259817353</v>
      </c>
      <c r="J101" s="345"/>
      <c r="K101" s="345">
        <f>K102+K103+K106+K107</f>
        <v>-3480.808419020106</v>
      </c>
      <c r="L101" s="345"/>
      <c r="M101" s="345">
        <f>M102+M103+M106+M107</f>
        <v>627.9365363720733</v>
      </c>
      <c r="N101" s="345"/>
      <c r="O101" s="345">
        <f>O102+O103+O106+O107</f>
        <v>1722.5254254284578</v>
      </c>
      <c r="P101" s="345"/>
      <c r="Q101" s="345">
        <f>Q102+Q103+Q106+Q107</f>
        <v>0.052867183982916455</v>
      </c>
      <c r="R101" s="345"/>
      <c r="S101" s="345">
        <f>S102+S103+S106+S107</f>
        <v>23696.04816813794</v>
      </c>
      <c r="T101" s="340"/>
      <c r="U101" s="340"/>
      <c r="V101" s="340"/>
      <c r="W101" s="340"/>
      <c r="X101" s="340"/>
      <c r="Y101" s="340"/>
      <c r="Z101" s="340"/>
    </row>
    <row r="102" spans="1:26" s="337" customFormat="1" ht="12">
      <c r="A102" s="341"/>
      <c r="B102" s="341"/>
      <c r="C102" s="341"/>
      <c r="D102" s="341" t="s">
        <v>194</v>
      </c>
      <c r="G102" s="341"/>
      <c r="H102" s="341"/>
      <c r="I102" s="345">
        <v>6742.160002363535</v>
      </c>
      <c r="J102" s="345"/>
      <c r="K102" s="345">
        <v>426.4046486824616</v>
      </c>
      <c r="L102" s="345"/>
      <c r="M102" s="345">
        <v>-26.120139255167487</v>
      </c>
      <c r="N102" s="345"/>
      <c r="O102" s="345">
        <v>-827.0001981370406</v>
      </c>
      <c r="P102" s="345"/>
      <c r="Q102" s="345">
        <v>0</v>
      </c>
      <c r="R102" s="345"/>
      <c r="S102" s="345">
        <v>6315.444313653788</v>
      </c>
      <c r="T102" s="340"/>
      <c r="U102" s="340"/>
      <c r="V102" s="340"/>
      <c r="W102" s="340"/>
      <c r="X102" s="340"/>
      <c r="Y102" s="340"/>
      <c r="Z102" s="340"/>
    </row>
    <row r="103" spans="4:26" s="337" customFormat="1" ht="12">
      <c r="D103" s="341" t="s">
        <v>97</v>
      </c>
      <c r="G103" s="341"/>
      <c r="H103" s="341"/>
      <c r="I103" s="345">
        <f>I104+I105</f>
        <v>3495.547144914731</v>
      </c>
      <c r="J103" s="345"/>
      <c r="K103" s="345">
        <f>K104+K105</f>
        <v>-389.1400833121088</v>
      </c>
      <c r="L103" s="345"/>
      <c r="M103" s="345">
        <f>M104+M105</f>
        <v>-64.76260325071755</v>
      </c>
      <c r="N103" s="345"/>
      <c r="O103" s="345">
        <f>O104+O105</f>
        <v>-160.9730706769887</v>
      </c>
      <c r="P103" s="345"/>
      <c r="Q103" s="345">
        <f>Q104+Q105</f>
        <v>0.014008489244920153</v>
      </c>
      <c r="R103" s="345"/>
      <c r="S103" s="345">
        <f>S104+S105</f>
        <v>2880.6853961641605</v>
      </c>
      <c r="T103" s="340"/>
      <c r="U103" s="340"/>
      <c r="V103" s="340"/>
      <c r="W103" s="340"/>
      <c r="X103" s="340"/>
      <c r="Y103" s="340"/>
      <c r="Z103" s="340"/>
    </row>
    <row r="104" spans="4:26" s="337" customFormat="1" ht="12">
      <c r="D104" s="341"/>
      <c r="E104" s="337" t="s">
        <v>607</v>
      </c>
      <c r="G104" s="341"/>
      <c r="H104" s="341"/>
      <c r="I104" s="345">
        <v>1204.8300149147306</v>
      </c>
      <c r="J104" s="345"/>
      <c r="K104" s="345">
        <v>10.934115687891229</v>
      </c>
      <c r="L104" s="345"/>
      <c r="M104" s="345">
        <v>-61.86260325071754</v>
      </c>
      <c r="N104" s="345"/>
      <c r="O104" s="345">
        <v>-160.9730706769887</v>
      </c>
      <c r="P104" s="345"/>
      <c r="Q104" s="345">
        <v>0</v>
      </c>
      <c r="R104" s="345"/>
      <c r="S104" s="345">
        <v>992.9284566749155</v>
      </c>
      <c r="T104" s="340"/>
      <c r="U104" s="340"/>
      <c r="V104" s="340"/>
      <c r="W104" s="340"/>
      <c r="X104" s="340"/>
      <c r="Y104" s="340"/>
      <c r="Z104" s="340"/>
    </row>
    <row r="105" spans="4:26" s="337" customFormat="1" ht="12">
      <c r="D105" s="341"/>
      <c r="E105" s="337" t="s">
        <v>253</v>
      </c>
      <c r="G105" s="341"/>
      <c r="H105" s="341"/>
      <c r="I105" s="345">
        <v>2290.71713</v>
      </c>
      <c r="J105" s="345"/>
      <c r="K105" s="345">
        <v>-400.074199</v>
      </c>
      <c r="L105" s="345"/>
      <c r="M105" s="345">
        <v>-2.9</v>
      </c>
      <c r="N105" s="345"/>
      <c r="O105" s="345">
        <v>0</v>
      </c>
      <c r="P105" s="345"/>
      <c r="Q105" s="345">
        <v>0.014008489244920153</v>
      </c>
      <c r="R105" s="345"/>
      <c r="S105" s="345">
        <v>1887.7569394892448</v>
      </c>
      <c r="T105" s="340"/>
      <c r="U105" s="340"/>
      <c r="V105" s="340"/>
      <c r="W105" s="340"/>
      <c r="X105" s="340"/>
      <c r="Y105" s="340"/>
      <c r="Z105" s="340"/>
    </row>
    <row r="106" spans="4:26" s="337" customFormat="1" ht="12">
      <c r="D106" s="341" t="s">
        <v>483</v>
      </c>
      <c r="G106" s="342"/>
      <c r="H106" s="342"/>
      <c r="I106" s="345">
        <v>2578.0399813800027</v>
      </c>
      <c r="J106" s="345"/>
      <c r="K106" s="345">
        <v>-2456.585988180459</v>
      </c>
      <c r="L106" s="345"/>
      <c r="M106" s="345">
        <v>718.8192788779584</v>
      </c>
      <c r="N106" s="345"/>
      <c r="O106" s="345">
        <v>2439.098694242487</v>
      </c>
      <c r="P106" s="345"/>
      <c r="Q106" s="345">
        <v>0</v>
      </c>
      <c r="R106" s="345"/>
      <c r="S106" s="345">
        <v>3279.371966319989</v>
      </c>
      <c r="T106" s="340"/>
      <c r="U106" s="340"/>
      <c r="V106" s="340"/>
      <c r="W106" s="340"/>
      <c r="X106" s="340"/>
      <c r="Y106" s="340"/>
      <c r="Z106" s="340"/>
    </row>
    <row r="107" spans="4:26" s="337" customFormat="1" ht="12">
      <c r="D107" s="341" t="s">
        <v>101</v>
      </c>
      <c r="G107" s="342"/>
      <c r="H107" s="342"/>
      <c r="I107" s="345">
        <f>I108+I111+I112</f>
        <v>12010.605469515262</v>
      </c>
      <c r="J107" s="345"/>
      <c r="K107" s="345">
        <f>K108+K111+K112</f>
        <v>-1061.48699621</v>
      </c>
      <c r="L107" s="345"/>
      <c r="M107" s="345">
        <f>M108+M111+M112</f>
        <v>0</v>
      </c>
      <c r="N107" s="345"/>
      <c r="O107" s="345">
        <f>O108+O111+O112</f>
        <v>271.4</v>
      </c>
      <c r="P107" s="345"/>
      <c r="Q107" s="345">
        <f>Q108+Q111+Q112</f>
        <v>0.0388586947379963</v>
      </c>
      <c r="R107" s="345"/>
      <c r="S107" s="345">
        <f>S108+S111+S112</f>
        <v>11220.546492</v>
      </c>
      <c r="T107" s="340"/>
      <c r="U107" s="340"/>
      <c r="V107" s="340"/>
      <c r="W107" s="340"/>
      <c r="X107" s="340"/>
      <c r="Y107" s="340"/>
      <c r="Z107" s="340"/>
    </row>
    <row r="108" spans="4:26" s="337" customFormat="1" ht="12">
      <c r="D108" s="341"/>
      <c r="E108" s="337" t="s">
        <v>22</v>
      </c>
      <c r="G108" s="341"/>
      <c r="H108" s="341"/>
      <c r="I108" s="345">
        <f>I109+I110</f>
        <v>11750.90546951526</v>
      </c>
      <c r="J108" s="345"/>
      <c r="K108" s="345">
        <f>K109+K110</f>
        <v>-1014.1869962099998</v>
      </c>
      <c r="L108" s="345"/>
      <c r="M108" s="345">
        <f>M109+M110</f>
        <v>0</v>
      </c>
      <c r="N108" s="345"/>
      <c r="O108" s="345">
        <f>O109+O110</f>
        <v>271.4</v>
      </c>
      <c r="P108" s="345"/>
      <c r="Q108" s="345">
        <f>Q109+Q110</f>
        <v>0.0388586947379963</v>
      </c>
      <c r="R108" s="345"/>
      <c r="S108" s="345">
        <f>S109+S110</f>
        <v>11008.146492</v>
      </c>
      <c r="T108" s="340"/>
      <c r="U108" s="340"/>
      <c r="V108" s="340"/>
      <c r="W108" s="340"/>
      <c r="X108" s="340"/>
      <c r="Y108" s="340"/>
      <c r="Z108" s="340"/>
    </row>
    <row r="109" spans="4:26" s="337" customFormat="1" ht="12">
      <c r="D109" s="341"/>
      <c r="E109" s="337" t="s">
        <v>702</v>
      </c>
      <c r="G109" s="341"/>
      <c r="H109" s="341"/>
      <c r="I109" s="345">
        <v>1698.9819722099999</v>
      </c>
      <c r="J109" s="345"/>
      <c r="K109" s="345">
        <v>327.17268178999996</v>
      </c>
      <c r="L109" s="345"/>
      <c r="M109" s="345">
        <v>0</v>
      </c>
      <c r="N109" s="345"/>
      <c r="O109" s="345">
        <v>0</v>
      </c>
      <c r="P109" s="345"/>
      <c r="Q109" s="345">
        <v>0</v>
      </c>
      <c r="R109" s="345"/>
      <c r="S109" s="345">
        <v>2026.143814</v>
      </c>
      <c r="T109" s="340"/>
      <c r="U109" s="340"/>
      <c r="V109" s="340"/>
      <c r="W109" s="340"/>
      <c r="X109" s="340"/>
      <c r="Y109" s="340"/>
      <c r="Z109" s="340"/>
    </row>
    <row r="110" spans="4:26" s="337" customFormat="1" ht="12">
      <c r="D110" s="341"/>
      <c r="E110" s="337" t="s">
        <v>747</v>
      </c>
      <c r="G110" s="341"/>
      <c r="H110" s="341"/>
      <c r="I110" s="345">
        <v>10051.92349730526</v>
      </c>
      <c r="J110" s="345"/>
      <c r="K110" s="345">
        <v>-1341.3596779999998</v>
      </c>
      <c r="L110" s="345"/>
      <c r="M110" s="345">
        <v>0</v>
      </c>
      <c r="N110" s="345"/>
      <c r="O110" s="345">
        <v>271.4</v>
      </c>
      <c r="P110" s="345"/>
      <c r="Q110" s="345">
        <v>0.0388586947379963</v>
      </c>
      <c r="R110" s="345"/>
      <c r="S110" s="345">
        <v>8982.002677999999</v>
      </c>
      <c r="T110" s="340"/>
      <c r="U110" s="340"/>
      <c r="V110" s="340"/>
      <c r="W110" s="340"/>
      <c r="X110" s="340"/>
      <c r="Y110" s="340"/>
      <c r="Z110" s="340"/>
    </row>
    <row r="111" spans="4:26" s="337" customFormat="1" ht="12">
      <c r="D111" s="341"/>
      <c r="E111" s="337" t="s">
        <v>90</v>
      </c>
      <c r="G111" s="341"/>
      <c r="H111" s="341"/>
      <c r="I111" s="345">
        <v>259.7</v>
      </c>
      <c r="J111" s="345"/>
      <c r="K111" s="345">
        <v>-47.29999999999998</v>
      </c>
      <c r="L111" s="345"/>
      <c r="M111" s="345">
        <v>0</v>
      </c>
      <c r="N111" s="345"/>
      <c r="O111" s="345">
        <v>0</v>
      </c>
      <c r="P111" s="345"/>
      <c r="Q111" s="345">
        <v>0</v>
      </c>
      <c r="R111" s="345"/>
      <c r="S111" s="345">
        <v>212.4</v>
      </c>
      <c r="T111" s="340"/>
      <c r="U111" s="340"/>
      <c r="V111" s="340"/>
      <c r="W111" s="340"/>
      <c r="X111" s="340"/>
      <c r="Y111" s="340"/>
      <c r="Z111" s="340"/>
    </row>
    <row r="112" spans="1:26" s="337" customFormat="1" ht="12">
      <c r="A112" s="341"/>
      <c r="B112" s="341"/>
      <c r="C112" s="341"/>
      <c r="D112" s="341"/>
      <c r="E112" s="337" t="s">
        <v>25</v>
      </c>
      <c r="G112" s="341"/>
      <c r="H112" s="341"/>
      <c r="I112" s="345">
        <v>0</v>
      </c>
      <c r="J112" s="345"/>
      <c r="K112" s="345">
        <v>0</v>
      </c>
      <c r="L112" s="345"/>
      <c r="M112" s="345">
        <v>0</v>
      </c>
      <c r="N112" s="345"/>
      <c r="O112" s="345">
        <v>0</v>
      </c>
      <c r="P112" s="345"/>
      <c r="Q112" s="345">
        <v>0</v>
      </c>
      <c r="R112" s="345"/>
      <c r="S112" s="345">
        <v>0</v>
      </c>
      <c r="T112" s="340"/>
      <c r="U112" s="340"/>
      <c r="V112" s="340"/>
      <c r="W112" s="340"/>
      <c r="X112" s="340"/>
      <c r="Y112" s="340"/>
      <c r="Z112" s="340"/>
    </row>
    <row r="113" spans="1:26" s="337" customFormat="1" ht="12">
      <c r="A113" s="337" t="s">
        <v>750</v>
      </c>
      <c r="D113" s="341"/>
      <c r="G113" s="341"/>
      <c r="H113" s="341"/>
      <c r="I113" s="345">
        <f>I114+I117+I120+I121</f>
        <v>158794.42332865938</v>
      </c>
      <c r="J113" s="345"/>
      <c r="K113" s="345">
        <f>K114+K117+K120+K121</f>
        <v>-3232.778743914335</v>
      </c>
      <c r="L113" s="345"/>
      <c r="M113" s="345">
        <f>M114+M117+M120+M121</f>
        <v>419.4471321756546</v>
      </c>
      <c r="N113" s="345"/>
      <c r="O113" s="345">
        <f>O114+O117+O120+O121</f>
        <v>-10504.968902700126</v>
      </c>
      <c r="P113" s="345"/>
      <c r="Q113" s="345">
        <f>Q114+Q117+Q120+Q121</f>
        <v>0.14872883877074017</v>
      </c>
      <c r="R113" s="345"/>
      <c r="S113" s="345">
        <f>S114+S117+S120+S121</f>
        <v>145476.30079603233</v>
      </c>
      <c r="T113" s="340"/>
      <c r="U113" s="340"/>
      <c r="V113" s="340"/>
      <c r="W113" s="340"/>
      <c r="X113" s="340"/>
      <c r="Y113" s="340"/>
      <c r="Z113" s="340"/>
    </row>
    <row r="114" spans="4:26" s="337" customFormat="1" ht="12">
      <c r="D114" s="341" t="s">
        <v>194</v>
      </c>
      <c r="G114" s="341"/>
      <c r="H114" s="341"/>
      <c r="I114" s="345">
        <f>I115+I116</f>
        <v>100961.09654860645</v>
      </c>
      <c r="J114" s="345"/>
      <c r="K114" s="345">
        <f>K115+K116</f>
        <v>3358.0567600525187</v>
      </c>
      <c r="L114" s="345"/>
      <c r="M114" s="345">
        <f>M115+M116</f>
        <v>-1377.7</v>
      </c>
      <c r="N114" s="345"/>
      <c r="O114" s="345">
        <f>O115+O116</f>
        <v>-9897.9</v>
      </c>
      <c r="P114" s="345"/>
      <c r="Q114" s="345">
        <f>Q115+Q116</f>
        <v>-0.008124000010496957</v>
      </c>
      <c r="R114" s="345"/>
      <c r="S114" s="345">
        <f>S115+S116</f>
        <v>93043.54518465896</v>
      </c>
      <c r="T114" s="340"/>
      <c r="U114" s="340"/>
      <c r="V114" s="340"/>
      <c r="W114" s="340"/>
      <c r="X114" s="340"/>
      <c r="Y114" s="340"/>
      <c r="Z114" s="340"/>
    </row>
    <row r="115" spans="4:26" s="337" customFormat="1" ht="12">
      <c r="D115" s="341"/>
      <c r="E115" s="337" t="s">
        <v>703</v>
      </c>
      <c r="G115" s="341"/>
      <c r="H115" s="341"/>
      <c r="I115" s="345">
        <v>98291.01549128159</v>
      </c>
      <c r="J115" s="345"/>
      <c r="K115" s="345">
        <v>2692.9109438272762</v>
      </c>
      <c r="L115" s="345"/>
      <c r="M115" s="345">
        <v>-1377.7</v>
      </c>
      <c r="N115" s="345"/>
      <c r="O115" s="345">
        <v>-9967</v>
      </c>
      <c r="P115" s="345"/>
      <c r="Q115" s="345">
        <v>0</v>
      </c>
      <c r="R115" s="345"/>
      <c r="S115" s="345">
        <v>89639.22643510887</v>
      </c>
      <c r="T115" s="340"/>
      <c r="U115" s="340"/>
      <c r="V115" s="340"/>
      <c r="W115" s="340"/>
      <c r="X115" s="340"/>
      <c r="Y115" s="340"/>
      <c r="Z115" s="340"/>
    </row>
    <row r="116" spans="4:26" s="337" customFormat="1" ht="12">
      <c r="D116" s="341"/>
      <c r="E116" s="337" t="s">
        <v>17</v>
      </c>
      <c r="G116" s="341"/>
      <c r="H116" s="341"/>
      <c r="I116" s="345">
        <v>2670.0810573248573</v>
      </c>
      <c r="J116" s="345"/>
      <c r="K116" s="345">
        <v>665.1458162252425</v>
      </c>
      <c r="L116" s="345"/>
      <c r="M116" s="345">
        <v>0</v>
      </c>
      <c r="N116" s="345"/>
      <c r="O116" s="345">
        <v>69.1</v>
      </c>
      <c r="P116" s="345"/>
      <c r="Q116" s="345">
        <v>-0.008124000010496957</v>
      </c>
      <c r="R116" s="345"/>
      <c r="S116" s="345">
        <v>3404.3187495500893</v>
      </c>
      <c r="T116" s="340"/>
      <c r="U116" s="340"/>
      <c r="V116" s="340"/>
      <c r="W116" s="340"/>
      <c r="X116" s="340"/>
      <c r="Y116" s="340"/>
      <c r="Z116" s="340"/>
    </row>
    <row r="117" spans="4:26" s="337" customFormat="1" ht="12">
      <c r="D117" s="341" t="s">
        <v>97</v>
      </c>
      <c r="G117" s="341"/>
      <c r="H117" s="341"/>
      <c r="I117" s="345">
        <f>I118+I119</f>
        <v>16534.84708450034</v>
      </c>
      <c r="J117" s="345"/>
      <c r="K117" s="345">
        <f>K118+K119</f>
        <v>200.3704036970014</v>
      </c>
      <c r="L117" s="345"/>
      <c r="M117" s="345">
        <f>M118+M119</f>
        <v>-544.8978838307552</v>
      </c>
      <c r="N117" s="345"/>
      <c r="O117" s="345">
        <f>O118+O119</f>
        <v>-1046.5498234433262</v>
      </c>
      <c r="P117" s="345"/>
      <c r="Q117" s="345">
        <f>Q118+Q119</f>
        <v>0.037202302585356506</v>
      </c>
      <c r="R117" s="345"/>
      <c r="S117" s="345">
        <f>S118+S119</f>
        <v>15143.806983225844</v>
      </c>
      <c r="T117" s="340"/>
      <c r="U117" s="340"/>
      <c r="V117" s="340"/>
      <c r="W117" s="340"/>
      <c r="X117" s="340"/>
      <c r="Y117" s="340"/>
      <c r="Z117" s="340"/>
    </row>
    <row r="118" spans="4:26" s="337" customFormat="1" ht="12">
      <c r="D118" s="341"/>
      <c r="E118" s="337" t="s">
        <v>607</v>
      </c>
      <c r="G118" s="341"/>
      <c r="H118" s="341"/>
      <c r="I118" s="345">
        <v>8615.119517461226</v>
      </c>
      <c r="J118" s="345"/>
      <c r="K118" s="345">
        <v>724.7377116970015</v>
      </c>
      <c r="L118" s="345"/>
      <c r="M118" s="345">
        <v>-316.9978838307552</v>
      </c>
      <c r="N118" s="345"/>
      <c r="O118" s="345">
        <v>-1056.5498234433262</v>
      </c>
      <c r="P118" s="345"/>
      <c r="Q118" s="345">
        <v>0</v>
      </c>
      <c r="R118" s="345"/>
      <c r="S118" s="345">
        <v>7966.309521884146</v>
      </c>
      <c r="T118" s="340"/>
      <c r="U118" s="340"/>
      <c r="V118" s="340"/>
      <c r="W118" s="340"/>
      <c r="X118" s="340"/>
      <c r="Y118" s="340"/>
      <c r="Z118" s="340"/>
    </row>
    <row r="119" spans="4:26" s="337" customFormat="1" ht="12">
      <c r="D119" s="341"/>
      <c r="E119" s="337" t="s">
        <v>253</v>
      </c>
      <c r="G119" s="342"/>
      <c r="H119" s="342"/>
      <c r="I119" s="345">
        <v>7919.727567039112</v>
      </c>
      <c r="J119" s="345"/>
      <c r="K119" s="345">
        <v>-524.3673080000001</v>
      </c>
      <c r="L119" s="345"/>
      <c r="M119" s="345">
        <v>-227.89999999999998</v>
      </c>
      <c r="N119" s="345"/>
      <c r="O119" s="345">
        <v>10</v>
      </c>
      <c r="P119" s="345"/>
      <c r="Q119" s="345">
        <v>0.037202302585356506</v>
      </c>
      <c r="R119" s="345"/>
      <c r="S119" s="345">
        <v>7177.497461341698</v>
      </c>
      <c r="T119" s="340"/>
      <c r="U119" s="340"/>
      <c r="V119" s="340"/>
      <c r="W119" s="340"/>
      <c r="X119" s="340"/>
      <c r="Y119" s="340"/>
      <c r="Z119" s="340"/>
    </row>
    <row r="120" spans="4:26" s="337" customFormat="1" ht="12">
      <c r="D120" s="341" t="s">
        <v>483</v>
      </c>
      <c r="G120" s="342"/>
      <c r="H120" s="342"/>
      <c r="I120" s="345">
        <v>949.53707934</v>
      </c>
      <c r="J120" s="345"/>
      <c r="K120" s="345">
        <v>-2831.79111297261</v>
      </c>
      <c r="L120" s="345"/>
      <c r="M120" s="345">
        <v>2342.0450160064097</v>
      </c>
      <c r="N120" s="345"/>
      <c r="O120" s="345">
        <v>349.21017371619996</v>
      </c>
      <c r="P120" s="345"/>
      <c r="Q120" s="345">
        <v>0</v>
      </c>
      <c r="R120" s="345"/>
      <c r="S120" s="345">
        <v>809.00115609</v>
      </c>
      <c r="T120" s="340"/>
      <c r="U120" s="340"/>
      <c r="V120" s="340"/>
      <c r="W120" s="340"/>
      <c r="X120" s="340"/>
      <c r="Y120" s="340"/>
      <c r="Z120" s="340"/>
    </row>
    <row r="121" spans="4:26" s="337" customFormat="1" ht="12">
      <c r="D121" s="341" t="s">
        <v>101</v>
      </c>
      <c r="G121" s="341"/>
      <c r="H121" s="341"/>
      <c r="I121" s="345">
        <f>I122+I125+I128</f>
        <v>40348.94261621257</v>
      </c>
      <c r="J121" s="345"/>
      <c r="K121" s="345">
        <f>K122+K125+K128</f>
        <v>-3959.4147946912453</v>
      </c>
      <c r="L121" s="345"/>
      <c r="M121" s="345">
        <f>M122+M125+M128</f>
        <v>0</v>
      </c>
      <c r="N121" s="345"/>
      <c r="O121" s="345">
        <f>O122+O125+O128</f>
        <v>90.2707470270016</v>
      </c>
      <c r="P121" s="345"/>
      <c r="Q121" s="345">
        <f>Q122+Q125+Q128</f>
        <v>0.11965053619588062</v>
      </c>
      <c r="R121" s="345"/>
      <c r="S121" s="345">
        <f>S122+S125+S128</f>
        <v>36479.94747205752</v>
      </c>
      <c r="T121" s="340"/>
      <c r="U121" s="340"/>
      <c r="V121" s="340"/>
      <c r="W121" s="340"/>
      <c r="X121" s="340"/>
      <c r="Y121" s="340"/>
      <c r="Z121" s="340"/>
    </row>
    <row r="122" spans="4:26" s="337" customFormat="1" ht="12">
      <c r="D122" s="341"/>
      <c r="E122" s="337" t="s">
        <v>21</v>
      </c>
      <c r="G122" s="341"/>
      <c r="H122" s="341"/>
      <c r="I122" s="345">
        <f>I123+I124</f>
        <v>13712.824621737966</v>
      </c>
      <c r="J122" s="345"/>
      <c r="K122" s="345">
        <f>K123+K124</f>
        <v>-4149.161561798951</v>
      </c>
      <c r="L122" s="345"/>
      <c r="M122" s="345">
        <f>M123+M124</f>
        <v>0</v>
      </c>
      <c r="N122" s="345"/>
      <c r="O122" s="345">
        <f>O123+O124</f>
        <v>-0.0292529729983926</v>
      </c>
      <c r="P122" s="345"/>
      <c r="Q122" s="345">
        <f>Q123+Q124</f>
        <v>0.09551585057642242</v>
      </c>
      <c r="R122" s="345"/>
      <c r="S122" s="345">
        <f>S123+S124</f>
        <v>9563.75857578959</v>
      </c>
      <c r="T122" s="340"/>
      <c r="U122" s="340"/>
      <c r="V122" s="340"/>
      <c r="W122" s="340"/>
      <c r="X122" s="340"/>
      <c r="Y122" s="340"/>
      <c r="Z122" s="340"/>
    </row>
    <row r="123" spans="4:26" s="337" customFormat="1" ht="12">
      <c r="D123" s="341"/>
      <c r="E123" s="337" t="s">
        <v>702</v>
      </c>
      <c r="G123" s="341"/>
      <c r="H123" s="341"/>
      <c r="I123" s="345">
        <v>12545.652621737965</v>
      </c>
      <c r="J123" s="345"/>
      <c r="K123" s="345">
        <v>-3980.1724807989513</v>
      </c>
      <c r="L123" s="345"/>
      <c r="M123" s="345">
        <v>0</v>
      </c>
      <c r="N123" s="345"/>
      <c r="O123" s="345">
        <v>-0.0292529729983926</v>
      </c>
      <c r="P123" s="345"/>
      <c r="Q123" s="345">
        <v>0.09551585057647571</v>
      </c>
      <c r="R123" s="345"/>
      <c r="S123" s="345">
        <v>8565.57565678959</v>
      </c>
      <c r="T123" s="340"/>
      <c r="U123" s="340"/>
      <c r="V123" s="340"/>
      <c r="W123" s="340"/>
      <c r="X123" s="340"/>
      <c r="Y123" s="340"/>
      <c r="Z123" s="340"/>
    </row>
    <row r="124" spans="4:26" s="337" customFormat="1" ht="12">
      <c r="D124" s="341"/>
      <c r="E124" s="337" t="s">
        <v>747</v>
      </c>
      <c r="G124" s="341"/>
      <c r="H124" s="341"/>
      <c r="I124" s="345">
        <v>1167.172</v>
      </c>
      <c r="J124" s="345"/>
      <c r="K124" s="345">
        <v>-168.989081</v>
      </c>
      <c r="L124" s="345"/>
      <c r="M124" s="345">
        <v>0</v>
      </c>
      <c r="N124" s="345"/>
      <c r="O124" s="345">
        <v>0</v>
      </c>
      <c r="P124" s="345"/>
      <c r="Q124" s="345">
        <v>-5.3290705182007514E-14</v>
      </c>
      <c r="R124" s="345"/>
      <c r="S124" s="345">
        <v>998.1829190000001</v>
      </c>
      <c r="T124" s="340"/>
      <c r="U124" s="340"/>
      <c r="V124" s="340"/>
      <c r="W124" s="340"/>
      <c r="X124" s="340"/>
      <c r="Y124" s="340"/>
      <c r="Z124" s="340"/>
    </row>
    <row r="125" spans="4:26" s="337" customFormat="1" ht="12">
      <c r="D125" s="341"/>
      <c r="E125" s="337" t="s">
        <v>22</v>
      </c>
      <c r="G125" s="341"/>
      <c r="H125" s="341"/>
      <c r="I125" s="345">
        <f>I126+I127</f>
        <v>26636.117994474604</v>
      </c>
      <c r="J125" s="345"/>
      <c r="K125" s="345">
        <f>K126+K127</f>
        <v>189.74676710770575</v>
      </c>
      <c r="L125" s="345"/>
      <c r="M125" s="345">
        <f>M126+M127</f>
        <v>0</v>
      </c>
      <c r="N125" s="345"/>
      <c r="O125" s="345">
        <f>O126+O127</f>
        <v>90.3</v>
      </c>
      <c r="P125" s="345"/>
      <c r="Q125" s="345">
        <f>Q126+Q127</f>
        <v>0.024134685619458196</v>
      </c>
      <c r="R125" s="345"/>
      <c r="S125" s="345">
        <f>S126+S127</f>
        <v>26916.188896267933</v>
      </c>
      <c r="T125" s="340"/>
      <c r="U125" s="340"/>
      <c r="V125" s="340"/>
      <c r="W125" s="340"/>
      <c r="X125" s="340"/>
      <c r="Y125" s="340"/>
      <c r="Z125" s="340"/>
    </row>
    <row r="126" spans="1:26" s="337" customFormat="1" ht="12">
      <c r="A126" s="344"/>
      <c r="B126" s="344"/>
      <c r="C126" s="344"/>
      <c r="D126" s="346"/>
      <c r="E126" s="344" t="s">
        <v>702</v>
      </c>
      <c r="G126" s="341"/>
      <c r="H126" s="341"/>
      <c r="I126" s="345">
        <v>2780.250015155108</v>
      </c>
      <c r="J126" s="345"/>
      <c r="K126" s="345">
        <v>26.517325939364227</v>
      </c>
      <c r="L126" s="345"/>
      <c r="M126" s="345">
        <v>0</v>
      </c>
      <c r="N126" s="345"/>
      <c r="O126" s="345">
        <v>0</v>
      </c>
      <c r="P126" s="345"/>
      <c r="Q126" s="345">
        <v>0.034279000000097426</v>
      </c>
      <c r="R126" s="345"/>
      <c r="S126" s="345">
        <v>2806.8016200944726</v>
      </c>
      <c r="T126" s="340"/>
      <c r="U126" s="340"/>
      <c r="V126" s="340"/>
      <c r="W126" s="340"/>
      <c r="X126" s="340"/>
      <c r="Y126" s="340"/>
      <c r="Z126" s="340"/>
    </row>
    <row r="127" spans="1:26" s="337" customFormat="1" ht="12">
      <c r="A127" s="344"/>
      <c r="B127" s="344"/>
      <c r="C127" s="344"/>
      <c r="D127" s="346"/>
      <c r="E127" s="344" t="s">
        <v>747</v>
      </c>
      <c r="G127" s="341"/>
      <c r="H127" s="341"/>
      <c r="I127" s="345">
        <v>23855.867979319497</v>
      </c>
      <c r="J127" s="345"/>
      <c r="K127" s="345">
        <v>163.22944116834154</v>
      </c>
      <c r="L127" s="345"/>
      <c r="M127" s="345">
        <v>0</v>
      </c>
      <c r="N127" s="345"/>
      <c r="O127" s="345">
        <v>90.3</v>
      </c>
      <c r="P127" s="345"/>
      <c r="Q127" s="345">
        <v>-0.01014431438063923</v>
      </c>
      <c r="R127" s="345"/>
      <c r="S127" s="345">
        <v>24109.38727617346</v>
      </c>
      <c r="T127" s="340"/>
      <c r="U127" s="340"/>
      <c r="V127" s="340"/>
      <c r="W127" s="340"/>
      <c r="X127" s="340"/>
      <c r="Y127" s="340"/>
      <c r="Z127" s="340"/>
    </row>
    <row r="128" spans="5:26" s="337" customFormat="1" ht="12">
      <c r="E128" s="337" t="s">
        <v>25</v>
      </c>
      <c r="G128" s="341"/>
      <c r="H128" s="341"/>
      <c r="I128" s="345">
        <v>0</v>
      </c>
      <c r="J128" s="345"/>
      <c r="K128" s="345">
        <v>0</v>
      </c>
      <c r="L128" s="345"/>
      <c r="M128" s="345">
        <v>0</v>
      </c>
      <c r="N128" s="345"/>
      <c r="O128" s="345">
        <v>0</v>
      </c>
      <c r="P128" s="345"/>
      <c r="Q128" s="345">
        <v>0</v>
      </c>
      <c r="R128" s="345"/>
      <c r="S128" s="345">
        <v>0</v>
      </c>
      <c r="T128" s="340"/>
      <c r="U128" s="340"/>
      <c r="V128" s="340"/>
      <c r="W128" s="340"/>
      <c r="X128" s="340"/>
      <c r="Y128" s="340"/>
      <c r="Z128" s="340"/>
    </row>
    <row r="129" spans="1:26" s="344" customFormat="1" ht="7.5" customHeight="1">
      <c r="A129" s="347"/>
      <c r="B129" s="347"/>
      <c r="C129" s="347"/>
      <c r="D129" s="347"/>
      <c r="E129" s="347"/>
      <c r="F129" s="347"/>
      <c r="G129" s="347"/>
      <c r="H129" s="347"/>
      <c r="I129" s="348"/>
      <c r="J129" s="348"/>
      <c r="K129" s="349"/>
      <c r="L129" s="349"/>
      <c r="M129" s="349"/>
      <c r="N129" s="349"/>
      <c r="O129" s="349"/>
      <c r="P129" s="349"/>
      <c r="Q129" s="348"/>
      <c r="R129" s="348"/>
      <c r="S129" s="348"/>
      <c r="T129" s="345"/>
      <c r="U129" s="345"/>
      <c r="V129" s="345"/>
      <c r="W129" s="345"/>
      <c r="X129" s="345"/>
      <c r="Y129" s="345"/>
      <c r="Z129" s="345"/>
    </row>
    <row r="130" spans="9:26" s="208" customFormat="1" ht="8.25" customHeight="1">
      <c r="I130" s="227"/>
      <c r="J130" s="227"/>
      <c r="K130" s="227"/>
      <c r="L130" s="227"/>
      <c r="M130" s="227"/>
      <c r="N130" s="227"/>
      <c r="O130" s="227"/>
      <c r="P130" s="227"/>
      <c r="Q130" s="227"/>
      <c r="R130" s="227"/>
      <c r="S130" s="227"/>
      <c r="T130" s="227"/>
      <c r="U130" s="227"/>
      <c r="V130" s="227"/>
      <c r="W130" s="227"/>
      <c r="X130" s="227"/>
      <c r="Y130" s="227"/>
      <c r="Z130" s="227"/>
    </row>
    <row r="131" spans="1:26" s="206" customFormat="1" ht="7.5" customHeight="1">
      <c r="A131" s="350" t="s">
        <v>587</v>
      </c>
      <c r="B131" s="337" t="s">
        <v>704</v>
      </c>
      <c r="C131" s="337"/>
      <c r="D131" s="337"/>
      <c r="E131" s="337"/>
      <c r="F131" s="337"/>
      <c r="G131" s="337"/>
      <c r="H131" s="337"/>
      <c r="I131" s="345"/>
      <c r="J131" s="345"/>
      <c r="K131" s="345"/>
      <c r="L131" s="345"/>
      <c r="M131" s="345"/>
      <c r="N131" s="345"/>
      <c r="O131" s="345"/>
      <c r="P131" s="345"/>
      <c r="Q131" s="345"/>
      <c r="R131" s="345"/>
      <c r="S131" s="345"/>
      <c r="T131" s="220"/>
      <c r="U131" s="220"/>
      <c r="V131" s="220"/>
      <c r="W131" s="220"/>
      <c r="X131" s="220"/>
      <c r="Y131" s="220"/>
      <c r="Z131" s="220"/>
    </row>
    <row r="132" spans="1:26" s="206" customFormat="1" ht="7.5" customHeight="1">
      <c r="A132" s="337"/>
      <c r="B132" s="337" t="s">
        <v>705</v>
      </c>
      <c r="C132" s="337"/>
      <c r="D132" s="337"/>
      <c r="E132" s="337"/>
      <c r="F132" s="337"/>
      <c r="G132" s="337"/>
      <c r="H132" s="337"/>
      <c r="I132" s="345"/>
      <c r="J132" s="345"/>
      <c r="K132" s="345"/>
      <c r="L132" s="345"/>
      <c r="M132" s="345"/>
      <c r="N132" s="345"/>
      <c r="O132" s="345"/>
      <c r="P132" s="345"/>
      <c r="Q132" s="345"/>
      <c r="R132" s="345"/>
      <c r="S132" s="345"/>
      <c r="T132" s="220"/>
      <c r="U132" s="220"/>
      <c r="V132" s="220"/>
      <c r="W132" s="220"/>
      <c r="X132" s="220"/>
      <c r="Y132" s="220"/>
      <c r="Z132" s="220"/>
    </row>
    <row r="133" spans="2:26" s="337" customFormat="1" ht="7.5" customHeight="1">
      <c r="B133" s="337" t="s">
        <v>712</v>
      </c>
      <c r="I133" s="345"/>
      <c r="J133" s="345"/>
      <c r="K133" s="345"/>
      <c r="L133" s="345"/>
      <c r="M133" s="345"/>
      <c r="N133" s="345"/>
      <c r="O133" s="345"/>
      <c r="P133" s="345"/>
      <c r="Q133" s="345"/>
      <c r="R133" s="345"/>
      <c r="S133" s="345"/>
      <c r="T133" s="340"/>
      <c r="U133" s="340"/>
      <c r="V133" s="340"/>
      <c r="W133" s="340"/>
      <c r="X133" s="340"/>
      <c r="Y133" s="340"/>
      <c r="Z133" s="340"/>
    </row>
    <row r="134" spans="1:26" s="337" customFormat="1" ht="12">
      <c r="A134" s="336"/>
      <c r="B134" s="336" t="s">
        <v>711</v>
      </c>
      <c r="C134" s="336"/>
      <c r="D134" s="336"/>
      <c r="E134" s="336"/>
      <c r="I134" s="345"/>
      <c r="J134" s="345"/>
      <c r="K134" s="345"/>
      <c r="L134" s="345"/>
      <c r="M134" s="345"/>
      <c r="N134" s="345"/>
      <c r="O134" s="345"/>
      <c r="P134" s="345"/>
      <c r="Q134" s="345"/>
      <c r="R134" s="345"/>
      <c r="S134" s="345"/>
      <c r="T134" s="340"/>
      <c r="U134" s="340"/>
      <c r="V134" s="340"/>
      <c r="W134" s="340"/>
      <c r="X134" s="340"/>
      <c r="Y134" s="340"/>
      <c r="Z134" s="340"/>
    </row>
    <row r="135" spans="1:26" s="337" customFormat="1" ht="12">
      <c r="A135" s="336" t="s">
        <v>751</v>
      </c>
      <c r="B135" s="336"/>
      <c r="C135" s="336"/>
      <c r="D135" s="336"/>
      <c r="E135" s="336"/>
      <c r="I135" s="345"/>
      <c r="J135" s="345"/>
      <c r="K135" s="345"/>
      <c r="L135" s="345"/>
      <c r="M135" s="345"/>
      <c r="N135" s="345"/>
      <c r="O135" s="345"/>
      <c r="P135" s="345"/>
      <c r="Q135" s="345"/>
      <c r="R135" s="345"/>
      <c r="S135" s="345"/>
      <c r="T135" s="340"/>
      <c r="U135" s="340"/>
      <c r="V135" s="340"/>
      <c r="W135" s="340"/>
      <c r="X135" s="340"/>
      <c r="Y135" s="340"/>
      <c r="Z135" s="340"/>
    </row>
    <row r="136" spans="1:26" s="337" customFormat="1" ht="12">
      <c r="A136" s="336"/>
      <c r="B136" s="336"/>
      <c r="C136" s="336"/>
      <c r="D136" s="336"/>
      <c r="E136" s="336"/>
      <c r="I136" s="345"/>
      <c r="J136" s="345"/>
      <c r="K136" s="345"/>
      <c r="L136" s="345"/>
      <c r="M136" s="345"/>
      <c r="N136" s="345"/>
      <c r="O136" s="345"/>
      <c r="P136" s="345"/>
      <c r="Q136" s="345"/>
      <c r="R136" s="345"/>
      <c r="S136" s="345"/>
      <c r="T136" s="340"/>
      <c r="U136" s="340"/>
      <c r="V136" s="340"/>
      <c r="W136" s="340"/>
      <c r="X136" s="340"/>
      <c r="Y136" s="340"/>
      <c r="Z136" s="340"/>
    </row>
    <row r="137" spans="1:26" s="337" customFormat="1" ht="12">
      <c r="A137" s="336"/>
      <c r="B137" s="336"/>
      <c r="C137" s="336"/>
      <c r="D137" s="336"/>
      <c r="E137" s="336"/>
      <c r="I137" s="345"/>
      <c r="J137" s="345"/>
      <c r="K137" s="345"/>
      <c r="L137" s="345"/>
      <c r="M137" s="345"/>
      <c r="N137" s="345"/>
      <c r="O137" s="345"/>
      <c r="P137" s="345"/>
      <c r="Q137" s="345"/>
      <c r="R137" s="345"/>
      <c r="S137" s="345"/>
      <c r="T137" s="340"/>
      <c r="U137" s="340"/>
      <c r="V137" s="340"/>
      <c r="W137" s="340"/>
      <c r="X137" s="340"/>
      <c r="Y137" s="340"/>
      <c r="Z137" s="340"/>
    </row>
    <row r="138" spans="1:26" s="337" customFormat="1" ht="12">
      <c r="A138" s="336"/>
      <c r="B138" s="336"/>
      <c r="C138" s="336"/>
      <c r="D138" s="336"/>
      <c r="E138" s="336"/>
      <c r="I138" s="345"/>
      <c r="J138" s="345"/>
      <c r="K138" s="345"/>
      <c r="L138" s="345"/>
      <c r="M138" s="345"/>
      <c r="N138" s="345"/>
      <c r="O138" s="345"/>
      <c r="P138" s="345"/>
      <c r="Q138" s="345"/>
      <c r="R138" s="345"/>
      <c r="S138" s="345"/>
      <c r="T138" s="340"/>
      <c r="U138" s="340"/>
      <c r="V138" s="340"/>
      <c r="W138" s="340"/>
      <c r="X138" s="340"/>
      <c r="Y138" s="340"/>
      <c r="Z138" s="340"/>
    </row>
    <row r="139" spans="1:26" s="337" customFormat="1" ht="12">
      <c r="A139" s="336"/>
      <c r="B139" s="336"/>
      <c r="C139" s="336"/>
      <c r="D139" s="336"/>
      <c r="E139" s="336"/>
      <c r="I139" s="345"/>
      <c r="J139" s="345"/>
      <c r="K139" s="345"/>
      <c r="L139" s="345"/>
      <c r="M139" s="345"/>
      <c r="N139" s="345"/>
      <c r="O139" s="345"/>
      <c r="P139" s="345"/>
      <c r="Q139" s="345"/>
      <c r="R139" s="345"/>
      <c r="S139" s="345"/>
      <c r="T139" s="340"/>
      <c r="U139" s="340"/>
      <c r="V139" s="340"/>
      <c r="W139" s="340"/>
      <c r="X139" s="340"/>
      <c r="Y139" s="340"/>
      <c r="Z139" s="340"/>
    </row>
    <row r="140" spans="1:26" s="337" customFormat="1" ht="12">
      <c r="A140" s="336"/>
      <c r="B140" s="336"/>
      <c r="C140" s="336"/>
      <c r="D140" s="336"/>
      <c r="E140" s="336"/>
      <c r="I140" s="345"/>
      <c r="J140" s="345"/>
      <c r="K140" s="345"/>
      <c r="L140" s="345"/>
      <c r="M140" s="345"/>
      <c r="N140" s="345"/>
      <c r="O140" s="345"/>
      <c r="P140" s="345"/>
      <c r="Q140" s="345"/>
      <c r="R140" s="345"/>
      <c r="S140" s="345"/>
      <c r="T140" s="340"/>
      <c r="U140" s="340"/>
      <c r="V140" s="340"/>
      <c r="W140" s="340"/>
      <c r="X140" s="340"/>
      <c r="Y140" s="340"/>
      <c r="Z140" s="340"/>
    </row>
    <row r="141" spans="1:19" s="337" customFormat="1" ht="12">
      <c r="A141" s="336"/>
      <c r="B141" s="336"/>
      <c r="C141" s="336"/>
      <c r="D141" s="336"/>
      <c r="E141" s="336"/>
      <c r="I141" s="344"/>
      <c r="J141" s="344"/>
      <c r="K141" s="344"/>
      <c r="L141" s="344"/>
      <c r="M141" s="344"/>
      <c r="N141" s="344"/>
      <c r="O141" s="344"/>
      <c r="P141" s="344"/>
      <c r="Q141" s="346"/>
      <c r="R141" s="346"/>
      <c r="S141" s="346"/>
    </row>
    <row r="142" spans="1:19" s="337" customFormat="1" ht="12">
      <c r="A142" s="336"/>
      <c r="B142" s="336"/>
      <c r="C142" s="336"/>
      <c r="D142" s="336"/>
      <c r="E142" s="336"/>
      <c r="I142" s="344"/>
      <c r="J142" s="344"/>
      <c r="K142" s="344"/>
      <c r="L142" s="344"/>
      <c r="M142" s="344"/>
      <c r="N142" s="344"/>
      <c r="O142" s="344"/>
      <c r="P142" s="344"/>
      <c r="Q142" s="346"/>
      <c r="R142" s="346"/>
      <c r="S142" s="346"/>
    </row>
    <row r="143" spans="1:19" s="337" customFormat="1" ht="12">
      <c r="A143" s="336"/>
      <c r="B143" s="336"/>
      <c r="C143" s="336"/>
      <c r="D143" s="336"/>
      <c r="E143" s="336"/>
      <c r="I143" s="344"/>
      <c r="J143" s="344"/>
      <c r="K143" s="344"/>
      <c r="L143" s="344"/>
      <c r="M143" s="344"/>
      <c r="N143" s="344"/>
      <c r="O143" s="344"/>
      <c r="P143" s="344"/>
      <c r="Q143" s="346"/>
      <c r="R143" s="346"/>
      <c r="S143" s="346"/>
    </row>
    <row r="144" spans="1:19" s="337" customFormat="1" ht="12">
      <c r="A144" s="336"/>
      <c r="B144" s="336"/>
      <c r="C144" s="336"/>
      <c r="D144" s="336"/>
      <c r="E144" s="336"/>
      <c r="I144" s="344"/>
      <c r="J144" s="344"/>
      <c r="K144" s="344"/>
      <c r="L144" s="344"/>
      <c r="M144" s="344"/>
      <c r="N144" s="344"/>
      <c r="O144" s="344"/>
      <c r="P144" s="344"/>
      <c r="Q144" s="346"/>
      <c r="R144" s="346"/>
      <c r="S144" s="346"/>
    </row>
    <row r="145" spans="1:19" s="337" customFormat="1" ht="12">
      <c r="A145" s="336"/>
      <c r="B145" s="336"/>
      <c r="C145" s="336"/>
      <c r="D145" s="336"/>
      <c r="E145" s="336"/>
      <c r="I145" s="344"/>
      <c r="J145" s="344"/>
      <c r="K145" s="344"/>
      <c r="L145" s="344"/>
      <c r="M145" s="344"/>
      <c r="N145" s="344"/>
      <c r="O145" s="344"/>
      <c r="P145" s="344"/>
      <c r="Q145" s="346"/>
      <c r="R145" s="346"/>
      <c r="S145" s="346"/>
    </row>
    <row r="146" spans="1:19" s="337" customFormat="1" ht="12">
      <c r="A146" s="336"/>
      <c r="B146" s="336"/>
      <c r="C146" s="336"/>
      <c r="D146" s="336"/>
      <c r="E146" s="336"/>
      <c r="I146" s="344"/>
      <c r="J146" s="344"/>
      <c r="K146" s="344"/>
      <c r="L146" s="344"/>
      <c r="M146" s="344"/>
      <c r="N146" s="344"/>
      <c r="O146" s="344"/>
      <c r="P146" s="344"/>
      <c r="Q146" s="346"/>
      <c r="R146" s="346"/>
      <c r="S146" s="346"/>
    </row>
    <row r="147" spans="1:19" s="337" customFormat="1" ht="12">
      <c r="A147" s="336"/>
      <c r="B147" s="336"/>
      <c r="C147" s="336"/>
      <c r="D147" s="336"/>
      <c r="E147" s="336"/>
      <c r="I147" s="344"/>
      <c r="J147" s="344"/>
      <c r="K147" s="344"/>
      <c r="L147" s="344"/>
      <c r="M147" s="344"/>
      <c r="N147" s="344"/>
      <c r="O147" s="344"/>
      <c r="P147" s="344"/>
      <c r="Q147" s="346"/>
      <c r="R147" s="346"/>
      <c r="S147" s="346"/>
    </row>
    <row r="148" spans="1:19" s="337" customFormat="1" ht="12">
      <c r="A148" s="336"/>
      <c r="B148" s="336"/>
      <c r="C148" s="336"/>
      <c r="D148" s="336"/>
      <c r="E148" s="336"/>
      <c r="I148" s="344"/>
      <c r="J148" s="344"/>
      <c r="K148" s="344"/>
      <c r="L148" s="344"/>
      <c r="M148" s="344"/>
      <c r="N148" s="344"/>
      <c r="O148" s="344"/>
      <c r="P148" s="344"/>
      <c r="Q148" s="346"/>
      <c r="R148" s="346"/>
      <c r="S148" s="346"/>
    </row>
    <row r="149" spans="1:19" s="337" customFormat="1" ht="12">
      <c r="A149" s="336"/>
      <c r="B149" s="336"/>
      <c r="C149" s="336"/>
      <c r="D149" s="336"/>
      <c r="E149" s="336"/>
      <c r="I149" s="344"/>
      <c r="J149" s="344"/>
      <c r="K149" s="344"/>
      <c r="L149" s="344"/>
      <c r="M149" s="344"/>
      <c r="N149" s="344"/>
      <c r="O149" s="344"/>
      <c r="P149" s="344"/>
      <c r="Q149" s="346"/>
      <c r="R149" s="346"/>
      <c r="S149" s="346"/>
    </row>
    <row r="150" spans="1:19" s="337" customFormat="1" ht="12">
      <c r="A150" s="336"/>
      <c r="B150" s="336"/>
      <c r="C150" s="336"/>
      <c r="D150" s="336"/>
      <c r="E150" s="336"/>
      <c r="I150" s="344"/>
      <c r="J150" s="344"/>
      <c r="K150" s="344"/>
      <c r="L150" s="344"/>
      <c r="M150" s="344"/>
      <c r="N150" s="344"/>
      <c r="O150" s="344"/>
      <c r="P150" s="344"/>
      <c r="Q150" s="346"/>
      <c r="R150" s="346"/>
      <c r="S150" s="346"/>
    </row>
    <row r="151" spans="1:19" s="337" customFormat="1" ht="12">
      <c r="A151" s="336"/>
      <c r="B151" s="336"/>
      <c r="C151" s="336"/>
      <c r="D151" s="336"/>
      <c r="E151" s="336"/>
      <c r="I151" s="344"/>
      <c r="J151" s="344"/>
      <c r="K151" s="344"/>
      <c r="L151" s="344"/>
      <c r="M151" s="344"/>
      <c r="N151" s="344"/>
      <c r="O151" s="344"/>
      <c r="P151" s="344"/>
      <c r="Q151" s="346"/>
      <c r="R151" s="346"/>
      <c r="S151" s="346"/>
    </row>
    <row r="152" spans="9:19" s="337" customFormat="1" ht="12">
      <c r="I152" s="346"/>
      <c r="J152" s="346"/>
      <c r="K152" s="344"/>
      <c r="L152" s="344"/>
      <c r="M152" s="344"/>
      <c r="N152" s="344"/>
      <c r="O152" s="344"/>
      <c r="P152" s="344"/>
      <c r="Q152" s="346"/>
      <c r="R152" s="346"/>
      <c r="S152" s="346"/>
    </row>
    <row r="153" spans="9:19" s="337" customFormat="1" ht="12">
      <c r="I153" s="346"/>
      <c r="J153" s="346"/>
      <c r="K153" s="344"/>
      <c r="L153" s="344"/>
      <c r="M153" s="344"/>
      <c r="N153" s="344"/>
      <c r="O153" s="344"/>
      <c r="P153" s="344"/>
      <c r="Q153" s="346"/>
      <c r="R153" s="346"/>
      <c r="S153" s="346"/>
    </row>
    <row r="154" spans="9:19" s="337" customFormat="1" ht="12">
      <c r="I154" s="346"/>
      <c r="J154" s="346"/>
      <c r="K154" s="344"/>
      <c r="L154" s="344"/>
      <c r="M154" s="344"/>
      <c r="N154" s="344"/>
      <c r="O154" s="344"/>
      <c r="P154" s="344"/>
      <c r="Q154" s="346"/>
      <c r="R154" s="346"/>
      <c r="S154" s="346"/>
    </row>
    <row r="155" spans="9:19" s="337" customFormat="1" ht="12">
      <c r="I155" s="346"/>
      <c r="J155" s="346"/>
      <c r="K155" s="344"/>
      <c r="L155" s="344"/>
      <c r="M155" s="344"/>
      <c r="N155" s="344"/>
      <c r="O155" s="344"/>
      <c r="P155" s="344"/>
      <c r="Q155" s="346"/>
      <c r="R155" s="346"/>
      <c r="S155" s="346"/>
    </row>
    <row r="156" spans="9:19" s="337" customFormat="1" ht="12">
      <c r="I156" s="346"/>
      <c r="J156" s="346"/>
      <c r="K156" s="344"/>
      <c r="L156" s="344"/>
      <c r="M156" s="344"/>
      <c r="N156" s="344"/>
      <c r="O156" s="344"/>
      <c r="P156" s="344"/>
      <c r="Q156" s="346"/>
      <c r="R156" s="346"/>
      <c r="S156" s="346"/>
    </row>
    <row r="157" spans="9:19" s="337" customFormat="1" ht="12">
      <c r="I157" s="346"/>
      <c r="J157" s="346"/>
      <c r="K157" s="344"/>
      <c r="L157" s="344"/>
      <c r="M157" s="344"/>
      <c r="N157" s="344"/>
      <c r="O157" s="344"/>
      <c r="P157" s="344"/>
      <c r="Q157" s="346"/>
      <c r="R157" s="346"/>
      <c r="S157" s="346"/>
    </row>
    <row r="158" spans="9:19" s="337" customFormat="1" ht="12">
      <c r="I158" s="346"/>
      <c r="J158" s="346"/>
      <c r="K158" s="344"/>
      <c r="L158" s="344"/>
      <c r="M158" s="344"/>
      <c r="N158" s="344"/>
      <c r="O158" s="344"/>
      <c r="P158" s="344"/>
      <c r="Q158" s="346"/>
      <c r="R158" s="346"/>
      <c r="S158" s="346"/>
    </row>
    <row r="159" spans="9:19" s="337" customFormat="1" ht="12">
      <c r="I159" s="346"/>
      <c r="J159" s="346"/>
      <c r="K159" s="344"/>
      <c r="L159" s="344"/>
      <c r="M159" s="344"/>
      <c r="N159" s="344"/>
      <c r="O159" s="344"/>
      <c r="P159" s="344"/>
      <c r="Q159" s="346"/>
      <c r="R159" s="346"/>
      <c r="S159" s="346"/>
    </row>
    <row r="160" spans="9:19" s="337" customFormat="1" ht="12">
      <c r="I160" s="346"/>
      <c r="J160" s="346"/>
      <c r="K160" s="344"/>
      <c r="L160" s="344"/>
      <c r="M160" s="344"/>
      <c r="N160" s="344"/>
      <c r="O160" s="344"/>
      <c r="P160" s="344"/>
      <c r="Q160" s="346"/>
      <c r="R160" s="346"/>
      <c r="S160" s="346"/>
    </row>
    <row r="161" spans="9:19" s="337" customFormat="1" ht="12">
      <c r="I161" s="346"/>
      <c r="J161" s="346"/>
      <c r="K161" s="344"/>
      <c r="L161" s="344"/>
      <c r="M161" s="344"/>
      <c r="N161" s="344"/>
      <c r="O161" s="344"/>
      <c r="P161" s="344"/>
      <c r="Q161" s="346"/>
      <c r="R161" s="346"/>
      <c r="S161" s="346"/>
    </row>
    <row r="162" spans="9:19" s="337" customFormat="1" ht="12">
      <c r="I162" s="346"/>
      <c r="J162" s="346"/>
      <c r="K162" s="344"/>
      <c r="L162" s="344"/>
      <c r="M162" s="344"/>
      <c r="N162" s="344"/>
      <c r="O162" s="344"/>
      <c r="P162" s="344"/>
      <c r="Q162" s="346"/>
      <c r="R162" s="346"/>
      <c r="S162" s="346"/>
    </row>
    <row r="163" spans="9:19" s="337" customFormat="1" ht="12">
      <c r="I163" s="346"/>
      <c r="J163" s="346"/>
      <c r="K163" s="344"/>
      <c r="L163" s="344"/>
      <c r="M163" s="344"/>
      <c r="N163" s="344"/>
      <c r="O163" s="344"/>
      <c r="P163" s="344"/>
      <c r="Q163" s="346"/>
      <c r="R163" s="346"/>
      <c r="S163" s="346"/>
    </row>
    <row r="164" spans="9:19" s="337" customFormat="1" ht="12">
      <c r="I164" s="346"/>
      <c r="J164" s="346"/>
      <c r="K164" s="344"/>
      <c r="L164" s="344"/>
      <c r="M164" s="344"/>
      <c r="N164" s="344"/>
      <c r="O164" s="344"/>
      <c r="P164" s="344"/>
      <c r="Q164" s="346"/>
      <c r="R164" s="346"/>
      <c r="S164" s="346"/>
    </row>
    <row r="165" spans="9:19" s="337" customFormat="1" ht="12">
      <c r="I165" s="346"/>
      <c r="J165" s="346"/>
      <c r="K165" s="344"/>
      <c r="L165" s="344"/>
      <c r="M165" s="344"/>
      <c r="N165" s="344"/>
      <c r="O165" s="344"/>
      <c r="P165" s="344"/>
      <c r="Q165" s="346"/>
      <c r="R165" s="346"/>
      <c r="S165" s="346"/>
    </row>
    <row r="166" spans="9:19" s="337" customFormat="1" ht="12">
      <c r="I166" s="346"/>
      <c r="J166" s="346"/>
      <c r="K166" s="344"/>
      <c r="L166" s="344"/>
      <c r="M166" s="344"/>
      <c r="N166" s="344"/>
      <c r="O166" s="344"/>
      <c r="P166" s="344"/>
      <c r="Q166" s="346"/>
      <c r="R166" s="346"/>
      <c r="S166" s="346"/>
    </row>
    <row r="167" spans="9:19" s="337" customFormat="1" ht="12">
      <c r="I167" s="346"/>
      <c r="J167" s="346"/>
      <c r="K167" s="344"/>
      <c r="L167" s="344"/>
      <c r="M167" s="344"/>
      <c r="N167" s="344"/>
      <c r="O167" s="344"/>
      <c r="P167" s="344"/>
      <c r="Q167" s="346"/>
      <c r="R167" s="346"/>
      <c r="S167" s="346"/>
    </row>
    <row r="168" spans="9:19" s="337" customFormat="1" ht="12">
      <c r="I168" s="346"/>
      <c r="J168" s="346"/>
      <c r="K168" s="344"/>
      <c r="L168" s="344"/>
      <c r="M168" s="344"/>
      <c r="N168" s="344"/>
      <c r="O168" s="344"/>
      <c r="P168" s="344"/>
      <c r="Q168" s="346"/>
      <c r="R168" s="346"/>
      <c r="S168" s="346"/>
    </row>
    <row r="169" spans="9:19" s="337" customFormat="1" ht="12">
      <c r="I169" s="346"/>
      <c r="J169" s="346"/>
      <c r="K169" s="344"/>
      <c r="L169" s="344"/>
      <c r="M169" s="344"/>
      <c r="N169" s="344"/>
      <c r="O169" s="344"/>
      <c r="P169" s="344"/>
      <c r="Q169" s="346"/>
      <c r="R169" s="346"/>
      <c r="S169" s="346"/>
    </row>
    <row r="170" spans="9:19" s="337" customFormat="1" ht="12">
      <c r="I170" s="346"/>
      <c r="J170" s="346"/>
      <c r="K170" s="344"/>
      <c r="L170" s="344"/>
      <c r="M170" s="344"/>
      <c r="N170" s="344"/>
      <c r="O170" s="344"/>
      <c r="P170" s="344"/>
      <c r="Q170" s="346"/>
      <c r="R170" s="346"/>
      <c r="S170" s="346"/>
    </row>
    <row r="171" spans="9:19" s="337" customFormat="1" ht="12">
      <c r="I171" s="346"/>
      <c r="J171" s="346"/>
      <c r="K171" s="344"/>
      <c r="L171" s="344"/>
      <c r="M171" s="344"/>
      <c r="N171" s="344"/>
      <c r="O171" s="344"/>
      <c r="P171" s="344"/>
      <c r="Q171" s="346"/>
      <c r="R171" s="346"/>
      <c r="S171" s="346"/>
    </row>
    <row r="172" spans="9:19" s="310" customFormat="1" ht="8.25">
      <c r="I172" s="312"/>
      <c r="J172" s="312"/>
      <c r="K172" s="311"/>
      <c r="L172" s="311"/>
      <c r="M172" s="311"/>
      <c r="N172" s="311"/>
      <c r="O172" s="311"/>
      <c r="P172" s="311"/>
      <c r="Q172" s="312"/>
      <c r="R172" s="312"/>
      <c r="S172" s="312"/>
    </row>
    <row r="173" spans="9:19" s="310" customFormat="1" ht="8.25">
      <c r="I173" s="312"/>
      <c r="J173" s="312"/>
      <c r="K173" s="311"/>
      <c r="L173" s="311"/>
      <c r="M173" s="311"/>
      <c r="N173" s="311"/>
      <c r="O173" s="311"/>
      <c r="P173" s="311"/>
      <c r="Q173" s="312"/>
      <c r="R173" s="312"/>
      <c r="S173" s="312"/>
    </row>
    <row r="174" spans="9:19" s="310" customFormat="1" ht="8.25">
      <c r="I174" s="312"/>
      <c r="J174" s="312"/>
      <c r="K174" s="311"/>
      <c r="L174" s="311"/>
      <c r="M174" s="311"/>
      <c r="N174" s="311"/>
      <c r="O174" s="311"/>
      <c r="P174" s="311"/>
      <c r="Q174" s="312"/>
      <c r="R174" s="312"/>
      <c r="S174" s="312"/>
    </row>
    <row r="175" spans="9:19" s="310" customFormat="1" ht="8.25">
      <c r="I175" s="312"/>
      <c r="J175" s="312"/>
      <c r="K175" s="311"/>
      <c r="L175" s="311"/>
      <c r="M175" s="311"/>
      <c r="N175" s="311"/>
      <c r="O175" s="311"/>
      <c r="P175" s="311"/>
      <c r="Q175" s="312"/>
      <c r="R175" s="312"/>
      <c r="S175" s="312"/>
    </row>
    <row r="176" spans="9:19" s="310" customFormat="1" ht="8.25">
      <c r="I176" s="312"/>
      <c r="J176" s="312"/>
      <c r="K176" s="311"/>
      <c r="L176" s="311"/>
      <c r="M176" s="311"/>
      <c r="N176" s="311"/>
      <c r="O176" s="311"/>
      <c r="P176" s="311"/>
      <c r="Q176" s="312"/>
      <c r="R176" s="312"/>
      <c r="S176" s="312"/>
    </row>
    <row r="177" spans="9:19" s="310" customFormat="1" ht="8.25">
      <c r="I177" s="312"/>
      <c r="J177" s="312"/>
      <c r="K177" s="311"/>
      <c r="L177" s="311"/>
      <c r="M177" s="311"/>
      <c r="N177" s="311"/>
      <c r="O177" s="311"/>
      <c r="P177" s="311"/>
      <c r="Q177" s="312"/>
      <c r="R177" s="312"/>
      <c r="S177" s="312"/>
    </row>
    <row r="178" spans="9:19" s="310" customFormat="1" ht="8.25">
      <c r="I178" s="312"/>
      <c r="J178" s="312"/>
      <c r="K178" s="311"/>
      <c r="L178" s="311"/>
      <c r="M178" s="311"/>
      <c r="N178" s="311"/>
      <c r="O178" s="311"/>
      <c r="P178" s="311"/>
      <c r="Q178" s="312"/>
      <c r="R178" s="312"/>
      <c r="S178" s="312"/>
    </row>
    <row r="179" spans="9:19" s="310" customFormat="1" ht="8.25">
      <c r="I179" s="312"/>
      <c r="J179" s="312"/>
      <c r="K179" s="311"/>
      <c r="L179" s="311"/>
      <c r="M179" s="311"/>
      <c r="N179" s="311"/>
      <c r="O179" s="311"/>
      <c r="P179" s="311"/>
      <c r="Q179" s="312"/>
      <c r="R179" s="312"/>
      <c r="S179" s="312"/>
    </row>
    <row r="180" spans="9:19" s="310" customFormat="1" ht="8.25">
      <c r="I180" s="312"/>
      <c r="J180" s="312"/>
      <c r="K180" s="311"/>
      <c r="L180" s="311"/>
      <c r="M180" s="311"/>
      <c r="N180" s="311"/>
      <c r="O180" s="311"/>
      <c r="P180" s="311"/>
      <c r="Q180" s="312"/>
      <c r="R180" s="312"/>
      <c r="S180" s="312"/>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3.xml><?xml version="1.0" encoding="utf-8"?>
<worksheet xmlns="http://schemas.openxmlformats.org/spreadsheetml/2006/main" xmlns:r="http://schemas.openxmlformats.org/officeDocument/2006/relationships">
  <sheetPr>
    <tabColor indexed="31"/>
  </sheetPr>
  <dimension ref="A2:Z180"/>
  <sheetViews>
    <sheetView tabSelected="1" zoomScalePageLayoutView="0" workbookViewId="0" topLeftCell="A1">
      <selection activeCell="X8" sqref="X8"/>
    </sheetView>
  </sheetViews>
  <sheetFormatPr defaultColWidth="11.421875" defaultRowHeight="12.75"/>
  <cols>
    <col min="1" max="1" width="2.28125" style="299" customWidth="1"/>
    <col min="2" max="2" width="1.7109375" style="299" customWidth="1"/>
    <col min="3" max="3" width="5.57421875" style="299" customWidth="1"/>
    <col min="4" max="4" width="3.00390625" style="299" customWidth="1"/>
    <col min="5" max="5" width="29.28125" style="299" bestFit="1" customWidth="1"/>
    <col min="6" max="6" width="5.28125" style="299" hidden="1" customWidth="1"/>
    <col min="7" max="7" width="6.7109375" style="299" hidden="1" customWidth="1"/>
    <col min="8" max="8" width="3.421875" style="299" customWidth="1"/>
    <col min="9" max="9" width="8.7109375" style="301" customWidth="1"/>
    <col min="10" max="10" width="1.28515625" style="301" customWidth="1"/>
    <col min="11" max="11" width="12.7109375" style="300" bestFit="1" customWidth="1"/>
    <col min="12" max="12" width="1.28515625" style="300" customWidth="1"/>
    <col min="13" max="13" width="9.140625" style="300" customWidth="1"/>
    <col min="14" max="14" width="1.28515625" style="300" customWidth="1"/>
    <col min="15" max="15" width="10.140625" style="300" customWidth="1"/>
    <col min="16" max="16" width="1.28515625" style="300" customWidth="1"/>
    <col min="17" max="17" width="6.8515625" style="301" customWidth="1"/>
    <col min="18" max="18" width="1.28515625" style="301" customWidth="1"/>
    <col min="19" max="19" width="8.00390625" style="301" customWidth="1"/>
    <col min="20" max="25" width="5.8515625" style="299" customWidth="1"/>
    <col min="26" max="16384" width="11.421875" style="299" customWidth="1"/>
  </cols>
  <sheetData>
    <row r="2" spans="1:19" s="297" customFormat="1" ht="12.75" customHeight="1">
      <c r="A2" s="292" t="s">
        <v>777</v>
      </c>
      <c r="B2" s="293"/>
      <c r="C2" s="294"/>
      <c r="D2" s="294"/>
      <c r="E2" s="294"/>
      <c r="F2" s="294"/>
      <c r="G2" s="294"/>
      <c r="H2" s="294"/>
      <c r="I2" s="295"/>
      <c r="J2" s="295"/>
      <c r="K2" s="295"/>
      <c r="L2" s="295"/>
      <c r="M2" s="296"/>
      <c r="N2" s="296"/>
      <c r="O2" s="296"/>
      <c r="P2" s="296"/>
      <c r="Q2" s="295"/>
      <c r="R2" s="295"/>
      <c r="S2" s="295"/>
    </row>
    <row r="3" spans="1:19" ht="12" customHeight="1">
      <c r="A3" s="313" t="s">
        <v>0</v>
      </c>
      <c r="B3" s="298"/>
      <c r="I3" s="300"/>
      <c r="J3" s="300"/>
      <c r="K3" s="301"/>
      <c r="M3" s="302"/>
      <c r="N3" s="302"/>
      <c r="O3" s="302"/>
      <c r="P3" s="302"/>
      <c r="Q3" s="300"/>
      <c r="R3" s="300"/>
      <c r="S3" s="300"/>
    </row>
    <row r="4" spans="1:19" s="304" customFormat="1" ht="12.75" customHeight="1">
      <c r="A4" s="303"/>
      <c r="I4" s="305"/>
      <c r="J4" s="305"/>
      <c r="K4" s="305"/>
      <c r="L4" s="305"/>
      <c r="M4" s="305"/>
      <c r="N4" s="305"/>
      <c r="O4" s="305"/>
      <c r="P4" s="305"/>
      <c r="Q4" s="305"/>
      <c r="R4" s="305"/>
      <c r="S4" s="306"/>
    </row>
    <row r="5" spans="1:19" s="317" customFormat="1" ht="12.75" customHeight="1">
      <c r="A5" s="314"/>
      <c r="B5" s="314"/>
      <c r="C5" s="314"/>
      <c r="D5" s="314"/>
      <c r="E5" s="314"/>
      <c r="F5" s="314"/>
      <c r="G5" s="315"/>
      <c r="H5" s="315"/>
      <c r="I5" s="315"/>
      <c r="J5" s="315"/>
      <c r="K5" s="315" t="s">
        <v>697</v>
      </c>
      <c r="L5" s="315"/>
      <c r="M5" s="315"/>
      <c r="N5" s="315"/>
      <c r="O5" s="315"/>
      <c r="P5" s="315"/>
      <c r="Q5" s="315"/>
      <c r="R5" s="315"/>
      <c r="S5" s="316"/>
    </row>
    <row r="6" spans="7:19" s="206" customFormat="1" ht="12" customHeight="1">
      <c r="G6" s="318"/>
      <c r="H6" s="318"/>
      <c r="I6" s="319"/>
      <c r="J6" s="319"/>
      <c r="K6" s="320" t="s">
        <v>727</v>
      </c>
      <c r="L6" s="320"/>
      <c r="M6" s="320"/>
      <c r="N6" s="320"/>
      <c r="O6" s="320"/>
      <c r="P6" s="320"/>
      <c r="Q6" s="320"/>
      <c r="R6" s="321"/>
      <c r="S6" s="322"/>
    </row>
    <row r="7" spans="1:19" s="206" customFormat="1" ht="12">
      <c r="A7" s="323" t="s">
        <v>1</v>
      </c>
      <c r="E7" s="221"/>
      <c r="F7" s="221"/>
      <c r="G7" s="221"/>
      <c r="H7" s="221"/>
      <c r="I7" s="228"/>
      <c r="J7" s="228"/>
      <c r="K7" s="228"/>
      <c r="L7" s="228"/>
      <c r="M7" s="228"/>
      <c r="N7" s="228"/>
      <c r="O7" s="228"/>
      <c r="P7" s="228"/>
      <c r="Q7" s="228"/>
      <c r="R7" s="228"/>
      <c r="S7" s="228"/>
    </row>
    <row r="8" spans="1:19" s="317" customFormat="1" ht="36.75" thickBot="1">
      <c r="A8" s="324"/>
      <c r="B8" s="324"/>
      <c r="C8" s="324"/>
      <c r="D8" s="324"/>
      <c r="E8" s="325"/>
      <c r="F8" s="325"/>
      <c r="G8" s="325"/>
      <c r="H8" s="326"/>
      <c r="I8" s="327">
        <v>2007</v>
      </c>
      <c r="J8" s="328"/>
      <c r="K8" s="327" t="s">
        <v>698</v>
      </c>
      <c r="L8" s="328"/>
      <c r="M8" s="329" t="s">
        <v>699</v>
      </c>
      <c r="N8" s="330"/>
      <c r="O8" s="331" t="s">
        <v>700</v>
      </c>
      <c r="P8" s="330"/>
      <c r="Q8" s="331" t="s">
        <v>598</v>
      </c>
      <c r="R8" s="329"/>
      <c r="S8" s="327">
        <v>2008</v>
      </c>
    </row>
    <row r="9" spans="5:26" s="206" customFormat="1" ht="7.5" customHeight="1">
      <c r="E9" s="221"/>
      <c r="F9" s="221"/>
      <c r="G9" s="221"/>
      <c r="H9" s="221"/>
      <c r="I9" s="227"/>
      <c r="J9" s="227"/>
      <c r="K9" s="227"/>
      <c r="L9" s="227"/>
      <c r="M9" s="227"/>
      <c r="N9" s="227"/>
      <c r="O9" s="227"/>
      <c r="P9" s="227"/>
      <c r="Q9" s="227"/>
      <c r="R9" s="227"/>
      <c r="S9" s="227"/>
      <c r="T9" s="220"/>
      <c r="U9" s="220"/>
      <c r="V9" s="220"/>
      <c r="W9" s="220"/>
      <c r="X9" s="220"/>
      <c r="Y9" s="220"/>
      <c r="Z9" s="220"/>
    </row>
    <row r="10" spans="1:26" s="336" customFormat="1" ht="7.5" customHeight="1">
      <c r="A10" s="332"/>
      <c r="B10" s="332"/>
      <c r="C10" s="332"/>
      <c r="D10" s="332"/>
      <c r="E10" s="332"/>
      <c r="F10" s="332"/>
      <c r="G10" s="332"/>
      <c r="H10" s="332"/>
      <c r="I10" s="333"/>
      <c r="J10" s="333"/>
      <c r="K10" s="334"/>
      <c r="L10" s="334"/>
      <c r="M10" s="334"/>
      <c r="N10" s="334"/>
      <c r="O10" s="334"/>
      <c r="P10" s="334"/>
      <c r="Q10" s="334"/>
      <c r="R10" s="334"/>
      <c r="S10" s="333"/>
      <c r="T10" s="335"/>
      <c r="U10" s="335"/>
      <c r="V10" s="335"/>
      <c r="W10" s="335"/>
      <c r="X10" s="335"/>
      <c r="Y10" s="335"/>
      <c r="Z10" s="335"/>
    </row>
    <row r="11" spans="1:26" s="337" customFormat="1" ht="12">
      <c r="A11" s="317" t="s">
        <v>234</v>
      </c>
      <c r="G11" s="338"/>
      <c r="H11" s="338"/>
      <c r="I11" s="339">
        <f>I13-I75</f>
        <v>727.7701892519253</v>
      </c>
      <c r="J11" s="339"/>
      <c r="K11" s="339">
        <f>K13-K75</f>
        <v>-2154.2153825217356</v>
      </c>
      <c r="L11" s="339"/>
      <c r="M11" s="339">
        <f>M13-M75</f>
        <v>-48390.43727840603</v>
      </c>
      <c r="N11" s="339"/>
      <c r="O11" s="339">
        <f>O13-O75</f>
        <v>19580.004436778316</v>
      </c>
      <c r="P11" s="339"/>
      <c r="Q11" s="339">
        <f>Q13-Q75</f>
        <v>403.52622169874223</v>
      </c>
      <c r="R11" s="339"/>
      <c r="S11" s="339">
        <f>S13-S75</f>
        <v>-29833.38791695304</v>
      </c>
      <c r="T11" s="340"/>
      <c r="U11" s="340"/>
      <c r="V11" s="340"/>
      <c r="W11" s="340"/>
      <c r="X11" s="340"/>
      <c r="Y11" s="340"/>
      <c r="Z11" s="340"/>
    </row>
    <row r="12" spans="7:26" s="337" customFormat="1" ht="7.5" customHeight="1">
      <c r="G12" s="338"/>
      <c r="H12" s="338"/>
      <c r="I12" s="339"/>
      <c r="J12" s="339"/>
      <c r="K12" s="339"/>
      <c r="L12" s="339"/>
      <c r="M12" s="339"/>
      <c r="N12" s="339"/>
      <c r="O12" s="339"/>
      <c r="P12" s="339"/>
      <c r="Q12" s="339"/>
      <c r="R12" s="339"/>
      <c r="S12" s="339"/>
      <c r="T12" s="340"/>
      <c r="U12" s="340"/>
      <c r="V12" s="340"/>
      <c r="W12" s="340"/>
      <c r="X12" s="340"/>
      <c r="Y12" s="340"/>
      <c r="Z12" s="340"/>
    </row>
    <row r="13" spans="1:26" s="337" customFormat="1" ht="12">
      <c r="A13" s="337" t="s">
        <v>706</v>
      </c>
      <c r="G13" s="338"/>
      <c r="H13" s="338"/>
      <c r="I13" s="339">
        <f>I15+I20+I59</f>
        <v>164585.64804769377</v>
      </c>
      <c r="J13" s="339"/>
      <c r="K13" s="339">
        <f>K15+K20+K59</f>
        <v>9314.250275164035</v>
      </c>
      <c r="L13" s="339"/>
      <c r="M13" s="339">
        <f>M15+M20+M59</f>
        <v>-37514.72833902215</v>
      </c>
      <c r="N13" s="339"/>
      <c r="O13" s="339">
        <f>O15+O20+O59</f>
        <v>6221.654250178795</v>
      </c>
      <c r="P13" s="339"/>
      <c r="Q13" s="339">
        <f>Q15+Q20+Q59</f>
        <v>105.33014756810175</v>
      </c>
      <c r="R13" s="339"/>
      <c r="S13" s="339">
        <f>S15+S20+S59</f>
        <v>142712.15438158254</v>
      </c>
      <c r="T13" s="340"/>
      <c r="U13" s="340"/>
      <c r="V13" s="340"/>
      <c r="W13" s="340"/>
      <c r="X13" s="340"/>
      <c r="Y13" s="340"/>
      <c r="Z13" s="340"/>
    </row>
    <row r="14" spans="9:26" s="337" customFormat="1" ht="12">
      <c r="I14" s="339"/>
      <c r="J14" s="339"/>
      <c r="K14" s="339"/>
      <c r="L14" s="339"/>
      <c r="M14" s="339"/>
      <c r="N14" s="339"/>
      <c r="O14" s="339"/>
      <c r="P14" s="339"/>
      <c r="Q14" s="339"/>
      <c r="R14" s="339"/>
      <c r="S14" s="339"/>
      <c r="T14" s="340"/>
      <c r="U14" s="340"/>
      <c r="V14" s="340"/>
      <c r="W14" s="340"/>
      <c r="X14" s="340"/>
      <c r="Y14" s="340"/>
      <c r="Z14" s="340"/>
    </row>
    <row r="15" spans="1:26" s="337" customFormat="1" ht="12">
      <c r="A15" s="337" t="s">
        <v>743</v>
      </c>
      <c r="D15" s="341"/>
      <c r="G15" s="341"/>
      <c r="H15" s="341"/>
      <c r="I15" s="339">
        <f>I16+I17+I18+I19</f>
        <v>19977.169465443454</v>
      </c>
      <c r="J15" s="339"/>
      <c r="K15" s="339">
        <f>K16+K17+K18+K19</f>
        <v>4048.9230748708064</v>
      </c>
      <c r="L15" s="339"/>
      <c r="M15" s="339">
        <f>M16+M17+M18+M19</f>
        <v>1283.1973274086827</v>
      </c>
      <c r="N15" s="339"/>
      <c r="O15" s="339">
        <f>O16+O17+O18+O19</f>
        <v>-287.36560992912223</v>
      </c>
      <c r="P15" s="339"/>
      <c r="Q15" s="339">
        <f>Q16+Q17+Q18+Q19</f>
        <v>-0.02311739015385683</v>
      </c>
      <c r="R15" s="339"/>
      <c r="S15" s="339">
        <f>S16+S17+S18+S19</f>
        <v>25021.901140403672</v>
      </c>
      <c r="T15" s="340"/>
      <c r="U15" s="340"/>
      <c r="V15" s="340"/>
      <c r="W15" s="340"/>
      <c r="X15" s="340"/>
      <c r="Y15" s="340"/>
      <c r="Z15" s="340"/>
    </row>
    <row r="16" spans="3:26" s="337" customFormat="1" ht="12">
      <c r="C16" s="341"/>
      <c r="D16" s="341" t="s">
        <v>194</v>
      </c>
      <c r="G16" s="341"/>
      <c r="H16" s="341"/>
      <c r="I16" s="339">
        <v>0</v>
      </c>
      <c r="J16" s="339"/>
      <c r="K16" s="339">
        <v>0</v>
      </c>
      <c r="L16" s="339"/>
      <c r="M16" s="339">
        <v>0</v>
      </c>
      <c r="N16" s="339"/>
      <c r="O16" s="339">
        <v>0</v>
      </c>
      <c r="P16" s="339"/>
      <c r="Q16" s="339">
        <v>0</v>
      </c>
      <c r="R16" s="339"/>
      <c r="S16" s="339">
        <v>0</v>
      </c>
      <c r="T16" s="340"/>
      <c r="U16" s="340"/>
      <c r="V16" s="340"/>
      <c r="W16" s="340"/>
      <c r="X16" s="340"/>
      <c r="Y16" s="340"/>
      <c r="Z16" s="340"/>
    </row>
    <row r="17" spans="3:26" s="337" customFormat="1" ht="12">
      <c r="C17" s="341"/>
      <c r="D17" s="341" t="s">
        <v>97</v>
      </c>
      <c r="F17" s="341"/>
      <c r="G17" s="341"/>
      <c r="H17" s="341"/>
      <c r="I17" s="339">
        <v>13218.361709001725</v>
      </c>
      <c r="J17" s="339"/>
      <c r="K17" s="339">
        <v>4950.698153029882</v>
      </c>
      <c r="L17" s="339"/>
      <c r="M17" s="339">
        <v>1283.1973274086827</v>
      </c>
      <c r="N17" s="339"/>
      <c r="O17" s="339">
        <v>-231.60023398029065</v>
      </c>
      <c r="P17" s="339"/>
      <c r="Q17" s="339">
        <v>0</v>
      </c>
      <c r="R17" s="339"/>
      <c r="S17" s="339">
        <v>19220.656955460003</v>
      </c>
      <c r="T17" s="340"/>
      <c r="U17" s="340"/>
      <c r="V17" s="340"/>
      <c r="W17" s="340"/>
      <c r="X17" s="340"/>
      <c r="Y17" s="340"/>
      <c r="Z17" s="340"/>
    </row>
    <row r="18" spans="4:26" s="337" customFormat="1" ht="12">
      <c r="D18" s="341" t="s">
        <v>483</v>
      </c>
      <c r="F18" s="341"/>
      <c r="G18" s="341"/>
      <c r="H18" s="341"/>
      <c r="I18" s="339">
        <v>0</v>
      </c>
      <c r="J18" s="339"/>
      <c r="K18" s="339">
        <v>0</v>
      </c>
      <c r="L18" s="339"/>
      <c r="M18" s="339">
        <v>0</v>
      </c>
      <c r="N18" s="339"/>
      <c r="O18" s="339">
        <v>0</v>
      </c>
      <c r="P18" s="339"/>
      <c r="Q18" s="339">
        <v>0</v>
      </c>
      <c r="R18" s="339"/>
      <c r="S18" s="339">
        <v>0</v>
      </c>
      <c r="T18" s="340"/>
      <c r="U18" s="340"/>
      <c r="V18" s="340"/>
      <c r="W18" s="340"/>
      <c r="X18" s="340"/>
      <c r="Y18" s="340"/>
      <c r="Z18" s="340"/>
    </row>
    <row r="19" spans="4:26" s="337" customFormat="1" ht="12">
      <c r="D19" s="341" t="s">
        <v>101</v>
      </c>
      <c r="G19" s="341"/>
      <c r="H19" s="341"/>
      <c r="I19" s="339">
        <v>6758.807756441728</v>
      </c>
      <c r="J19" s="339"/>
      <c r="K19" s="339">
        <v>-901.7750781590753</v>
      </c>
      <c r="L19" s="339"/>
      <c r="M19" s="339">
        <v>0</v>
      </c>
      <c r="N19" s="339"/>
      <c r="O19" s="339">
        <v>-55.76537594883157</v>
      </c>
      <c r="P19" s="339"/>
      <c r="Q19" s="339">
        <v>-0.02311739015385683</v>
      </c>
      <c r="R19" s="339"/>
      <c r="S19" s="339">
        <v>5801.244184943668</v>
      </c>
      <c r="T19" s="340"/>
      <c r="U19" s="340"/>
      <c r="V19" s="340"/>
      <c r="W19" s="340"/>
      <c r="X19" s="340"/>
      <c r="Y19" s="340"/>
      <c r="Z19" s="340"/>
    </row>
    <row r="20" spans="1:26" s="337" customFormat="1" ht="12">
      <c r="A20" s="337" t="s">
        <v>744</v>
      </c>
      <c r="G20" s="341"/>
      <c r="H20" s="341"/>
      <c r="I20" s="339">
        <f>I21+I26+I37+I48</f>
        <v>72126.38780755547</v>
      </c>
      <c r="J20" s="339"/>
      <c r="K20" s="339">
        <f>K21+K26+K37+K48</f>
        <v>2616.0759327048086</v>
      </c>
      <c r="L20" s="339"/>
      <c r="M20" s="339">
        <f>M21+M26+M37+M48</f>
        <v>-26410.464824620434</v>
      </c>
      <c r="N20" s="339"/>
      <c r="O20" s="339">
        <f>O21+O26+O37+O48</f>
        <v>6897.55493418318</v>
      </c>
      <c r="P20" s="339"/>
      <c r="Q20" s="339">
        <f>Q21+Q26+Q37+Q48</f>
        <v>105.30363347542269</v>
      </c>
      <c r="R20" s="339"/>
      <c r="S20" s="339">
        <f>S21+S26+S37+S48</f>
        <v>55334.85748329844</v>
      </c>
      <c r="T20" s="340"/>
      <c r="U20" s="340"/>
      <c r="V20" s="340"/>
      <c r="W20" s="340"/>
      <c r="X20" s="340"/>
      <c r="Y20" s="340"/>
      <c r="Z20" s="340"/>
    </row>
    <row r="21" spans="2:26" s="337" customFormat="1" ht="12">
      <c r="B21" s="337" t="s">
        <v>745</v>
      </c>
      <c r="G21" s="341"/>
      <c r="H21" s="341"/>
      <c r="I21" s="339">
        <f>I22+I25</f>
        <v>17160.60667372</v>
      </c>
      <c r="J21" s="339"/>
      <c r="K21" s="339">
        <f>K22+K25</f>
        <v>6444.245836102578</v>
      </c>
      <c r="L21" s="339"/>
      <c r="M21" s="339">
        <f>M22+M25</f>
        <v>160.49420476400746</v>
      </c>
      <c r="N21" s="339"/>
      <c r="O21" s="339">
        <f>O22+O25</f>
        <v>-353.80487679658387</v>
      </c>
      <c r="P21" s="339"/>
      <c r="Q21" s="339">
        <f>Q22+Q25</f>
        <v>0</v>
      </c>
      <c r="R21" s="339"/>
      <c r="S21" s="339">
        <f>S22+S25</f>
        <v>23411.541837790002</v>
      </c>
      <c r="T21" s="340"/>
      <c r="U21" s="340"/>
      <c r="V21" s="340"/>
      <c r="W21" s="340"/>
      <c r="X21" s="340"/>
      <c r="Y21" s="340"/>
      <c r="Z21" s="340"/>
    </row>
    <row r="22" spans="4:26" s="337" customFormat="1" ht="12">
      <c r="D22" s="337" t="s">
        <v>213</v>
      </c>
      <c r="G22" s="341"/>
      <c r="H22" s="341"/>
      <c r="I22" s="339">
        <f>I23+I24</f>
        <v>16910.10467372</v>
      </c>
      <c r="J22" s="339"/>
      <c r="K22" s="339">
        <f>K23+K24</f>
        <v>6444.245836102578</v>
      </c>
      <c r="L22" s="339"/>
      <c r="M22" s="339">
        <f>M23+M24</f>
        <v>160.49420476400746</v>
      </c>
      <c r="N22" s="339"/>
      <c r="O22" s="339">
        <f>O23+O24</f>
        <v>-352.49587679658384</v>
      </c>
      <c r="P22" s="339"/>
      <c r="Q22" s="339">
        <f>Q23+Q24</f>
        <v>0</v>
      </c>
      <c r="R22" s="339"/>
      <c r="S22" s="339">
        <f>S23+S24</f>
        <v>23162.348837790003</v>
      </c>
      <c r="T22" s="340"/>
      <c r="U22" s="340"/>
      <c r="V22" s="340"/>
      <c r="W22" s="340"/>
      <c r="X22" s="340"/>
      <c r="Y22" s="340"/>
      <c r="Z22" s="340"/>
    </row>
    <row r="23" spans="5:26" s="337" customFormat="1" ht="12">
      <c r="E23" s="337" t="s">
        <v>89</v>
      </c>
      <c r="G23" s="341"/>
      <c r="H23" s="341"/>
      <c r="I23" s="339">
        <v>16695.25192681</v>
      </c>
      <c r="J23" s="339"/>
      <c r="K23" s="339">
        <v>6361.701819915931</v>
      </c>
      <c r="L23" s="339"/>
      <c r="M23" s="339">
        <v>160.49420476400746</v>
      </c>
      <c r="N23" s="339"/>
      <c r="O23" s="339">
        <v>-368.8826376599369</v>
      </c>
      <c r="P23" s="339"/>
      <c r="Q23" s="339">
        <v>0</v>
      </c>
      <c r="R23" s="339"/>
      <c r="S23" s="339">
        <v>22848.56531383</v>
      </c>
      <c r="T23" s="340"/>
      <c r="U23" s="340"/>
      <c r="V23" s="340"/>
      <c r="W23" s="340"/>
      <c r="X23" s="340"/>
      <c r="Y23" s="340"/>
      <c r="Z23" s="340"/>
    </row>
    <row r="24" spans="5:26" s="337" customFormat="1" ht="12">
      <c r="E24" s="337" t="s">
        <v>67</v>
      </c>
      <c r="G24" s="341"/>
      <c r="H24" s="341"/>
      <c r="I24" s="339">
        <v>214.85274691000086</v>
      </c>
      <c r="J24" s="339"/>
      <c r="K24" s="339">
        <v>82.54401618664713</v>
      </c>
      <c r="L24" s="339"/>
      <c r="M24" s="339">
        <v>0</v>
      </c>
      <c r="N24" s="339"/>
      <c r="O24" s="339">
        <v>16.386760863353082</v>
      </c>
      <c r="P24" s="339"/>
      <c r="Q24" s="339">
        <v>0</v>
      </c>
      <c r="R24" s="339"/>
      <c r="S24" s="339">
        <v>313.78352396000264</v>
      </c>
      <c r="T24" s="340"/>
      <c r="U24" s="340"/>
      <c r="V24" s="340"/>
      <c r="W24" s="340"/>
      <c r="X24" s="340"/>
      <c r="Y24" s="340"/>
      <c r="Z24" s="340"/>
    </row>
    <row r="25" spans="4:26" s="337" customFormat="1" ht="12">
      <c r="D25" s="337" t="s">
        <v>707</v>
      </c>
      <c r="G25" s="341"/>
      <c r="H25" s="341"/>
      <c r="I25" s="339">
        <v>250.502</v>
      </c>
      <c r="J25" s="339"/>
      <c r="K25" s="339">
        <v>0</v>
      </c>
      <c r="L25" s="339"/>
      <c r="M25" s="339">
        <v>0</v>
      </c>
      <c r="N25" s="339"/>
      <c r="O25" s="339">
        <v>-1.3090000000000117</v>
      </c>
      <c r="P25" s="339"/>
      <c r="Q25" s="339">
        <v>0</v>
      </c>
      <c r="R25" s="339"/>
      <c r="S25" s="339">
        <v>249.19299999999998</v>
      </c>
      <c r="T25" s="340"/>
      <c r="U25" s="340"/>
      <c r="V25" s="340"/>
      <c r="W25" s="340"/>
      <c r="X25" s="340"/>
      <c r="Y25" s="340"/>
      <c r="Z25" s="340"/>
    </row>
    <row r="26" spans="2:26" s="337" customFormat="1" ht="12">
      <c r="B26" s="337" t="s">
        <v>746</v>
      </c>
      <c r="C26" s="341"/>
      <c r="G26" s="341"/>
      <c r="H26" s="341"/>
      <c r="I26" s="339">
        <f>I27+I28+I31+I32</f>
        <v>6882.6669761985</v>
      </c>
      <c r="J26" s="339"/>
      <c r="K26" s="339">
        <f>K27+K28+K31+K32</f>
        <v>-6369.116151192283</v>
      </c>
      <c r="L26" s="339"/>
      <c r="M26" s="339">
        <f>M27+M28+M31+M32</f>
        <v>798.954618799562</v>
      </c>
      <c r="N26" s="339"/>
      <c r="O26" s="339">
        <f>O27+O28+O31+O32</f>
        <v>6417.144361840601</v>
      </c>
      <c r="P26" s="339"/>
      <c r="Q26" s="339">
        <f>Q27+Q28+Q31+Q32</f>
        <v>-0.9904644400003235</v>
      </c>
      <c r="R26" s="339"/>
      <c r="S26" s="339">
        <f>S27+S28+S31+S32</f>
        <v>7728.659341206379</v>
      </c>
      <c r="T26" s="340"/>
      <c r="U26" s="340"/>
      <c r="V26" s="340"/>
      <c r="W26" s="340"/>
      <c r="X26" s="340"/>
      <c r="Y26" s="340"/>
      <c r="Z26" s="340"/>
    </row>
    <row r="27" spans="3:26" s="337" customFormat="1" ht="12">
      <c r="C27" s="341" t="s">
        <v>194</v>
      </c>
      <c r="G27" s="341"/>
      <c r="H27" s="341"/>
      <c r="I27" s="339">
        <v>64.42924</v>
      </c>
      <c r="J27" s="339"/>
      <c r="K27" s="339">
        <v>-24.968754999999998</v>
      </c>
      <c r="L27" s="339"/>
      <c r="M27" s="339">
        <v>0</v>
      </c>
      <c r="N27" s="339"/>
      <c r="O27" s="339">
        <v>6.199999999999999</v>
      </c>
      <c r="P27" s="339"/>
      <c r="Q27" s="339">
        <v>0.00953556000001754</v>
      </c>
      <c r="R27" s="339"/>
      <c r="S27" s="339">
        <v>45.670020560000005</v>
      </c>
      <c r="T27" s="340"/>
      <c r="U27" s="340"/>
      <c r="V27" s="340"/>
      <c r="W27" s="340"/>
      <c r="X27" s="340"/>
      <c r="Y27" s="340"/>
      <c r="Z27" s="340"/>
    </row>
    <row r="28" spans="3:26" s="337" customFormat="1" ht="12">
      <c r="C28" s="341" t="s">
        <v>97</v>
      </c>
      <c r="G28" s="341"/>
      <c r="H28" s="341"/>
      <c r="I28" s="339">
        <f>I29+I30</f>
        <v>428.1077048485012</v>
      </c>
      <c r="J28" s="339"/>
      <c r="K28" s="339">
        <f>K29+K30</f>
        <v>-197.19271494212558</v>
      </c>
      <c r="L28" s="339"/>
      <c r="M28" s="339">
        <f>M29+M30</f>
        <v>0</v>
      </c>
      <c r="N28" s="339"/>
      <c r="O28" s="339">
        <f>O29+O30</f>
        <v>0</v>
      </c>
      <c r="P28" s="339"/>
      <c r="Q28" s="339">
        <f>Q29+Q30</f>
        <v>0</v>
      </c>
      <c r="R28" s="339"/>
      <c r="S28" s="339">
        <f>S29+S30</f>
        <v>230.91498990637567</v>
      </c>
      <c r="T28" s="340"/>
      <c r="U28" s="340"/>
      <c r="V28" s="340"/>
      <c r="W28" s="340"/>
      <c r="X28" s="340"/>
      <c r="Y28" s="340"/>
      <c r="Z28" s="340"/>
    </row>
    <row r="29" spans="3:26" s="337" customFormat="1" ht="12">
      <c r="C29" s="341"/>
      <c r="D29" s="337" t="s">
        <v>607</v>
      </c>
      <c r="G29" s="341"/>
      <c r="H29" s="341"/>
      <c r="I29" s="339">
        <v>62.246764</v>
      </c>
      <c r="J29" s="339"/>
      <c r="K29" s="339">
        <v>-2.5617740936243223</v>
      </c>
      <c r="L29" s="339"/>
      <c r="M29" s="339">
        <v>0</v>
      </c>
      <c r="N29" s="339"/>
      <c r="O29" s="339">
        <v>0</v>
      </c>
      <c r="P29" s="339"/>
      <c r="Q29" s="339">
        <v>0</v>
      </c>
      <c r="R29" s="339"/>
      <c r="S29" s="339">
        <v>59.68498990637568</v>
      </c>
      <c r="T29" s="340"/>
      <c r="U29" s="340"/>
      <c r="V29" s="340"/>
      <c r="W29" s="340"/>
      <c r="X29" s="340"/>
      <c r="Y29" s="340"/>
      <c r="Z29" s="340"/>
    </row>
    <row r="30" spans="3:26" s="337" customFormat="1" ht="12">
      <c r="C30" s="341"/>
      <c r="D30" s="337" t="s">
        <v>253</v>
      </c>
      <c r="G30" s="341"/>
      <c r="H30" s="341"/>
      <c r="I30" s="339">
        <v>365.86094084850123</v>
      </c>
      <c r="J30" s="339"/>
      <c r="K30" s="339">
        <v>-194.63094084850124</v>
      </c>
      <c r="L30" s="339"/>
      <c r="M30" s="339">
        <v>0</v>
      </c>
      <c r="N30" s="339"/>
      <c r="O30" s="339">
        <v>0</v>
      </c>
      <c r="P30" s="339"/>
      <c r="Q30" s="339">
        <v>0</v>
      </c>
      <c r="R30" s="339"/>
      <c r="S30" s="339">
        <v>171.23</v>
      </c>
      <c r="T30" s="340"/>
      <c r="U30" s="340"/>
      <c r="V30" s="340"/>
      <c r="W30" s="340"/>
      <c r="X30" s="340"/>
      <c r="Y30" s="340"/>
      <c r="Z30" s="340"/>
    </row>
    <row r="31" spans="3:26" s="337" customFormat="1" ht="12">
      <c r="C31" s="341" t="s">
        <v>483</v>
      </c>
      <c r="G31" s="341"/>
      <c r="H31" s="341"/>
      <c r="I31" s="339">
        <v>1501.3394033499985</v>
      </c>
      <c r="J31" s="339"/>
      <c r="K31" s="339">
        <v>-6282.494053250158</v>
      </c>
      <c r="L31" s="339"/>
      <c r="M31" s="339">
        <v>798.954618799562</v>
      </c>
      <c r="N31" s="339"/>
      <c r="O31" s="339">
        <v>6410.944361840601</v>
      </c>
      <c r="P31" s="339"/>
      <c r="Q31" s="339">
        <v>0</v>
      </c>
      <c r="R31" s="339"/>
      <c r="S31" s="339">
        <v>2428.744330740004</v>
      </c>
      <c r="T31" s="340"/>
      <c r="U31" s="340"/>
      <c r="V31" s="340"/>
      <c r="W31" s="340"/>
      <c r="X31" s="340"/>
      <c r="Y31" s="340"/>
      <c r="Z31" s="340"/>
    </row>
    <row r="32" spans="3:26" s="337" customFormat="1" ht="12">
      <c r="C32" s="341" t="s">
        <v>101</v>
      </c>
      <c r="G32" s="341"/>
      <c r="H32" s="341"/>
      <c r="I32" s="339">
        <f>I33+I36</f>
        <v>4888.790628000001</v>
      </c>
      <c r="J32" s="339"/>
      <c r="K32" s="339">
        <f>K33+K36</f>
        <v>135.53937200000018</v>
      </c>
      <c r="L32" s="339"/>
      <c r="M32" s="339">
        <f>M33+M36</f>
        <v>0</v>
      </c>
      <c r="N32" s="339"/>
      <c r="O32" s="339">
        <f>O33+O36</f>
        <v>0</v>
      </c>
      <c r="P32" s="339"/>
      <c r="Q32" s="339">
        <f>Q33+Q36</f>
        <v>-1.000000000000341</v>
      </c>
      <c r="R32" s="339"/>
      <c r="S32" s="339">
        <f>S33+S36</f>
        <v>5023.33</v>
      </c>
      <c r="T32" s="340"/>
      <c r="U32" s="340"/>
      <c r="V32" s="340"/>
      <c r="W32" s="340"/>
      <c r="X32" s="340"/>
      <c r="Y32" s="340"/>
      <c r="Z32" s="340"/>
    </row>
    <row r="33" spans="3:26" s="337" customFormat="1" ht="12">
      <c r="C33" s="341"/>
      <c r="D33" s="337" t="s">
        <v>22</v>
      </c>
      <c r="G33" s="341"/>
      <c r="H33" s="341"/>
      <c r="I33" s="339">
        <f>I34+I35</f>
        <v>1707.179008</v>
      </c>
      <c r="J33" s="339"/>
      <c r="K33" s="339">
        <f>K34+K35</f>
        <v>690.4489920000001</v>
      </c>
      <c r="L33" s="339"/>
      <c r="M33" s="339">
        <f>M34+M35</f>
        <v>0</v>
      </c>
      <c r="N33" s="339"/>
      <c r="O33" s="339">
        <f>O34+O35</f>
        <v>0</v>
      </c>
      <c r="P33" s="339"/>
      <c r="Q33" s="339">
        <f>Q34+Q35</f>
        <v>-1.000000000000341</v>
      </c>
      <c r="R33" s="339"/>
      <c r="S33" s="339">
        <f>S34+S35</f>
        <v>2396.628</v>
      </c>
      <c r="T33" s="340"/>
      <c r="U33" s="340"/>
      <c r="V33" s="340"/>
      <c r="W33" s="340"/>
      <c r="X33" s="340"/>
      <c r="Y33" s="340"/>
      <c r="Z33" s="340"/>
    </row>
    <row r="34" spans="3:26" s="337" customFormat="1" ht="12">
      <c r="C34" s="341"/>
      <c r="D34" s="337" t="s">
        <v>702</v>
      </c>
      <c r="G34" s="341"/>
      <c r="H34" s="341"/>
      <c r="I34" s="339">
        <v>1187.8003522786323</v>
      </c>
      <c r="J34" s="339"/>
      <c r="K34" s="339">
        <v>-50.17501889530388</v>
      </c>
      <c r="L34" s="339"/>
      <c r="M34" s="339">
        <v>0</v>
      </c>
      <c r="N34" s="339"/>
      <c r="O34" s="339">
        <v>0</v>
      </c>
      <c r="P34" s="339"/>
      <c r="Q34" s="339">
        <v>331.8166666166712</v>
      </c>
      <c r="R34" s="339"/>
      <c r="S34" s="339">
        <v>1469.442</v>
      </c>
      <c r="T34" s="340"/>
      <c r="U34" s="340"/>
      <c r="V34" s="340"/>
      <c r="W34" s="340"/>
      <c r="X34" s="340"/>
      <c r="Y34" s="340"/>
      <c r="Z34" s="340"/>
    </row>
    <row r="35" spans="1:26" s="337" customFormat="1" ht="12">
      <c r="A35" s="341"/>
      <c r="B35" s="341"/>
      <c r="C35" s="341"/>
      <c r="D35" s="337" t="s">
        <v>747</v>
      </c>
      <c r="G35" s="341"/>
      <c r="H35" s="341"/>
      <c r="I35" s="339">
        <v>519.3786557213677</v>
      </c>
      <c r="J35" s="339"/>
      <c r="K35" s="339">
        <v>740.624010895304</v>
      </c>
      <c r="L35" s="339"/>
      <c r="M35" s="339">
        <v>0</v>
      </c>
      <c r="N35" s="339"/>
      <c r="O35" s="339">
        <v>0</v>
      </c>
      <c r="P35" s="339"/>
      <c r="Q35" s="339">
        <v>-332.81666661667157</v>
      </c>
      <c r="R35" s="339"/>
      <c r="S35" s="339">
        <v>927.186</v>
      </c>
      <c r="T35" s="340"/>
      <c r="U35" s="340"/>
      <c r="V35" s="340"/>
      <c r="W35" s="340"/>
      <c r="X35" s="340"/>
      <c r="Y35" s="340"/>
      <c r="Z35" s="340"/>
    </row>
    <row r="36" spans="4:26" s="337" customFormat="1" ht="12">
      <c r="D36" s="337" t="s">
        <v>90</v>
      </c>
      <c r="G36" s="341"/>
      <c r="H36" s="341"/>
      <c r="I36" s="339">
        <v>3181.61162</v>
      </c>
      <c r="J36" s="339"/>
      <c r="K36" s="339">
        <v>-554.9096199999999</v>
      </c>
      <c r="L36" s="339"/>
      <c r="M36" s="339">
        <v>0</v>
      </c>
      <c r="N36" s="339"/>
      <c r="O36" s="339">
        <v>0</v>
      </c>
      <c r="P36" s="339"/>
      <c r="Q36" s="339">
        <v>0</v>
      </c>
      <c r="R36" s="339"/>
      <c r="S36" s="339">
        <v>2626.702</v>
      </c>
      <c r="T36" s="340"/>
      <c r="U36" s="340"/>
      <c r="V36" s="340"/>
      <c r="W36" s="340"/>
      <c r="X36" s="340"/>
      <c r="Y36" s="340"/>
      <c r="Z36" s="340"/>
    </row>
    <row r="37" spans="2:26" s="337" customFormat="1" ht="12">
      <c r="B37" s="337" t="s">
        <v>748</v>
      </c>
      <c r="D37" s="341"/>
      <c r="G37" s="341"/>
      <c r="H37" s="341"/>
      <c r="I37" s="339">
        <f>I38+I39+I42+I43</f>
        <v>39076.26244025892</v>
      </c>
      <c r="J37" s="339"/>
      <c r="K37" s="339">
        <f>K38+K39+K42+K43</f>
        <v>2485.7873515417127</v>
      </c>
      <c r="L37" s="339"/>
      <c r="M37" s="339">
        <f>M38+M39+M42+M43</f>
        <v>-22397.898285687275</v>
      </c>
      <c r="N37" s="339"/>
      <c r="O37" s="339">
        <f>O38+O39+O42+O43</f>
        <v>1157.4542299966342</v>
      </c>
      <c r="P37" s="339"/>
      <c r="Q37" s="339">
        <f>Q38+Q39+Q42+Q43</f>
        <v>-0.01700300999980442</v>
      </c>
      <c r="R37" s="339"/>
      <c r="S37" s="339">
        <f>S38+S39+S42+S43</f>
        <v>20321.588733099994</v>
      </c>
      <c r="T37" s="340"/>
      <c r="U37" s="340"/>
      <c r="V37" s="340"/>
      <c r="W37" s="340"/>
      <c r="X37" s="340"/>
      <c r="Y37" s="340"/>
      <c r="Z37" s="340"/>
    </row>
    <row r="38" spans="4:26" s="337" customFormat="1" ht="12">
      <c r="D38" s="341" t="s">
        <v>708</v>
      </c>
      <c r="G38" s="341"/>
      <c r="H38" s="341"/>
      <c r="I38" s="339">
        <v>0</v>
      </c>
      <c r="J38" s="339"/>
      <c r="K38" s="339">
        <v>0</v>
      </c>
      <c r="L38" s="339"/>
      <c r="M38" s="339">
        <v>0</v>
      </c>
      <c r="N38" s="339"/>
      <c r="O38" s="339">
        <v>0</v>
      </c>
      <c r="P38" s="339"/>
      <c r="Q38" s="339">
        <v>0</v>
      </c>
      <c r="R38" s="339"/>
      <c r="S38" s="339">
        <v>0</v>
      </c>
      <c r="T38" s="340"/>
      <c r="U38" s="340"/>
      <c r="V38" s="340"/>
      <c r="W38" s="340"/>
      <c r="X38" s="340"/>
      <c r="Y38" s="340"/>
      <c r="Z38" s="340"/>
    </row>
    <row r="39" spans="4:26" s="337" customFormat="1" ht="12">
      <c r="D39" s="341" t="s">
        <v>709</v>
      </c>
      <c r="G39" s="341"/>
      <c r="H39" s="341"/>
      <c r="I39" s="339">
        <f>I40+I41</f>
        <v>38956.65891613892</v>
      </c>
      <c r="J39" s="339"/>
      <c r="K39" s="339">
        <f>K40+K41</f>
        <v>2663.2246609530125</v>
      </c>
      <c r="L39" s="339"/>
      <c r="M39" s="339">
        <f>M40+M41</f>
        <v>-22397.898285687275</v>
      </c>
      <c r="N39" s="339"/>
      <c r="O39" s="339">
        <f>O40+O41</f>
        <v>566.6617116053343</v>
      </c>
      <c r="P39" s="339"/>
      <c r="Q39" s="339">
        <f>Q40+Q41</f>
        <v>-0.017003009999861263</v>
      </c>
      <c r="R39" s="339"/>
      <c r="S39" s="339">
        <f>S40+S41</f>
        <v>19788.629999999997</v>
      </c>
      <c r="T39" s="340"/>
      <c r="U39" s="340"/>
      <c r="V39" s="340"/>
      <c r="W39" s="340"/>
      <c r="X39" s="340"/>
      <c r="Y39" s="340"/>
      <c r="Z39" s="340"/>
    </row>
    <row r="40" spans="4:26" s="337" customFormat="1" ht="12">
      <c r="D40" s="341"/>
      <c r="E40" s="337" t="s">
        <v>607</v>
      </c>
      <c r="G40" s="342"/>
      <c r="H40" s="342"/>
      <c r="I40" s="339">
        <v>38656.568916138924</v>
      </c>
      <c r="J40" s="339"/>
      <c r="K40" s="339">
        <v>2784.581451533012</v>
      </c>
      <c r="L40" s="339"/>
      <c r="M40" s="339">
        <v>-22263.989587794877</v>
      </c>
      <c r="N40" s="339"/>
      <c r="O40" s="339">
        <v>578.5792201229342</v>
      </c>
      <c r="P40" s="339"/>
      <c r="Q40" s="339">
        <v>0</v>
      </c>
      <c r="R40" s="339"/>
      <c r="S40" s="339">
        <v>19755.739999999998</v>
      </c>
      <c r="T40" s="340"/>
      <c r="U40" s="340"/>
      <c r="V40" s="340"/>
      <c r="W40" s="340"/>
      <c r="X40" s="340"/>
      <c r="Y40" s="340"/>
      <c r="Z40" s="340"/>
    </row>
    <row r="41" spans="4:26" s="337" customFormat="1" ht="12">
      <c r="D41" s="341"/>
      <c r="E41" s="337" t="s">
        <v>253</v>
      </c>
      <c r="G41" s="342"/>
      <c r="H41" s="342"/>
      <c r="I41" s="339">
        <v>300.09</v>
      </c>
      <c r="J41" s="339"/>
      <c r="K41" s="339">
        <v>-121.35679057999967</v>
      </c>
      <c r="L41" s="339"/>
      <c r="M41" s="339">
        <v>-133.90869789240057</v>
      </c>
      <c r="N41" s="339"/>
      <c r="O41" s="339">
        <v>-11.917508517599964</v>
      </c>
      <c r="P41" s="339"/>
      <c r="Q41" s="339">
        <v>-0.017003009999861263</v>
      </c>
      <c r="R41" s="339"/>
      <c r="S41" s="339">
        <v>32.88999999999999</v>
      </c>
      <c r="T41" s="340"/>
      <c r="U41" s="340"/>
      <c r="V41" s="340"/>
      <c r="W41" s="340"/>
      <c r="X41" s="340"/>
      <c r="Y41" s="340"/>
      <c r="Z41" s="340"/>
    </row>
    <row r="42" spans="4:26" s="337" customFormat="1" ht="12">
      <c r="D42" s="341" t="s">
        <v>483</v>
      </c>
      <c r="G42" s="341"/>
      <c r="H42" s="341"/>
      <c r="I42" s="339">
        <v>53.95352411999999</v>
      </c>
      <c r="J42" s="339"/>
      <c r="K42" s="339">
        <v>-526.4573094113</v>
      </c>
      <c r="L42" s="339"/>
      <c r="M42" s="339">
        <v>0</v>
      </c>
      <c r="N42" s="339"/>
      <c r="O42" s="339">
        <v>590.7925183913001</v>
      </c>
      <c r="P42" s="339"/>
      <c r="Q42" s="339">
        <v>0</v>
      </c>
      <c r="R42" s="339"/>
      <c r="S42" s="339">
        <v>118.28873310000002</v>
      </c>
      <c r="T42" s="340"/>
      <c r="U42" s="340"/>
      <c r="V42" s="340"/>
      <c r="W42" s="340"/>
      <c r="X42" s="340"/>
      <c r="Y42" s="340"/>
      <c r="Z42" s="340"/>
    </row>
    <row r="43" spans="4:26" s="337" customFormat="1" ht="12">
      <c r="D43" s="341" t="s">
        <v>710</v>
      </c>
      <c r="G43" s="341"/>
      <c r="H43" s="341"/>
      <c r="I43" s="339">
        <f>I44+I47</f>
        <v>65.65</v>
      </c>
      <c r="J43" s="339"/>
      <c r="K43" s="339">
        <f>K44+K47</f>
        <v>349.02</v>
      </c>
      <c r="L43" s="339"/>
      <c r="M43" s="339">
        <f>M44+M47</f>
        <v>0</v>
      </c>
      <c r="N43" s="339"/>
      <c r="O43" s="339">
        <f>O44+O47</f>
        <v>0</v>
      </c>
      <c r="P43" s="339"/>
      <c r="Q43" s="339">
        <f>Q44+Q47</f>
        <v>5.684341886080802E-14</v>
      </c>
      <c r="R43" s="339"/>
      <c r="S43" s="339">
        <f>S44+S47</f>
        <v>414.67</v>
      </c>
      <c r="T43" s="340"/>
      <c r="U43" s="340"/>
      <c r="V43" s="340"/>
      <c r="W43" s="340"/>
      <c r="X43" s="340"/>
      <c r="Y43" s="340"/>
      <c r="Z43" s="340"/>
    </row>
    <row r="44" spans="4:26" s="337" customFormat="1" ht="12">
      <c r="D44" s="341"/>
      <c r="E44" s="337" t="s">
        <v>22</v>
      </c>
      <c r="G44" s="341"/>
      <c r="H44" s="341"/>
      <c r="I44" s="339">
        <f>I45+I46</f>
        <v>0</v>
      </c>
      <c r="J44" s="339"/>
      <c r="K44" s="339">
        <v>0</v>
      </c>
      <c r="L44" s="339"/>
      <c r="M44" s="339">
        <v>0</v>
      </c>
      <c r="N44" s="339"/>
      <c r="O44" s="339">
        <v>0</v>
      </c>
      <c r="P44" s="339"/>
      <c r="Q44" s="339">
        <v>0</v>
      </c>
      <c r="R44" s="339"/>
      <c r="S44" s="339">
        <v>0</v>
      </c>
      <c r="T44" s="340"/>
      <c r="U44" s="340"/>
      <c r="V44" s="340"/>
      <c r="W44" s="340"/>
      <c r="X44" s="340"/>
      <c r="Y44" s="340"/>
      <c r="Z44" s="340"/>
    </row>
    <row r="45" spans="4:26" s="337" customFormat="1" ht="12">
      <c r="D45" s="341"/>
      <c r="E45" s="337" t="s">
        <v>702</v>
      </c>
      <c r="G45" s="341"/>
      <c r="H45" s="341"/>
      <c r="I45" s="339">
        <v>0</v>
      </c>
      <c r="J45" s="339"/>
      <c r="K45" s="339">
        <v>0</v>
      </c>
      <c r="L45" s="339"/>
      <c r="M45" s="339">
        <v>0</v>
      </c>
      <c r="N45" s="339"/>
      <c r="O45" s="339">
        <v>0</v>
      </c>
      <c r="P45" s="339"/>
      <c r="Q45" s="339">
        <v>0</v>
      </c>
      <c r="R45" s="339"/>
      <c r="S45" s="339">
        <v>0</v>
      </c>
      <c r="T45" s="340"/>
      <c r="U45" s="340"/>
      <c r="V45" s="340"/>
      <c r="W45" s="340"/>
      <c r="X45" s="340"/>
      <c r="Y45" s="340"/>
      <c r="Z45" s="340"/>
    </row>
    <row r="46" spans="5:26" s="337" customFormat="1" ht="12">
      <c r="E46" s="337" t="s">
        <v>747</v>
      </c>
      <c r="G46" s="341"/>
      <c r="H46" s="341"/>
      <c r="I46" s="339">
        <v>0</v>
      </c>
      <c r="J46" s="339"/>
      <c r="K46" s="339">
        <v>0</v>
      </c>
      <c r="L46" s="339"/>
      <c r="M46" s="339">
        <v>0</v>
      </c>
      <c r="N46" s="339"/>
      <c r="O46" s="339">
        <v>0</v>
      </c>
      <c r="P46" s="339"/>
      <c r="Q46" s="339">
        <v>0</v>
      </c>
      <c r="R46" s="339"/>
      <c r="S46" s="339">
        <v>0</v>
      </c>
      <c r="T46" s="340"/>
      <c r="U46" s="340"/>
      <c r="V46" s="340"/>
      <c r="W46" s="340"/>
      <c r="X46" s="340"/>
      <c r="Y46" s="340"/>
      <c r="Z46" s="340"/>
    </row>
    <row r="47" spans="4:26" s="337" customFormat="1" ht="12">
      <c r="D47" s="341"/>
      <c r="E47" s="337" t="s">
        <v>90</v>
      </c>
      <c r="G47" s="341"/>
      <c r="H47" s="341"/>
      <c r="I47" s="339">
        <v>65.65</v>
      </c>
      <c r="J47" s="339"/>
      <c r="K47" s="339">
        <v>349.02</v>
      </c>
      <c r="L47" s="339"/>
      <c r="M47" s="339">
        <v>0</v>
      </c>
      <c r="N47" s="339"/>
      <c r="O47" s="339">
        <v>0</v>
      </c>
      <c r="P47" s="339"/>
      <c r="Q47" s="339">
        <v>5.684341886080802E-14</v>
      </c>
      <c r="R47" s="339"/>
      <c r="S47" s="339">
        <v>414.67</v>
      </c>
      <c r="T47" s="340"/>
      <c r="U47" s="340"/>
      <c r="V47" s="340"/>
      <c r="W47" s="340"/>
      <c r="X47" s="340"/>
      <c r="Y47" s="340"/>
      <c r="Z47" s="340"/>
    </row>
    <row r="48" spans="2:26" s="337" customFormat="1" ht="12">
      <c r="B48" s="337" t="s">
        <v>749</v>
      </c>
      <c r="D48" s="341"/>
      <c r="G48" s="341"/>
      <c r="H48" s="341"/>
      <c r="I48" s="339">
        <f>I49+I50+I53+I54</f>
        <v>9006.85171737804</v>
      </c>
      <c r="J48" s="339"/>
      <c r="K48" s="339">
        <f>K49+K50+K53+K54</f>
        <v>55.15889625280043</v>
      </c>
      <c r="L48" s="339"/>
      <c r="M48" s="339">
        <f>M49+M50+M53+M54</f>
        <v>-4972.015362496729</v>
      </c>
      <c r="N48" s="339"/>
      <c r="O48" s="339">
        <f>O49+O50+O53+O54</f>
        <v>-323.23878085747117</v>
      </c>
      <c r="P48" s="339"/>
      <c r="Q48" s="339">
        <f>Q49+Q50+Q53+Q54</f>
        <v>106.3111009254228</v>
      </c>
      <c r="R48" s="339"/>
      <c r="S48" s="339">
        <f>S49+S50+S53+S54</f>
        <v>3873.067571202065</v>
      </c>
      <c r="T48" s="340"/>
      <c r="U48" s="340"/>
      <c r="V48" s="340"/>
      <c r="W48" s="340"/>
      <c r="X48" s="340"/>
      <c r="Y48" s="340"/>
      <c r="Z48" s="340"/>
    </row>
    <row r="49" spans="4:26" s="337" customFormat="1" ht="12">
      <c r="D49" s="341" t="s">
        <v>708</v>
      </c>
      <c r="G49" s="341"/>
      <c r="H49" s="341"/>
      <c r="I49" s="339">
        <v>0</v>
      </c>
      <c r="J49" s="339"/>
      <c r="K49" s="339">
        <v>0</v>
      </c>
      <c r="L49" s="339"/>
      <c r="M49" s="339">
        <v>0</v>
      </c>
      <c r="N49" s="339"/>
      <c r="O49" s="339">
        <v>0</v>
      </c>
      <c r="P49" s="339"/>
      <c r="Q49" s="339">
        <v>0</v>
      </c>
      <c r="R49" s="339"/>
      <c r="S49" s="339">
        <v>0</v>
      </c>
      <c r="T49" s="340"/>
      <c r="U49" s="340"/>
      <c r="V49" s="340"/>
      <c r="W49" s="340"/>
      <c r="X49" s="340"/>
      <c r="Y49" s="340"/>
      <c r="Z49" s="340"/>
    </row>
    <row r="50" spans="4:26" s="337" customFormat="1" ht="12">
      <c r="D50" s="341" t="s">
        <v>709</v>
      </c>
      <c r="G50" s="341"/>
      <c r="H50" s="341"/>
      <c r="I50" s="339">
        <f>I51+I52</f>
        <v>8922.725019305757</v>
      </c>
      <c r="J50" s="339"/>
      <c r="K50" s="339">
        <f>K51+K52</f>
        <v>143.14497262000043</v>
      </c>
      <c r="L50" s="339"/>
      <c r="M50" s="339">
        <f>M51+M52</f>
        <v>-4972.015362496729</v>
      </c>
      <c r="N50" s="339"/>
      <c r="O50" s="339">
        <f>O51+O52</f>
        <v>-321.4426348279302</v>
      </c>
      <c r="P50" s="339"/>
      <c r="Q50" s="339">
        <f>Q51+Q52</f>
        <v>-180.85739109903398</v>
      </c>
      <c r="R50" s="339"/>
      <c r="S50" s="339">
        <f>S51+S52</f>
        <v>3591.554603502065</v>
      </c>
      <c r="T50" s="340"/>
      <c r="U50" s="340"/>
      <c r="V50" s="340"/>
      <c r="W50" s="340"/>
      <c r="X50" s="340"/>
      <c r="Y50" s="340"/>
      <c r="Z50" s="340"/>
    </row>
    <row r="51" spans="4:26" s="337" customFormat="1" ht="12">
      <c r="D51" s="341"/>
      <c r="E51" s="337" t="s">
        <v>607</v>
      </c>
      <c r="G51" s="341"/>
      <c r="H51" s="341"/>
      <c r="I51" s="339">
        <v>6836.818232865777</v>
      </c>
      <c r="J51" s="339"/>
      <c r="K51" s="339">
        <v>13.736964510000234</v>
      </c>
      <c r="L51" s="339"/>
      <c r="M51" s="339">
        <v>-4580.202578812934</v>
      </c>
      <c r="N51" s="339"/>
      <c r="O51" s="339">
        <v>-233.17048545944425</v>
      </c>
      <c r="P51" s="339"/>
      <c r="Q51" s="339">
        <v>-0.02884515499954432</v>
      </c>
      <c r="R51" s="339"/>
      <c r="S51" s="339">
        <v>2037.1532879483993</v>
      </c>
      <c r="T51" s="340"/>
      <c r="U51" s="340"/>
      <c r="V51" s="340"/>
      <c r="W51" s="340"/>
      <c r="X51" s="340"/>
      <c r="Y51" s="340"/>
      <c r="Z51" s="340"/>
    </row>
    <row r="52" spans="4:26" s="337" customFormat="1" ht="12">
      <c r="D52" s="341"/>
      <c r="E52" s="337" t="s">
        <v>253</v>
      </c>
      <c r="G52" s="341"/>
      <c r="H52" s="341"/>
      <c r="I52" s="339">
        <v>2085.9067864399804</v>
      </c>
      <c r="J52" s="339"/>
      <c r="K52" s="339">
        <v>129.4080081100002</v>
      </c>
      <c r="L52" s="339"/>
      <c r="M52" s="339">
        <v>-391.8127836837946</v>
      </c>
      <c r="N52" s="339"/>
      <c r="O52" s="339">
        <v>-88.27214936848593</v>
      </c>
      <c r="P52" s="339"/>
      <c r="Q52" s="339">
        <v>-180.82854594403443</v>
      </c>
      <c r="R52" s="339"/>
      <c r="S52" s="339">
        <v>1554.401315553666</v>
      </c>
      <c r="T52" s="340"/>
      <c r="U52" s="340"/>
      <c r="V52" s="340"/>
      <c r="W52" s="340"/>
      <c r="X52" s="340"/>
      <c r="Y52" s="340"/>
      <c r="Z52" s="340"/>
    </row>
    <row r="53" spans="4:26" s="337" customFormat="1" ht="12">
      <c r="D53" s="341" t="s">
        <v>483</v>
      </c>
      <c r="G53" s="342"/>
      <c r="H53" s="342"/>
      <c r="I53" s="339">
        <v>27.751596919999997</v>
      </c>
      <c r="J53" s="339"/>
      <c r="K53" s="339">
        <v>-0.9636647172</v>
      </c>
      <c r="L53" s="339"/>
      <c r="M53" s="339">
        <v>0</v>
      </c>
      <c r="N53" s="339"/>
      <c r="O53" s="339">
        <v>-21.154964502799995</v>
      </c>
      <c r="P53" s="339"/>
      <c r="Q53" s="339">
        <v>0</v>
      </c>
      <c r="R53" s="339"/>
      <c r="S53" s="339">
        <v>5.6329677</v>
      </c>
      <c r="T53" s="340"/>
      <c r="U53" s="340"/>
      <c r="V53" s="340"/>
      <c r="W53" s="340"/>
      <c r="X53" s="340"/>
      <c r="Y53" s="340"/>
      <c r="Z53" s="340"/>
    </row>
    <row r="54" spans="4:26" s="337" customFormat="1" ht="12">
      <c r="D54" s="341" t="s">
        <v>710</v>
      </c>
      <c r="G54" s="342"/>
      <c r="H54" s="342"/>
      <c r="I54" s="339">
        <f>+I55+I56+I57</f>
        <v>56.37510115228416</v>
      </c>
      <c r="J54" s="339"/>
      <c r="K54" s="339">
        <f>+K55+K56+K57</f>
        <v>-87.02241165</v>
      </c>
      <c r="L54" s="339"/>
      <c r="M54" s="339">
        <f>+M55+M56+M57</f>
        <v>0</v>
      </c>
      <c r="N54" s="339"/>
      <c r="O54" s="339">
        <f>+O55+O56+O57</f>
        <v>19.358818473259</v>
      </c>
      <c r="P54" s="339"/>
      <c r="Q54" s="339">
        <f>+Q55+Q56+Q57</f>
        <v>287.1684920244568</v>
      </c>
      <c r="R54" s="339"/>
      <c r="S54" s="339">
        <f>+S55+S56+S57</f>
        <v>275.88</v>
      </c>
      <c r="T54" s="340"/>
      <c r="U54" s="340"/>
      <c r="V54" s="340"/>
      <c r="W54" s="340"/>
      <c r="X54" s="340"/>
      <c r="Y54" s="340"/>
      <c r="Z54" s="340"/>
    </row>
    <row r="55" spans="4:26" s="337" customFormat="1" ht="12">
      <c r="D55" s="341"/>
      <c r="E55" s="337" t="s">
        <v>22</v>
      </c>
      <c r="G55" s="341"/>
      <c r="H55" s="341"/>
      <c r="I55" s="339">
        <v>0</v>
      </c>
      <c r="J55" s="339"/>
      <c r="K55" s="339">
        <v>0</v>
      </c>
      <c r="L55" s="339"/>
      <c r="M55" s="339">
        <v>0</v>
      </c>
      <c r="N55" s="339"/>
      <c r="O55" s="339">
        <v>0</v>
      </c>
      <c r="P55" s="339"/>
      <c r="Q55" s="339">
        <v>0</v>
      </c>
      <c r="R55" s="339"/>
      <c r="S55" s="339">
        <v>0</v>
      </c>
      <c r="T55" s="340"/>
      <c r="U55" s="340"/>
      <c r="V55" s="340"/>
      <c r="W55" s="340"/>
      <c r="X55" s="340"/>
      <c r="Y55" s="340"/>
      <c r="Z55" s="340"/>
    </row>
    <row r="56" spans="4:26" s="337" customFormat="1" ht="12">
      <c r="D56" s="341"/>
      <c r="E56" s="343" t="s">
        <v>90</v>
      </c>
      <c r="G56" s="341"/>
      <c r="H56" s="341"/>
      <c r="I56" s="339">
        <v>56.37510115228416</v>
      </c>
      <c r="J56" s="339"/>
      <c r="K56" s="339">
        <v>-87.02241165</v>
      </c>
      <c r="L56" s="339"/>
      <c r="M56" s="339">
        <v>0</v>
      </c>
      <c r="N56" s="339"/>
      <c r="O56" s="339">
        <v>19.358818473259</v>
      </c>
      <c r="P56" s="339"/>
      <c r="Q56" s="339">
        <v>287.1684920244568</v>
      </c>
      <c r="R56" s="339"/>
      <c r="S56" s="339">
        <v>275.88</v>
      </c>
      <c r="T56" s="340"/>
      <c r="U56" s="340"/>
      <c r="V56" s="340"/>
      <c r="W56" s="340"/>
      <c r="X56" s="340"/>
      <c r="Y56" s="340"/>
      <c r="Z56" s="340"/>
    </row>
    <row r="57" spans="5:26" s="337" customFormat="1" ht="12">
      <c r="E57" s="343" t="s">
        <v>24</v>
      </c>
      <c r="G57" s="341"/>
      <c r="H57" s="341"/>
      <c r="I57" s="339">
        <v>0</v>
      </c>
      <c r="J57" s="339"/>
      <c r="K57" s="339">
        <v>0</v>
      </c>
      <c r="L57" s="339"/>
      <c r="M57" s="339">
        <v>0</v>
      </c>
      <c r="N57" s="339"/>
      <c r="O57" s="339">
        <v>0</v>
      </c>
      <c r="P57" s="339"/>
      <c r="Q57" s="339">
        <v>0</v>
      </c>
      <c r="R57" s="339"/>
      <c r="S57" s="339">
        <v>0</v>
      </c>
      <c r="T57" s="340"/>
      <c r="U57" s="340"/>
      <c r="V57" s="340"/>
      <c r="W57" s="340"/>
      <c r="X57" s="340"/>
      <c r="Y57" s="340"/>
      <c r="Z57" s="340"/>
    </row>
    <row r="58" spans="4:26" s="337" customFormat="1" ht="12">
      <c r="D58" s="341"/>
      <c r="G58" s="341"/>
      <c r="H58" s="341"/>
      <c r="I58" s="339"/>
      <c r="J58" s="339"/>
      <c r="K58" s="339"/>
      <c r="L58" s="339"/>
      <c r="M58" s="339"/>
      <c r="N58" s="339"/>
      <c r="O58" s="339"/>
      <c r="P58" s="339"/>
      <c r="Q58" s="339"/>
      <c r="R58" s="339"/>
      <c r="S58" s="339"/>
      <c r="T58" s="340"/>
      <c r="U58" s="340"/>
      <c r="V58" s="340"/>
      <c r="W58" s="340"/>
      <c r="X58" s="340"/>
      <c r="Y58" s="340"/>
      <c r="Z58" s="340"/>
    </row>
    <row r="59" spans="1:26" s="337" customFormat="1" ht="12">
      <c r="A59" s="337" t="s">
        <v>750</v>
      </c>
      <c r="D59" s="341"/>
      <c r="G59" s="341"/>
      <c r="H59" s="341"/>
      <c r="I59" s="339">
        <f>I60+I63+I66+I67</f>
        <v>72482.09077469485</v>
      </c>
      <c r="J59" s="339"/>
      <c r="K59" s="339">
        <f>K60+K63+K66+K67</f>
        <v>2649.251267588421</v>
      </c>
      <c r="L59" s="339"/>
      <c r="M59" s="339">
        <f>M60+M63+M66+M67</f>
        <v>-12387.460841810394</v>
      </c>
      <c r="N59" s="339"/>
      <c r="O59" s="339">
        <f>O60+O63+O66+O67</f>
        <v>-388.53507407526257</v>
      </c>
      <c r="P59" s="339"/>
      <c r="Q59" s="339">
        <f>Q60+Q63+Q66+Q67</f>
        <v>0.04963148283291474</v>
      </c>
      <c r="R59" s="339"/>
      <c r="S59" s="339">
        <f>S60+S63+S66+S67</f>
        <v>62355.39575788043</v>
      </c>
      <c r="T59" s="340"/>
      <c r="U59" s="340"/>
      <c r="V59" s="340"/>
      <c r="W59" s="340"/>
      <c r="X59" s="340"/>
      <c r="Y59" s="340"/>
      <c r="Z59" s="340"/>
    </row>
    <row r="60" spans="4:26" s="337" customFormat="1" ht="12">
      <c r="D60" s="341" t="s">
        <v>194</v>
      </c>
      <c r="G60" s="341"/>
      <c r="H60" s="341"/>
      <c r="I60" s="339">
        <f>I61+I62</f>
        <v>31623.861059973704</v>
      </c>
      <c r="J60" s="339"/>
      <c r="K60" s="339">
        <f>K61+K62</f>
        <v>8066.152483253334</v>
      </c>
      <c r="L60" s="339"/>
      <c r="M60" s="339">
        <f>M61+M62</f>
        <v>-6490.7694123694655</v>
      </c>
      <c r="N60" s="339"/>
      <c r="O60" s="339">
        <f>O61+O62</f>
        <v>-1424.6943482048623</v>
      </c>
      <c r="P60" s="339"/>
      <c r="Q60" s="339">
        <f>Q61+Q62</f>
        <v>0</v>
      </c>
      <c r="R60" s="339"/>
      <c r="S60" s="339">
        <f>S61+S62</f>
        <v>31774.549782652706</v>
      </c>
      <c r="T60" s="340"/>
      <c r="U60" s="340"/>
      <c r="V60" s="340"/>
      <c r="W60" s="340"/>
      <c r="X60" s="340"/>
      <c r="Y60" s="340"/>
      <c r="Z60" s="340"/>
    </row>
    <row r="61" spans="4:26" s="337" customFormat="1" ht="12">
      <c r="D61" s="341"/>
      <c r="E61" s="337" t="s">
        <v>703</v>
      </c>
      <c r="G61" s="341"/>
      <c r="H61" s="341"/>
      <c r="I61" s="339">
        <v>28108.167655453704</v>
      </c>
      <c r="J61" s="339"/>
      <c r="K61" s="339">
        <v>7433.176013223334</v>
      </c>
      <c r="L61" s="339"/>
      <c r="M61" s="339">
        <v>-6490.7694123694655</v>
      </c>
      <c r="N61" s="339"/>
      <c r="O61" s="339">
        <v>-1424.6943482048623</v>
      </c>
      <c r="P61" s="339"/>
      <c r="Q61" s="339">
        <v>0</v>
      </c>
      <c r="R61" s="339"/>
      <c r="S61" s="339">
        <v>27625.879908102706</v>
      </c>
      <c r="T61" s="340"/>
      <c r="U61" s="340"/>
      <c r="V61" s="340"/>
      <c r="W61" s="340"/>
      <c r="X61" s="340"/>
      <c r="Y61" s="340"/>
      <c r="Z61" s="340"/>
    </row>
    <row r="62" spans="4:26" s="337" customFormat="1" ht="12">
      <c r="D62" s="341"/>
      <c r="E62" s="337" t="s">
        <v>17</v>
      </c>
      <c r="G62" s="341"/>
      <c r="H62" s="341"/>
      <c r="I62" s="339">
        <v>3515.69340452</v>
      </c>
      <c r="J62" s="339"/>
      <c r="K62" s="339">
        <v>632.9764700300002</v>
      </c>
      <c r="L62" s="339"/>
      <c r="M62" s="339">
        <v>0</v>
      </c>
      <c r="N62" s="339"/>
      <c r="O62" s="339">
        <v>0</v>
      </c>
      <c r="P62" s="339"/>
      <c r="Q62" s="339">
        <v>0</v>
      </c>
      <c r="R62" s="339"/>
      <c r="S62" s="339">
        <v>4148.669874550001</v>
      </c>
      <c r="T62" s="340"/>
      <c r="U62" s="340"/>
      <c r="V62" s="340"/>
      <c r="W62" s="340"/>
      <c r="X62" s="340"/>
      <c r="Y62" s="340"/>
      <c r="Z62" s="340"/>
    </row>
    <row r="63" spans="4:26" s="337" customFormat="1" ht="12">
      <c r="D63" s="341" t="s">
        <v>97</v>
      </c>
      <c r="G63" s="341"/>
      <c r="H63" s="341"/>
      <c r="I63" s="339">
        <f>I64+I65</f>
        <v>21923.31835107212</v>
      </c>
      <c r="J63" s="339"/>
      <c r="K63" s="339">
        <f>K64+K65</f>
        <v>2692.511573440002</v>
      </c>
      <c r="L63" s="339"/>
      <c r="M63" s="339">
        <f>M64+M65</f>
        <v>-9964.77584871093</v>
      </c>
      <c r="N63" s="339"/>
      <c r="O63" s="339">
        <f>O64+O65</f>
        <v>-183.81797823710022</v>
      </c>
      <c r="P63" s="339"/>
      <c r="Q63" s="339">
        <f>Q64+Q65</f>
        <v>0</v>
      </c>
      <c r="R63" s="339"/>
      <c r="S63" s="339">
        <f>S64+S65</f>
        <v>14467.236097564091</v>
      </c>
      <c r="T63" s="340"/>
      <c r="U63" s="340"/>
      <c r="V63" s="340"/>
      <c r="W63" s="340"/>
      <c r="X63" s="340"/>
      <c r="Y63" s="340"/>
      <c r="Z63" s="340"/>
    </row>
    <row r="64" spans="4:26" s="337" customFormat="1" ht="12">
      <c r="D64" s="341"/>
      <c r="E64" s="337" t="s">
        <v>607</v>
      </c>
      <c r="G64" s="342"/>
      <c r="H64" s="342"/>
      <c r="I64" s="339">
        <v>18620.764812322093</v>
      </c>
      <c r="J64" s="339"/>
      <c r="K64" s="339">
        <v>2366.219070000002</v>
      </c>
      <c r="L64" s="339"/>
      <c r="M64" s="339">
        <v>-9273.806129856504</v>
      </c>
      <c r="N64" s="339"/>
      <c r="O64" s="339">
        <v>-315.5568965032485</v>
      </c>
      <c r="P64" s="339"/>
      <c r="Q64" s="339">
        <v>0</v>
      </c>
      <c r="R64" s="339"/>
      <c r="S64" s="339">
        <v>11397.620855962341</v>
      </c>
      <c r="T64" s="340"/>
      <c r="U64" s="340"/>
      <c r="V64" s="340"/>
      <c r="W64" s="340"/>
      <c r="X64" s="340"/>
      <c r="Y64" s="340"/>
      <c r="Z64" s="340"/>
    </row>
    <row r="65" spans="4:26" s="337" customFormat="1" ht="12">
      <c r="D65" s="341"/>
      <c r="E65" s="337" t="s">
        <v>253</v>
      </c>
      <c r="G65" s="342"/>
      <c r="H65" s="342"/>
      <c r="I65" s="339">
        <v>3302.5535387500277</v>
      </c>
      <c r="J65" s="339"/>
      <c r="K65" s="339">
        <v>326.29250343999996</v>
      </c>
      <c r="L65" s="339"/>
      <c r="M65" s="339">
        <v>-690.9697188544254</v>
      </c>
      <c r="N65" s="339"/>
      <c r="O65" s="339">
        <v>131.73891826614826</v>
      </c>
      <c r="P65" s="339"/>
      <c r="Q65" s="339">
        <v>0</v>
      </c>
      <c r="R65" s="339"/>
      <c r="S65" s="339">
        <v>3069.615241601751</v>
      </c>
      <c r="T65" s="340"/>
      <c r="U65" s="340"/>
      <c r="V65" s="340"/>
      <c r="W65" s="340"/>
      <c r="X65" s="340"/>
      <c r="Y65" s="340"/>
      <c r="Z65" s="340"/>
    </row>
    <row r="66" spans="4:26" s="337" customFormat="1" ht="12">
      <c r="D66" s="341" t="s">
        <v>483</v>
      </c>
      <c r="G66" s="341"/>
      <c r="H66" s="341"/>
      <c r="I66" s="339">
        <v>135.09257520999998</v>
      </c>
      <c r="J66" s="339"/>
      <c r="K66" s="339">
        <v>-4898.286082026701</v>
      </c>
      <c r="L66" s="339"/>
      <c r="M66" s="339">
        <v>4068.0844192700006</v>
      </c>
      <c r="N66" s="339"/>
      <c r="O66" s="339">
        <v>1169.1772523667</v>
      </c>
      <c r="P66" s="339"/>
      <c r="Q66" s="339">
        <v>0</v>
      </c>
      <c r="R66" s="339"/>
      <c r="S66" s="339">
        <v>474.06816481999977</v>
      </c>
      <c r="T66" s="340"/>
      <c r="U66" s="340"/>
      <c r="V66" s="340"/>
      <c r="W66" s="340"/>
      <c r="X66" s="340"/>
      <c r="Y66" s="340"/>
      <c r="Z66" s="340"/>
    </row>
    <row r="67" spans="4:26" s="337" customFormat="1" ht="12">
      <c r="D67" s="341" t="s">
        <v>101</v>
      </c>
      <c r="G67" s="341"/>
      <c r="H67" s="341"/>
      <c r="I67" s="339">
        <f>I68+I69+I72+I73</f>
        <v>18799.81878843902</v>
      </c>
      <c r="J67" s="339"/>
      <c r="K67" s="339">
        <f>K68+K69+K72+K73</f>
        <v>-3211.126707078215</v>
      </c>
      <c r="L67" s="339"/>
      <c r="M67" s="339">
        <f>M68+M69+M72+M73</f>
        <v>0</v>
      </c>
      <c r="N67" s="339"/>
      <c r="O67" s="339">
        <f>O68+O69+O72+O73</f>
        <v>50.8</v>
      </c>
      <c r="P67" s="339"/>
      <c r="Q67" s="339">
        <f>Q68+Q69+Q72+Q73</f>
        <v>0.04963148283291474</v>
      </c>
      <c r="R67" s="339"/>
      <c r="S67" s="339">
        <f>S68+S69+S72+S73</f>
        <v>15639.54171284364</v>
      </c>
      <c r="T67" s="340"/>
      <c r="U67" s="340"/>
      <c r="V67" s="340"/>
      <c r="W67" s="340"/>
      <c r="X67" s="340"/>
      <c r="Y67" s="340"/>
      <c r="Z67" s="340"/>
    </row>
    <row r="68" spans="4:26" s="337" customFormat="1" ht="12">
      <c r="D68" s="341"/>
      <c r="E68" s="337" t="s">
        <v>21</v>
      </c>
      <c r="G68" s="341"/>
      <c r="H68" s="341"/>
      <c r="I68" s="339">
        <v>11083.611557648626</v>
      </c>
      <c r="J68" s="339"/>
      <c r="K68" s="339">
        <v>-2539.2493748117204</v>
      </c>
      <c r="L68" s="339"/>
      <c r="M68" s="339">
        <v>0</v>
      </c>
      <c r="N68" s="339"/>
      <c r="O68" s="339">
        <v>0</v>
      </c>
      <c r="P68" s="339"/>
      <c r="Q68" s="339">
        <v>0.011985112832917366</v>
      </c>
      <c r="R68" s="339"/>
      <c r="S68" s="339">
        <v>8544.37416794974</v>
      </c>
      <c r="T68" s="340"/>
      <c r="U68" s="340"/>
      <c r="V68" s="340"/>
      <c r="W68" s="340"/>
      <c r="X68" s="340"/>
      <c r="Y68" s="340"/>
      <c r="Z68" s="340"/>
    </row>
    <row r="69" spans="4:26" s="337" customFormat="1" ht="12">
      <c r="D69" s="341"/>
      <c r="E69" s="337" t="s">
        <v>22</v>
      </c>
      <c r="G69" s="341"/>
      <c r="H69" s="341"/>
      <c r="I69" s="339">
        <f>I70+I71</f>
        <v>24.076720550000005</v>
      </c>
      <c r="J69" s="339"/>
      <c r="K69" s="339">
        <f>K70+K71</f>
        <v>157.42175208</v>
      </c>
      <c r="L69" s="339"/>
      <c r="M69" s="339">
        <f>M70+M71</f>
        <v>0</v>
      </c>
      <c r="N69" s="339"/>
      <c r="O69" s="339">
        <f>O70+O71</f>
        <v>-0.2</v>
      </c>
      <c r="P69" s="339"/>
      <c r="Q69" s="339">
        <f>Q70+Q71</f>
        <v>0.037646369999997376</v>
      </c>
      <c r="R69" s="339"/>
      <c r="S69" s="339">
        <f>S70+S71</f>
        <v>181.336119</v>
      </c>
      <c r="T69" s="340"/>
      <c r="U69" s="340"/>
      <c r="V69" s="340"/>
      <c r="W69" s="340"/>
      <c r="X69" s="340"/>
      <c r="Y69" s="340"/>
      <c r="Z69" s="340"/>
    </row>
    <row r="70" spans="4:26" s="337" customFormat="1" ht="12">
      <c r="D70" s="341"/>
      <c r="E70" s="337" t="s">
        <v>702</v>
      </c>
      <c r="G70" s="341"/>
      <c r="H70" s="341"/>
      <c r="I70" s="339">
        <v>24.076720550000005</v>
      </c>
      <c r="J70" s="339"/>
      <c r="K70" s="339">
        <v>157.42175208</v>
      </c>
      <c r="L70" s="339"/>
      <c r="M70" s="339">
        <v>0</v>
      </c>
      <c r="N70" s="339"/>
      <c r="O70" s="339">
        <v>-0.2</v>
      </c>
      <c r="P70" s="339"/>
      <c r="Q70" s="339">
        <v>0.037646369999997376</v>
      </c>
      <c r="R70" s="339"/>
      <c r="S70" s="339">
        <v>181.336119</v>
      </c>
      <c r="T70" s="340"/>
      <c r="U70" s="340"/>
      <c r="V70" s="340"/>
      <c r="W70" s="340"/>
      <c r="X70" s="340"/>
      <c r="Y70" s="340"/>
      <c r="Z70" s="340"/>
    </row>
    <row r="71" spans="4:26" s="337" customFormat="1" ht="12">
      <c r="D71" s="341"/>
      <c r="E71" s="337" t="s">
        <v>747</v>
      </c>
      <c r="G71" s="341"/>
      <c r="H71" s="341"/>
      <c r="I71" s="339">
        <v>0</v>
      </c>
      <c r="J71" s="339"/>
      <c r="K71" s="339">
        <v>0</v>
      </c>
      <c r="L71" s="339"/>
      <c r="M71" s="339">
        <v>0</v>
      </c>
      <c r="N71" s="339"/>
      <c r="O71" s="339">
        <v>0</v>
      </c>
      <c r="P71" s="339"/>
      <c r="Q71" s="339">
        <v>0</v>
      </c>
      <c r="R71" s="339"/>
      <c r="S71" s="339">
        <v>0</v>
      </c>
      <c r="T71" s="340"/>
      <c r="U71" s="340"/>
      <c r="V71" s="340"/>
      <c r="W71" s="340"/>
      <c r="X71" s="340"/>
      <c r="Y71" s="340"/>
      <c r="Z71" s="340"/>
    </row>
    <row r="72" spans="1:26" s="337" customFormat="1" ht="12">
      <c r="A72" s="344"/>
      <c r="B72" s="344"/>
      <c r="C72" s="344"/>
      <c r="D72" s="344"/>
      <c r="E72" s="344" t="s">
        <v>90</v>
      </c>
      <c r="G72" s="341"/>
      <c r="H72" s="341"/>
      <c r="I72" s="339">
        <v>7692.130510240395</v>
      </c>
      <c r="J72" s="339"/>
      <c r="K72" s="339">
        <v>-829.2990843464945</v>
      </c>
      <c r="L72" s="339"/>
      <c r="M72" s="339">
        <v>0</v>
      </c>
      <c r="N72" s="339"/>
      <c r="O72" s="339">
        <v>51</v>
      </c>
      <c r="P72" s="339"/>
      <c r="Q72" s="339">
        <v>0</v>
      </c>
      <c r="R72" s="339"/>
      <c r="S72" s="339">
        <v>6913.831425893901</v>
      </c>
      <c r="T72" s="340"/>
      <c r="U72" s="340"/>
      <c r="V72" s="340"/>
      <c r="W72" s="340"/>
      <c r="X72" s="340"/>
      <c r="Y72" s="340"/>
      <c r="Z72" s="340"/>
    </row>
    <row r="73" spans="5:26" s="337" customFormat="1" ht="12">
      <c r="E73" s="337" t="s">
        <v>24</v>
      </c>
      <c r="G73" s="341"/>
      <c r="H73" s="341"/>
      <c r="I73" s="339">
        <v>0</v>
      </c>
      <c r="J73" s="339"/>
      <c r="K73" s="339">
        <v>0</v>
      </c>
      <c r="L73" s="339"/>
      <c r="M73" s="339">
        <v>0</v>
      </c>
      <c r="N73" s="339"/>
      <c r="O73" s="339">
        <v>0</v>
      </c>
      <c r="P73" s="339"/>
      <c r="Q73" s="339">
        <v>0</v>
      </c>
      <c r="R73" s="339"/>
      <c r="S73" s="339">
        <v>0</v>
      </c>
      <c r="T73" s="340"/>
      <c r="U73" s="340"/>
      <c r="V73" s="340"/>
      <c r="W73" s="340"/>
      <c r="X73" s="340"/>
      <c r="Y73" s="340"/>
      <c r="Z73" s="340"/>
    </row>
    <row r="74" spans="9:26" s="337" customFormat="1" ht="12">
      <c r="I74" s="345"/>
      <c r="J74" s="345"/>
      <c r="K74" s="345"/>
      <c r="L74" s="345"/>
      <c r="M74" s="345"/>
      <c r="N74" s="345"/>
      <c r="O74" s="345"/>
      <c r="P74" s="345"/>
      <c r="Q74" s="345"/>
      <c r="R74" s="345"/>
      <c r="S74" s="345"/>
      <c r="T74" s="340"/>
      <c r="U74" s="340"/>
      <c r="V74" s="340"/>
      <c r="W74" s="340"/>
      <c r="X74" s="340"/>
      <c r="Y74" s="340"/>
      <c r="Z74" s="340"/>
    </row>
    <row r="75" spans="1:26" s="337" customFormat="1" ht="12">
      <c r="A75" s="337" t="s">
        <v>701</v>
      </c>
      <c r="G75" s="341"/>
      <c r="H75" s="341"/>
      <c r="I75" s="345">
        <f>I77+I88+I113</f>
        <v>163857.87785844185</v>
      </c>
      <c r="J75" s="345"/>
      <c r="K75" s="345">
        <f>K77+K88+K113</f>
        <v>11468.46565768577</v>
      </c>
      <c r="L75" s="345"/>
      <c r="M75" s="345">
        <f>M77+M88+M113</f>
        <v>10875.708939383885</v>
      </c>
      <c r="N75" s="345"/>
      <c r="O75" s="345">
        <f>O77+O88+O113</f>
        <v>-13358.35018659952</v>
      </c>
      <c r="P75" s="345"/>
      <c r="Q75" s="345">
        <f>Q77+Q88+Q113</f>
        <v>-298.19607413064045</v>
      </c>
      <c r="R75" s="345"/>
      <c r="S75" s="345">
        <f>S77+S88+S113</f>
        <v>172545.54229853558</v>
      </c>
      <c r="T75" s="340"/>
      <c r="U75" s="340"/>
      <c r="V75" s="340"/>
      <c r="W75" s="340"/>
      <c r="X75" s="340"/>
      <c r="Y75" s="340"/>
      <c r="Z75" s="340"/>
    </row>
    <row r="76" spans="7:26" s="337" customFormat="1" ht="12">
      <c r="G76" s="341"/>
      <c r="H76" s="341"/>
      <c r="I76" s="345"/>
      <c r="J76" s="345"/>
      <c r="K76" s="345"/>
      <c r="L76" s="345"/>
      <c r="M76" s="345"/>
      <c r="N76" s="345"/>
      <c r="O76" s="345"/>
      <c r="P76" s="345"/>
      <c r="Q76" s="345"/>
      <c r="R76" s="345"/>
      <c r="S76" s="345"/>
      <c r="T76" s="340"/>
      <c r="U76" s="340"/>
      <c r="V76" s="340"/>
      <c r="W76" s="340"/>
      <c r="X76" s="340"/>
      <c r="Y76" s="340"/>
      <c r="Z76" s="340"/>
    </row>
    <row r="77" spans="1:26" s="337" customFormat="1" ht="12">
      <c r="A77" s="337" t="s">
        <v>743</v>
      </c>
      <c r="C77" s="341"/>
      <c r="D77" s="341"/>
      <c r="G77" s="341"/>
      <c r="H77" s="341"/>
      <c r="I77" s="345">
        <f>I78+I80+I81</f>
        <v>3637.5270244167086</v>
      </c>
      <c r="J77" s="345"/>
      <c r="K77" s="345">
        <f>K78+K80+K81</f>
        <v>-710.3086117768249</v>
      </c>
      <c r="L77" s="345"/>
      <c r="M77" s="345">
        <f>M78+M80+M81</f>
        <v>88.1</v>
      </c>
      <c r="N77" s="345"/>
      <c r="O77" s="345">
        <f>O78+O80+O81</f>
        <v>-1.0000000000000004</v>
      </c>
      <c r="P77" s="345"/>
      <c r="Q77" s="345">
        <f>Q78+Q80+Q81</f>
        <v>13.36026807543003</v>
      </c>
      <c r="R77" s="345"/>
      <c r="S77" s="345">
        <f>S78+S80+S81</f>
        <v>3027.6786807153135</v>
      </c>
      <c r="T77" s="340"/>
      <c r="U77" s="340"/>
      <c r="V77" s="340"/>
      <c r="W77" s="340"/>
      <c r="X77" s="340"/>
      <c r="Y77" s="340"/>
      <c r="Z77" s="340"/>
    </row>
    <row r="78" spans="3:26" s="337" customFormat="1" ht="12">
      <c r="C78" s="341"/>
      <c r="D78" s="341" t="s">
        <v>97</v>
      </c>
      <c r="G78" s="341"/>
      <c r="H78" s="341"/>
      <c r="I78" s="345">
        <f>I79</f>
        <v>2485.988781292369</v>
      </c>
      <c r="J78" s="345"/>
      <c r="K78" s="345">
        <f>K79</f>
        <v>-587.0981749999999</v>
      </c>
      <c r="L78" s="345"/>
      <c r="M78" s="345">
        <f>M79</f>
        <v>88.1</v>
      </c>
      <c r="N78" s="345"/>
      <c r="O78" s="345">
        <f>O79</f>
        <v>0</v>
      </c>
      <c r="P78" s="345"/>
      <c r="Q78" s="345">
        <f>Q79</f>
        <v>-0.06712257705554237</v>
      </c>
      <c r="R78" s="345"/>
      <c r="S78" s="345">
        <f>S79</f>
        <v>1986.9234837153133</v>
      </c>
      <c r="T78" s="340"/>
      <c r="U78" s="340"/>
      <c r="V78" s="340"/>
      <c r="W78" s="340"/>
      <c r="X78" s="340"/>
      <c r="Y78" s="340"/>
      <c r="Z78" s="340"/>
    </row>
    <row r="79" spans="3:26" s="337" customFormat="1" ht="12">
      <c r="C79" s="341"/>
      <c r="D79" s="341"/>
      <c r="E79" s="337" t="s">
        <v>253</v>
      </c>
      <c r="G79" s="341"/>
      <c r="H79" s="341"/>
      <c r="I79" s="345">
        <v>2485.988781292369</v>
      </c>
      <c r="J79" s="345"/>
      <c r="K79" s="345">
        <v>-587.0981749999999</v>
      </c>
      <c r="L79" s="345"/>
      <c r="M79" s="345">
        <v>88.1</v>
      </c>
      <c r="N79" s="345"/>
      <c r="O79" s="345">
        <v>0</v>
      </c>
      <c r="P79" s="345"/>
      <c r="Q79" s="345">
        <v>-0.06712257705554237</v>
      </c>
      <c r="R79" s="345"/>
      <c r="S79" s="345">
        <v>1986.9234837153133</v>
      </c>
      <c r="T79" s="340"/>
      <c r="U79" s="340"/>
      <c r="V79" s="340"/>
      <c r="W79" s="340"/>
      <c r="X79" s="340"/>
      <c r="Y79" s="340"/>
      <c r="Z79" s="340"/>
    </row>
    <row r="80" spans="4:26" s="337" customFormat="1" ht="12">
      <c r="D80" s="341" t="s">
        <v>483</v>
      </c>
      <c r="G80" s="341"/>
      <c r="H80" s="341"/>
      <c r="I80" s="345">
        <v>0</v>
      </c>
      <c r="J80" s="345"/>
      <c r="K80" s="345">
        <v>0</v>
      </c>
      <c r="L80" s="345"/>
      <c r="M80" s="345">
        <v>0</v>
      </c>
      <c r="N80" s="345"/>
      <c r="O80" s="345">
        <v>0</v>
      </c>
      <c r="P80" s="345"/>
      <c r="Q80" s="345">
        <v>0</v>
      </c>
      <c r="R80" s="345"/>
      <c r="S80" s="345">
        <v>0</v>
      </c>
      <c r="T80" s="340"/>
      <c r="U80" s="340"/>
      <c r="V80" s="340"/>
      <c r="W80" s="340"/>
      <c r="X80" s="340"/>
      <c r="Y80" s="340"/>
      <c r="Z80" s="340"/>
    </row>
    <row r="81" spans="4:26" s="337" customFormat="1" ht="12">
      <c r="D81" s="341" t="s">
        <v>101</v>
      </c>
      <c r="G81" s="341"/>
      <c r="H81" s="341"/>
      <c r="I81" s="345">
        <f>I82+I85</f>
        <v>1151.5382431243397</v>
      </c>
      <c r="J81" s="345"/>
      <c r="K81" s="345">
        <f>K82+K85</f>
        <v>-123.21043677682512</v>
      </c>
      <c r="L81" s="345"/>
      <c r="M81" s="345">
        <f>M82+M85</f>
        <v>0</v>
      </c>
      <c r="N81" s="345"/>
      <c r="O81" s="345">
        <f>O82+O85</f>
        <v>-1.0000000000000004</v>
      </c>
      <c r="P81" s="345"/>
      <c r="Q81" s="345">
        <f>Q82+Q85</f>
        <v>13.427390652485572</v>
      </c>
      <c r="R81" s="345"/>
      <c r="S81" s="345">
        <f>S82+S85</f>
        <v>1040.7551970000002</v>
      </c>
      <c r="T81" s="340"/>
      <c r="U81" s="340"/>
      <c r="V81" s="340"/>
      <c r="W81" s="340"/>
      <c r="X81" s="340"/>
      <c r="Y81" s="340"/>
      <c r="Z81" s="340"/>
    </row>
    <row r="82" spans="4:26" s="337" customFormat="1" ht="12">
      <c r="D82" s="341"/>
      <c r="E82" s="337" t="s">
        <v>21</v>
      </c>
      <c r="G82" s="342"/>
      <c r="H82" s="342"/>
      <c r="I82" s="345">
        <f>I83+I84</f>
        <v>0</v>
      </c>
      <c r="J82" s="345"/>
      <c r="K82" s="345">
        <f>K83+K84</f>
        <v>-23.91224546312446</v>
      </c>
      <c r="L82" s="345"/>
      <c r="M82" s="345">
        <f>M83+M84</f>
        <v>0</v>
      </c>
      <c r="N82" s="345"/>
      <c r="O82" s="345">
        <f>O83+O84</f>
        <v>0</v>
      </c>
      <c r="P82" s="345"/>
      <c r="Q82" s="345">
        <f>Q83+Q84</f>
        <v>23.91224546312446</v>
      </c>
      <c r="R82" s="345"/>
      <c r="S82" s="345">
        <f>S83+S84</f>
        <v>0</v>
      </c>
      <c r="T82" s="340"/>
      <c r="U82" s="340"/>
      <c r="V82" s="340"/>
      <c r="W82" s="340"/>
      <c r="X82" s="340"/>
      <c r="Y82" s="340"/>
      <c r="Z82" s="340"/>
    </row>
    <row r="83" spans="4:26" s="337" customFormat="1" ht="12">
      <c r="D83" s="341"/>
      <c r="E83" s="337" t="s">
        <v>702</v>
      </c>
      <c r="G83" s="342"/>
      <c r="H83" s="342"/>
      <c r="I83" s="345">
        <v>0</v>
      </c>
      <c r="J83" s="345"/>
      <c r="K83" s="345">
        <v>0</v>
      </c>
      <c r="L83" s="345"/>
      <c r="M83" s="345">
        <v>0</v>
      </c>
      <c r="N83" s="345"/>
      <c r="O83" s="345">
        <v>0</v>
      </c>
      <c r="P83" s="345"/>
      <c r="Q83" s="345">
        <v>0</v>
      </c>
      <c r="R83" s="345"/>
      <c r="S83" s="345">
        <v>0</v>
      </c>
      <c r="T83" s="340"/>
      <c r="U83" s="340"/>
      <c r="V83" s="340"/>
      <c r="W83" s="340"/>
      <c r="X83" s="340"/>
      <c r="Y83" s="340"/>
      <c r="Z83" s="340"/>
    </row>
    <row r="84" spans="4:26" s="337" customFormat="1" ht="12">
      <c r="D84" s="341"/>
      <c r="E84" s="337" t="s">
        <v>747</v>
      </c>
      <c r="G84" s="341"/>
      <c r="H84" s="341"/>
      <c r="I84" s="345">
        <v>0</v>
      </c>
      <c r="J84" s="345"/>
      <c r="K84" s="345">
        <v>-23.91224546312446</v>
      </c>
      <c r="L84" s="345"/>
      <c r="M84" s="345">
        <v>0</v>
      </c>
      <c r="N84" s="345"/>
      <c r="O84" s="345">
        <v>0</v>
      </c>
      <c r="P84" s="345"/>
      <c r="Q84" s="345">
        <v>23.91224546312446</v>
      </c>
      <c r="R84" s="345"/>
      <c r="S84" s="345">
        <v>0</v>
      </c>
      <c r="T84" s="340"/>
      <c r="U84" s="340"/>
      <c r="V84" s="340"/>
      <c r="W84" s="340"/>
      <c r="X84" s="340"/>
      <c r="Y84" s="340"/>
      <c r="Z84" s="340"/>
    </row>
    <row r="85" spans="4:26" s="337" customFormat="1" ht="12">
      <c r="D85" s="341"/>
      <c r="E85" s="337" t="s">
        <v>22</v>
      </c>
      <c r="G85" s="341"/>
      <c r="H85" s="341"/>
      <c r="I85" s="345">
        <f>I86+I87</f>
        <v>1151.5382431243397</v>
      </c>
      <c r="J85" s="345"/>
      <c r="K85" s="345">
        <f>K86+K87</f>
        <v>-99.29819131370066</v>
      </c>
      <c r="L85" s="345"/>
      <c r="M85" s="345">
        <f>M86+M87</f>
        <v>0</v>
      </c>
      <c r="N85" s="345"/>
      <c r="O85" s="345">
        <f>O86+O87</f>
        <v>-1.0000000000000004</v>
      </c>
      <c r="P85" s="345"/>
      <c r="Q85" s="345">
        <f>Q86+Q87</f>
        <v>-10.484854810638888</v>
      </c>
      <c r="R85" s="345"/>
      <c r="S85" s="345">
        <f>S86+S87</f>
        <v>1040.7551970000002</v>
      </c>
      <c r="T85" s="340"/>
      <c r="U85" s="340"/>
      <c r="V85" s="340"/>
      <c r="W85" s="340"/>
      <c r="X85" s="340"/>
      <c r="Y85" s="340"/>
      <c r="Z85" s="340"/>
    </row>
    <row r="86" spans="4:26" s="337" customFormat="1" ht="12">
      <c r="D86" s="341"/>
      <c r="E86" s="337" t="s">
        <v>702</v>
      </c>
      <c r="G86" s="342"/>
      <c r="H86" s="342"/>
      <c r="I86" s="345">
        <v>0</v>
      </c>
      <c r="J86" s="345"/>
      <c r="K86" s="345">
        <v>1</v>
      </c>
      <c r="L86" s="345"/>
      <c r="M86" s="345">
        <v>0</v>
      </c>
      <c r="N86" s="345"/>
      <c r="O86" s="345">
        <v>0</v>
      </c>
      <c r="P86" s="345"/>
      <c r="Q86" s="345">
        <v>0</v>
      </c>
      <c r="R86" s="345"/>
      <c r="S86" s="345">
        <v>1</v>
      </c>
      <c r="T86" s="340"/>
      <c r="U86" s="340"/>
      <c r="V86" s="340"/>
      <c r="W86" s="340"/>
      <c r="X86" s="340"/>
      <c r="Y86" s="340"/>
      <c r="Z86" s="340"/>
    </row>
    <row r="87" spans="4:26" s="337" customFormat="1" ht="12">
      <c r="D87" s="341"/>
      <c r="E87" s="337" t="s">
        <v>747</v>
      </c>
      <c r="G87" s="342"/>
      <c r="H87" s="342"/>
      <c r="I87" s="345">
        <v>1151.5382431243397</v>
      </c>
      <c r="J87" s="345"/>
      <c r="K87" s="345">
        <v>-100.29819131370066</v>
      </c>
      <c r="L87" s="345"/>
      <c r="M87" s="345">
        <v>0</v>
      </c>
      <c r="N87" s="345"/>
      <c r="O87" s="345">
        <v>-1.0000000000000004</v>
      </c>
      <c r="P87" s="345"/>
      <c r="Q87" s="345">
        <v>-10.484854810638888</v>
      </c>
      <c r="R87" s="345"/>
      <c r="S87" s="345">
        <v>1039.7551970000002</v>
      </c>
      <c r="T87" s="340"/>
      <c r="U87" s="340"/>
      <c r="V87" s="340"/>
      <c r="W87" s="340"/>
      <c r="X87" s="340"/>
      <c r="Y87" s="340"/>
      <c r="Z87" s="340"/>
    </row>
    <row r="88" spans="1:26" s="337" customFormat="1" ht="12">
      <c r="A88" s="337" t="s">
        <v>744</v>
      </c>
      <c r="D88" s="341"/>
      <c r="G88" s="341"/>
      <c r="H88" s="341"/>
      <c r="I88" s="345">
        <f>I89+I101</f>
        <v>18715.096883020797</v>
      </c>
      <c r="J88" s="345"/>
      <c r="K88" s="345">
        <f>K89+K101</f>
        <v>-2669.400063943442</v>
      </c>
      <c r="L88" s="345"/>
      <c r="M88" s="345">
        <f>M89+M101</f>
        <v>1188.8098848447703</v>
      </c>
      <c r="N88" s="345"/>
      <c r="O88" s="345">
        <f>O89+O101</f>
        <v>6147.224432456573</v>
      </c>
      <c r="P88" s="345"/>
      <c r="Q88" s="345">
        <f>Q89+Q101</f>
        <v>659.8295639116388</v>
      </c>
      <c r="R88" s="345"/>
      <c r="S88" s="345">
        <f>S89+S101</f>
        <v>24041.56282178794</v>
      </c>
      <c r="T88" s="340"/>
      <c r="U88" s="340"/>
      <c r="V88" s="340"/>
      <c r="W88" s="340"/>
      <c r="X88" s="340"/>
      <c r="Y88" s="340"/>
      <c r="Z88" s="340"/>
    </row>
    <row r="89" spans="1:26" s="337" customFormat="1" ht="12">
      <c r="A89" s="341"/>
      <c r="B89" s="341" t="s">
        <v>745</v>
      </c>
      <c r="C89" s="341"/>
      <c r="D89" s="341"/>
      <c r="G89" s="341"/>
      <c r="H89" s="341"/>
      <c r="I89" s="345">
        <f>I90+I91+I92</f>
        <v>362.50008529999997</v>
      </c>
      <c r="J89" s="345"/>
      <c r="K89" s="345">
        <f>K90+K91+K92</f>
        <v>-10.637697503947976</v>
      </c>
      <c r="L89" s="345"/>
      <c r="M89" s="345">
        <f>M90+M91+M92</f>
        <v>0</v>
      </c>
      <c r="N89" s="345"/>
      <c r="O89" s="345">
        <f>O90+O91+O92</f>
        <v>-6.199999999999999</v>
      </c>
      <c r="P89" s="345"/>
      <c r="Q89" s="345">
        <f>Q90+Q91+Q92</f>
        <v>-0.1973497804977607</v>
      </c>
      <c r="R89" s="345"/>
      <c r="S89" s="345">
        <f>S90+S91+S92</f>
        <v>345.51465364999996</v>
      </c>
      <c r="T89" s="340"/>
      <c r="U89" s="340"/>
      <c r="V89" s="340"/>
      <c r="W89" s="340"/>
      <c r="X89" s="340"/>
      <c r="Y89" s="340"/>
      <c r="Z89" s="340"/>
    </row>
    <row r="90" spans="1:26" s="337" customFormat="1" ht="12">
      <c r="A90" s="341"/>
      <c r="B90" s="341"/>
      <c r="C90" s="341"/>
      <c r="D90" s="341" t="s">
        <v>97</v>
      </c>
      <c r="G90" s="341"/>
      <c r="H90" s="341"/>
      <c r="I90" s="345">
        <v>2.7</v>
      </c>
      <c r="J90" s="345"/>
      <c r="K90" s="345">
        <v>0</v>
      </c>
      <c r="L90" s="345"/>
      <c r="M90" s="345">
        <v>0</v>
      </c>
      <c r="N90" s="345"/>
      <c r="O90" s="345">
        <v>0</v>
      </c>
      <c r="P90" s="345"/>
      <c r="Q90" s="345">
        <v>0</v>
      </c>
      <c r="R90" s="345"/>
      <c r="S90" s="345">
        <v>2.7</v>
      </c>
      <c r="T90" s="340"/>
      <c r="U90" s="340"/>
      <c r="V90" s="340"/>
      <c r="W90" s="340"/>
      <c r="X90" s="340"/>
      <c r="Y90" s="340"/>
      <c r="Z90" s="340"/>
    </row>
    <row r="91" spans="4:26" s="337" customFormat="1" ht="12">
      <c r="D91" s="344" t="s">
        <v>483</v>
      </c>
      <c r="G91" s="341"/>
      <c r="H91" s="341"/>
      <c r="I91" s="345">
        <v>0</v>
      </c>
      <c r="J91" s="345"/>
      <c r="K91" s="345">
        <v>0</v>
      </c>
      <c r="L91" s="345"/>
      <c r="M91" s="345">
        <v>0</v>
      </c>
      <c r="N91" s="345"/>
      <c r="O91" s="345">
        <v>0</v>
      </c>
      <c r="P91" s="345"/>
      <c r="Q91" s="345">
        <v>0</v>
      </c>
      <c r="R91" s="345"/>
      <c r="S91" s="345">
        <v>0</v>
      </c>
      <c r="T91" s="340"/>
      <c r="U91" s="340"/>
      <c r="V91" s="340"/>
      <c r="W91" s="340"/>
      <c r="X91" s="340"/>
      <c r="Y91" s="340"/>
      <c r="Z91" s="340"/>
    </row>
    <row r="92" spans="4:26" s="337" customFormat="1" ht="12">
      <c r="D92" s="341" t="s">
        <v>101</v>
      </c>
      <c r="G92" s="341"/>
      <c r="H92" s="341"/>
      <c r="I92" s="345">
        <f>I93+I96+I97+I100</f>
        <v>359.8000853</v>
      </c>
      <c r="J92" s="345"/>
      <c r="K92" s="345">
        <f>K93+K96+K97+K100</f>
        <v>-10.637697503947976</v>
      </c>
      <c r="L92" s="345"/>
      <c r="M92" s="345">
        <f>M93+M96+M97+M100</f>
        <v>0</v>
      </c>
      <c r="N92" s="345"/>
      <c r="O92" s="345">
        <f>O93+O96+O97+O100</f>
        <v>-6.199999999999999</v>
      </c>
      <c r="P92" s="345"/>
      <c r="Q92" s="345">
        <f>Q93+Q96+Q97+Q100</f>
        <v>-0.1973497804977607</v>
      </c>
      <c r="R92" s="345"/>
      <c r="S92" s="345">
        <f>S93+S96+S97+S100</f>
        <v>342.81465364999997</v>
      </c>
      <c r="T92" s="340"/>
      <c r="U92" s="340"/>
      <c r="V92" s="340"/>
      <c r="W92" s="340"/>
      <c r="X92" s="340"/>
      <c r="Y92" s="340"/>
      <c r="Z92" s="340"/>
    </row>
    <row r="93" spans="4:26" s="337" customFormat="1" ht="12">
      <c r="D93" s="341"/>
      <c r="E93" s="337" t="s">
        <v>22</v>
      </c>
      <c r="G93" s="341"/>
      <c r="H93" s="341"/>
      <c r="I93" s="345">
        <f>I94+I95</f>
        <v>8.529999999984738E-05</v>
      </c>
      <c r="J93" s="345"/>
      <c r="K93" s="345">
        <f>K94+K95</f>
        <v>0</v>
      </c>
      <c r="L93" s="345"/>
      <c r="M93" s="345">
        <f>M94+M95</f>
        <v>0</v>
      </c>
      <c r="N93" s="345"/>
      <c r="O93" s="345">
        <f>O94+O95</f>
        <v>0</v>
      </c>
      <c r="P93" s="345"/>
      <c r="Q93" s="345">
        <f>Q94+Q95</f>
        <v>-8.529999999984738E-05</v>
      </c>
      <c r="R93" s="345"/>
      <c r="S93" s="345">
        <f>S94+S95</f>
        <v>0</v>
      </c>
      <c r="T93" s="340"/>
      <c r="U93" s="340"/>
      <c r="V93" s="340"/>
      <c r="W93" s="340"/>
      <c r="X93" s="340"/>
      <c r="Y93" s="340"/>
      <c r="Z93" s="340"/>
    </row>
    <row r="94" spans="4:26" s="337" customFormat="1" ht="12">
      <c r="D94" s="341"/>
      <c r="E94" s="337" t="s">
        <v>702</v>
      </c>
      <c r="G94" s="341"/>
      <c r="H94" s="341"/>
      <c r="I94" s="345">
        <v>0</v>
      </c>
      <c r="J94" s="345"/>
      <c r="K94" s="345">
        <v>0</v>
      </c>
      <c r="L94" s="345"/>
      <c r="M94" s="345">
        <v>0</v>
      </c>
      <c r="N94" s="345"/>
      <c r="O94" s="345">
        <v>0</v>
      </c>
      <c r="P94" s="345"/>
      <c r="Q94" s="345">
        <v>0</v>
      </c>
      <c r="R94" s="345"/>
      <c r="S94" s="345">
        <v>0</v>
      </c>
      <c r="T94" s="340"/>
      <c r="U94" s="340"/>
      <c r="V94" s="340"/>
      <c r="W94" s="340"/>
      <c r="X94" s="340"/>
      <c r="Y94" s="340"/>
      <c r="Z94" s="340"/>
    </row>
    <row r="95" spans="4:26" s="337" customFormat="1" ht="12">
      <c r="D95" s="341"/>
      <c r="E95" s="337" t="s">
        <v>747</v>
      </c>
      <c r="G95" s="341"/>
      <c r="H95" s="341"/>
      <c r="I95" s="345">
        <v>8.529999999984738E-05</v>
      </c>
      <c r="J95" s="345"/>
      <c r="K95" s="345">
        <v>0</v>
      </c>
      <c r="L95" s="345"/>
      <c r="M95" s="345">
        <v>0</v>
      </c>
      <c r="N95" s="345"/>
      <c r="O95" s="345">
        <v>0</v>
      </c>
      <c r="P95" s="345"/>
      <c r="Q95" s="345">
        <v>-8.529999999984738E-05</v>
      </c>
      <c r="R95" s="345"/>
      <c r="S95" s="345">
        <v>0</v>
      </c>
      <c r="T95" s="340"/>
      <c r="U95" s="340"/>
      <c r="V95" s="340"/>
      <c r="W95" s="340"/>
      <c r="X95" s="340"/>
      <c r="Y95" s="340"/>
      <c r="Z95" s="340"/>
    </row>
    <row r="96" spans="4:26" s="337" customFormat="1" ht="12">
      <c r="D96" s="341"/>
      <c r="E96" s="337" t="s">
        <v>23</v>
      </c>
      <c r="G96" s="341"/>
      <c r="H96" s="341"/>
      <c r="I96" s="345">
        <v>155.2</v>
      </c>
      <c r="J96" s="345"/>
      <c r="K96" s="345">
        <v>-9.737697503947977</v>
      </c>
      <c r="L96" s="345"/>
      <c r="M96" s="345">
        <v>0</v>
      </c>
      <c r="N96" s="345"/>
      <c r="O96" s="345">
        <v>-3.1999999999999997</v>
      </c>
      <c r="P96" s="345"/>
      <c r="Q96" s="345">
        <v>-0.11191813049775107</v>
      </c>
      <c r="R96" s="345"/>
      <c r="S96" s="345">
        <v>142.2</v>
      </c>
      <c r="T96" s="340"/>
      <c r="U96" s="340"/>
      <c r="V96" s="340"/>
      <c r="W96" s="340"/>
      <c r="X96" s="340"/>
      <c r="Y96" s="340"/>
      <c r="Z96" s="340"/>
    </row>
    <row r="97" spans="4:26" s="337" customFormat="1" ht="12">
      <c r="D97" s="341"/>
      <c r="E97" s="337" t="s">
        <v>25</v>
      </c>
      <c r="G97" s="341"/>
      <c r="H97" s="341"/>
      <c r="I97" s="345">
        <f>I98+I99</f>
        <v>12.6</v>
      </c>
      <c r="J97" s="345"/>
      <c r="K97" s="345">
        <f>K98+K99</f>
        <v>-0.8999999999999986</v>
      </c>
      <c r="L97" s="345"/>
      <c r="M97" s="345">
        <f>M98+M99</f>
        <v>0</v>
      </c>
      <c r="N97" s="345"/>
      <c r="O97" s="345">
        <f>O98+O99</f>
        <v>0</v>
      </c>
      <c r="P97" s="345"/>
      <c r="Q97" s="345">
        <f>Q98+Q99</f>
        <v>-8.881784197001252E-16</v>
      </c>
      <c r="R97" s="345"/>
      <c r="S97" s="345">
        <f>S98+S99</f>
        <v>11.7</v>
      </c>
      <c r="T97" s="340"/>
      <c r="U97" s="340"/>
      <c r="V97" s="340"/>
      <c r="W97" s="340"/>
      <c r="X97" s="340"/>
      <c r="Y97" s="340"/>
      <c r="Z97" s="340"/>
    </row>
    <row r="98" spans="4:26" s="337" customFormat="1" ht="12">
      <c r="D98" s="341"/>
      <c r="E98" s="337" t="s">
        <v>702</v>
      </c>
      <c r="G98" s="342"/>
      <c r="H98" s="342"/>
      <c r="I98" s="345">
        <v>12.6</v>
      </c>
      <c r="J98" s="345"/>
      <c r="K98" s="345">
        <v>-0.8999999999999986</v>
      </c>
      <c r="L98" s="345"/>
      <c r="M98" s="345">
        <v>0</v>
      </c>
      <c r="N98" s="345"/>
      <c r="O98" s="345">
        <v>0</v>
      </c>
      <c r="P98" s="345"/>
      <c r="Q98" s="345">
        <v>-8.881784197001252E-16</v>
      </c>
      <c r="R98" s="345"/>
      <c r="S98" s="345">
        <v>11.7</v>
      </c>
      <c r="T98" s="340"/>
      <c r="U98" s="340"/>
      <c r="V98" s="340"/>
      <c r="W98" s="340"/>
      <c r="X98" s="340"/>
      <c r="Y98" s="340"/>
      <c r="Z98" s="340"/>
    </row>
    <row r="99" spans="4:26" s="337" customFormat="1" ht="12">
      <c r="D99" s="341"/>
      <c r="E99" s="337" t="s">
        <v>747</v>
      </c>
      <c r="G99" s="342"/>
      <c r="H99" s="342"/>
      <c r="I99" s="345">
        <v>0</v>
      </c>
      <c r="J99" s="345"/>
      <c r="K99" s="345">
        <v>0</v>
      </c>
      <c r="L99" s="345"/>
      <c r="M99" s="345">
        <v>0</v>
      </c>
      <c r="N99" s="345"/>
      <c r="O99" s="345">
        <v>0</v>
      </c>
      <c r="P99" s="345"/>
      <c r="Q99" s="345">
        <v>0</v>
      </c>
      <c r="R99" s="345"/>
      <c r="S99" s="345">
        <v>0</v>
      </c>
      <c r="T99" s="340"/>
      <c r="U99" s="340"/>
      <c r="V99" s="340"/>
      <c r="W99" s="340"/>
      <c r="X99" s="340"/>
      <c r="Y99" s="340"/>
      <c r="Z99" s="340"/>
    </row>
    <row r="100" spans="4:26" s="337" customFormat="1" ht="12">
      <c r="D100" s="341"/>
      <c r="E100" s="337" t="s">
        <v>742</v>
      </c>
      <c r="G100" s="341"/>
      <c r="H100" s="341"/>
      <c r="I100" s="345">
        <v>192</v>
      </c>
      <c r="J100" s="345"/>
      <c r="K100" s="345">
        <v>0</v>
      </c>
      <c r="L100" s="345"/>
      <c r="M100" s="345">
        <v>0</v>
      </c>
      <c r="N100" s="345"/>
      <c r="O100" s="345">
        <v>-3</v>
      </c>
      <c r="P100" s="345"/>
      <c r="Q100" s="345">
        <v>-0.0853463500000089</v>
      </c>
      <c r="R100" s="345"/>
      <c r="S100" s="345">
        <v>188.91465365</v>
      </c>
      <c r="T100" s="340"/>
      <c r="U100" s="340"/>
      <c r="V100" s="340"/>
      <c r="W100" s="340"/>
      <c r="X100" s="340"/>
      <c r="Y100" s="340"/>
      <c r="Z100" s="340"/>
    </row>
    <row r="101" spans="1:26" s="337" customFormat="1" ht="12">
      <c r="A101" s="341"/>
      <c r="B101" s="341" t="s">
        <v>746</v>
      </c>
      <c r="C101" s="341"/>
      <c r="D101" s="341"/>
      <c r="G101" s="341"/>
      <c r="H101" s="341"/>
      <c r="I101" s="345">
        <f>I102+I103+I106+I107</f>
        <v>18352.5967977208</v>
      </c>
      <c r="J101" s="345"/>
      <c r="K101" s="345">
        <f>K102+K103+K106+K107</f>
        <v>-2658.762366439494</v>
      </c>
      <c r="L101" s="345"/>
      <c r="M101" s="345">
        <f>M102+M103+M106+M107</f>
        <v>1188.8098848447703</v>
      </c>
      <c r="N101" s="345"/>
      <c r="O101" s="345">
        <f>O102+O103+O106+O107</f>
        <v>6153.4244324565725</v>
      </c>
      <c r="P101" s="345"/>
      <c r="Q101" s="345">
        <f>Q102+Q103+Q106+Q107</f>
        <v>660.0269136921366</v>
      </c>
      <c r="R101" s="345"/>
      <c r="S101" s="345">
        <f>S102+S103+S106+S107</f>
        <v>23696.04816813794</v>
      </c>
      <c r="T101" s="340"/>
      <c r="U101" s="340"/>
      <c r="V101" s="340"/>
      <c r="W101" s="340"/>
      <c r="X101" s="340"/>
      <c r="Y101" s="340"/>
      <c r="Z101" s="340"/>
    </row>
    <row r="102" spans="1:26" s="337" customFormat="1" ht="12">
      <c r="A102" s="341"/>
      <c r="B102" s="341"/>
      <c r="C102" s="341"/>
      <c r="D102" s="341" t="s">
        <v>194</v>
      </c>
      <c r="G102" s="341"/>
      <c r="H102" s="341"/>
      <c r="I102" s="345">
        <v>5316.063581557961</v>
      </c>
      <c r="J102" s="345"/>
      <c r="K102" s="345">
        <v>1432.2970205070028</v>
      </c>
      <c r="L102" s="345"/>
      <c r="M102" s="345">
        <v>374.9638715954285</v>
      </c>
      <c r="N102" s="345"/>
      <c r="O102" s="345">
        <v>-1467.832615573411</v>
      </c>
      <c r="P102" s="345"/>
      <c r="Q102" s="345">
        <v>659.9891097036516</v>
      </c>
      <c r="R102" s="345"/>
      <c r="S102" s="345">
        <v>6315.444313653788</v>
      </c>
      <c r="T102" s="340"/>
      <c r="U102" s="340"/>
      <c r="V102" s="340"/>
      <c r="W102" s="340"/>
      <c r="X102" s="340"/>
      <c r="Y102" s="340"/>
      <c r="Z102" s="340"/>
    </row>
    <row r="103" spans="4:26" s="337" customFormat="1" ht="12">
      <c r="D103" s="341" t="s">
        <v>97</v>
      </c>
      <c r="G103" s="341"/>
      <c r="H103" s="341"/>
      <c r="I103" s="345">
        <f>I104+I105</f>
        <v>2611.9239260786294</v>
      </c>
      <c r="J103" s="345"/>
      <c r="K103" s="345">
        <f>K104+K105</f>
        <v>771.0217539339393</v>
      </c>
      <c r="L103" s="345"/>
      <c r="M103" s="345">
        <f>M104+M105</f>
        <v>-210.46067146090687</v>
      </c>
      <c r="N103" s="345"/>
      <c r="O103" s="345">
        <f>O104+O105</f>
        <v>-291.78350739302596</v>
      </c>
      <c r="P103" s="345"/>
      <c r="Q103" s="345">
        <f>Q104+Q105</f>
        <v>-0.01610499447541691</v>
      </c>
      <c r="R103" s="345"/>
      <c r="S103" s="345">
        <f>S104+S105</f>
        <v>2880.6853961641605</v>
      </c>
      <c r="T103" s="340"/>
      <c r="U103" s="340"/>
      <c r="V103" s="340"/>
      <c r="W103" s="340"/>
      <c r="X103" s="340"/>
      <c r="Y103" s="340"/>
      <c r="Z103" s="340"/>
    </row>
    <row r="104" spans="4:26" s="337" customFormat="1" ht="12">
      <c r="D104" s="341"/>
      <c r="E104" s="337" t="s">
        <v>607</v>
      </c>
      <c r="G104" s="341"/>
      <c r="H104" s="341"/>
      <c r="I104" s="345">
        <v>1326.0405365449092</v>
      </c>
      <c r="J104" s="345"/>
      <c r="K104" s="345">
        <v>118.53209898393922</v>
      </c>
      <c r="L104" s="345"/>
      <c r="M104" s="345">
        <v>-159.86067146090687</v>
      </c>
      <c r="N104" s="345"/>
      <c r="O104" s="345">
        <v>-291.78350739302596</v>
      </c>
      <c r="P104" s="345"/>
      <c r="Q104" s="345">
        <v>0</v>
      </c>
      <c r="R104" s="345"/>
      <c r="S104" s="345">
        <v>992.9284566749155</v>
      </c>
      <c r="T104" s="340"/>
      <c r="U104" s="340"/>
      <c r="V104" s="340"/>
      <c r="W104" s="340"/>
      <c r="X104" s="340"/>
      <c r="Y104" s="340"/>
      <c r="Z104" s="340"/>
    </row>
    <row r="105" spans="4:26" s="337" customFormat="1" ht="12">
      <c r="D105" s="341"/>
      <c r="E105" s="337" t="s">
        <v>253</v>
      </c>
      <c r="G105" s="341"/>
      <c r="H105" s="341"/>
      <c r="I105" s="345">
        <v>1285.8833895337202</v>
      </c>
      <c r="J105" s="345"/>
      <c r="K105" s="345">
        <v>652.48965495</v>
      </c>
      <c r="L105" s="345"/>
      <c r="M105" s="345">
        <v>-50.6</v>
      </c>
      <c r="N105" s="345"/>
      <c r="O105" s="345">
        <v>0</v>
      </c>
      <c r="P105" s="345"/>
      <c r="Q105" s="345">
        <v>-0.01610499447541691</v>
      </c>
      <c r="R105" s="345"/>
      <c r="S105" s="345">
        <v>1887.7569394892448</v>
      </c>
      <c r="T105" s="340"/>
      <c r="U105" s="340"/>
      <c r="V105" s="340"/>
      <c r="W105" s="340"/>
      <c r="X105" s="340"/>
      <c r="Y105" s="340"/>
      <c r="Z105" s="340"/>
    </row>
    <row r="106" spans="4:26" s="337" customFormat="1" ht="12">
      <c r="D106" s="341" t="s">
        <v>483</v>
      </c>
      <c r="G106" s="342"/>
      <c r="H106" s="342"/>
      <c r="I106" s="345">
        <v>1278.173882079999</v>
      </c>
      <c r="J106" s="345"/>
      <c r="K106" s="345">
        <v>-6510.193332972747</v>
      </c>
      <c r="L106" s="345"/>
      <c r="M106" s="345">
        <v>1024.3066847102486</v>
      </c>
      <c r="N106" s="345"/>
      <c r="O106" s="345">
        <v>7487.084732502489</v>
      </c>
      <c r="P106" s="345"/>
      <c r="Q106" s="345">
        <v>0</v>
      </c>
      <c r="R106" s="345"/>
      <c r="S106" s="345">
        <v>3279.371966319989</v>
      </c>
      <c r="T106" s="340"/>
      <c r="U106" s="340"/>
      <c r="V106" s="340"/>
      <c r="W106" s="340"/>
      <c r="X106" s="340"/>
      <c r="Y106" s="340"/>
      <c r="Z106" s="340"/>
    </row>
    <row r="107" spans="4:26" s="337" customFormat="1" ht="12">
      <c r="D107" s="341" t="s">
        <v>101</v>
      </c>
      <c r="G107" s="342"/>
      <c r="H107" s="342"/>
      <c r="I107" s="345">
        <f>I108+I111+I112</f>
        <v>9146.435408004209</v>
      </c>
      <c r="J107" s="345"/>
      <c r="K107" s="345">
        <f>K108+K111+K112</f>
        <v>1648.1121920923104</v>
      </c>
      <c r="L107" s="345"/>
      <c r="M107" s="345">
        <f>M108+M111+M112</f>
        <v>0</v>
      </c>
      <c r="N107" s="345"/>
      <c r="O107" s="345">
        <f>O108+O111+O112</f>
        <v>425.95582292052023</v>
      </c>
      <c r="P107" s="345"/>
      <c r="Q107" s="345">
        <f>Q108+Q111+Q112</f>
        <v>0.053908982960432894</v>
      </c>
      <c r="R107" s="345"/>
      <c r="S107" s="345">
        <f>S108+S111+S112</f>
        <v>11220.546492</v>
      </c>
      <c r="T107" s="340"/>
      <c r="U107" s="340"/>
      <c r="V107" s="340"/>
      <c r="W107" s="340"/>
      <c r="X107" s="340"/>
      <c r="Y107" s="340"/>
      <c r="Z107" s="340"/>
    </row>
    <row r="108" spans="4:26" s="337" customFormat="1" ht="12">
      <c r="D108" s="341"/>
      <c r="E108" s="337" t="s">
        <v>22</v>
      </c>
      <c r="G108" s="341"/>
      <c r="H108" s="341"/>
      <c r="I108" s="345">
        <f>I109+I110</f>
        <v>9069.235408004208</v>
      </c>
      <c r="J108" s="345"/>
      <c r="K108" s="345">
        <f>K109+K110</f>
        <v>1512.9121920923103</v>
      </c>
      <c r="L108" s="345"/>
      <c r="M108" s="345">
        <f>M109+M110</f>
        <v>0</v>
      </c>
      <c r="N108" s="345"/>
      <c r="O108" s="345">
        <f>O109+O110</f>
        <v>425.95582292052023</v>
      </c>
      <c r="P108" s="345"/>
      <c r="Q108" s="345">
        <f>Q109+Q110</f>
        <v>0.053908982960432894</v>
      </c>
      <c r="R108" s="345"/>
      <c r="S108" s="345">
        <f>S109+S110</f>
        <v>11008.146492</v>
      </c>
      <c r="T108" s="340"/>
      <c r="U108" s="340"/>
      <c r="V108" s="340"/>
      <c r="W108" s="340"/>
      <c r="X108" s="340"/>
      <c r="Y108" s="340"/>
      <c r="Z108" s="340"/>
    </row>
    <row r="109" spans="4:26" s="337" customFormat="1" ht="12">
      <c r="D109" s="341"/>
      <c r="E109" s="337" t="s">
        <v>702</v>
      </c>
      <c r="G109" s="341"/>
      <c r="H109" s="341"/>
      <c r="I109" s="345">
        <v>765.38758269</v>
      </c>
      <c r="J109" s="345"/>
      <c r="K109" s="345">
        <v>1260.7250713099997</v>
      </c>
      <c r="L109" s="345"/>
      <c r="M109" s="345">
        <v>0</v>
      </c>
      <c r="N109" s="345"/>
      <c r="O109" s="345">
        <v>0</v>
      </c>
      <c r="P109" s="345"/>
      <c r="Q109" s="345">
        <v>0.041999999999916326</v>
      </c>
      <c r="R109" s="345"/>
      <c r="S109" s="345">
        <v>2026.143814</v>
      </c>
      <c r="T109" s="340"/>
      <c r="U109" s="340"/>
      <c r="V109" s="340"/>
      <c r="W109" s="340"/>
      <c r="X109" s="340"/>
      <c r="Y109" s="340"/>
      <c r="Z109" s="340"/>
    </row>
    <row r="110" spans="4:26" s="337" customFormat="1" ht="12">
      <c r="D110" s="341"/>
      <c r="E110" s="337" t="s">
        <v>747</v>
      </c>
      <c r="G110" s="341"/>
      <c r="H110" s="341"/>
      <c r="I110" s="345">
        <v>8303.847825314208</v>
      </c>
      <c r="J110" s="345"/>
      <c r="K110" s="345">
        <v>252.18712078231056</v>
      </c>
      <c r="L110" s="345"/>
      <c r="M110" s="345">
        <v>0</v>
      </c>
      <c r="N110" s="345"/>
      <c r="O110" s="345">
        <v>425.95582292052023</v>
      </c>
      <c r="P110" s="345"/>
      <c r="Q110" s="345">
        <v>0.011908982960516568</v>
      </c>
      <c r="R110" s="345"/>
      <c r="S110" s="345">
        <v>8982.002677999999</v>
      </c>
      <c r="T110" s="340"/>
      <c r="U110" s="340"/>
      <c r="V110" s="340"/>
      <c r="W110" s="340"/>
      <c r="X110" s="340"/>
      <c r="Y110" s="340"/>
      <c r="Z110" s="340"/>
    </row>
    <row r="111" spans="4:26" s="337" customFormat="1" ht="12">
      <c r="D111" s="341"/>
      <c r="E111" s="337" t="s">
        <v>90</v>
      </c>
      <c r="G111" s="341"/>
      <c r="H111" s="341"/>
      <c r="I111" s="345">
        <v>77.2</v>
      </c>
      <c r="J111" s="345"/>
      <c r="K111" s="345">
        <v>135.20000000000002</v>
      </c>
      <c r="L111" s="345"/>
      <c r="M111" s="345">
        <v>0</v>
      </c>
      <c r="N111" s="345"/>
      <c r="O111" s="345">
        <v>0</v>
      </c>
      <c r="P111" s="345"/>
      <c r="Q111" s="345">
        <v>0</v>
      </c>
      <c r="R111" s="345"/>
      <c r="S111" s="345">
        <v>212.4</v>
      </c>
      <c r="T111" s="340"/>
      <c r="U111" s="340"/>
      <c r="V111" s="340"/>
      <c r="W111" s="340"/>
      <c r="X111" s="340"/>
      <c r="Y111" s="340"/>
      <c r="Z111" s="340"/>
    </row>
    <row r="112" spans="1:26" s="337" customFormat="1" ht="12">
      <c r="A112" s="341"/>
      <c r="B112" s="341"/>
      <c r="C112" s="341"/>
      <c r="D112" s="341"/>
      <c r="E112" s="337" t="s">
        <v>25</v>
      </c>
      <c r="G112" s="341"/>
      <c r="H112" s="341"/>
      <c r="I112" s="345">
        <v>0</v>
      </c>
      <c r="J112" s="345"/>
      <c r="K112" s="345">
        <v>0</v>
      </c>
      <c r="L112" s="345"/>
      <c r="M112" s="345">
        <v>0</v>
      </c>
      <c r="N112" s="345"/>
      <c r="O112" s="345">
        <v>0</v>
      </c>
      <c r="P112" s="345"/>
      <c r="Q112" s="345">
        <v>0</v>
      </c>
      <c r="R112" s="345"/>
      <c r="S112" s="345">
        <v>0</v>
      </c>
      <c r="T112" s="340"/>
      <c r="U112" s="340"/>
      <c r="V112" s="340"/>
      <c r="W112" s="340"/>
      <c r="X112" s="340"/>
      <c r="Y112" s="340"/>
      <c r="Z112" s="340"/>
    </row>
    <row r="113" spans="1:26" s="337" customFormat="1" ht="12">
      <c r="A113" s="337" t="s">
        <v>750</v>
      </c>
      <c r="D113" s="341"/>
      <c r="G113" s="341"/>
      <c r="H113" s="341"/>
      <c r="I113" s="345">
        <f>I114+I117+I120+I121</f>
        <v>141505.25395100433</v>
      </c>
      <c r="J113" s="345"/>
      <c r="K113" s="345">
        <f>K114+K117+K120+K121</f>
        <v>14848.174333406037</v>
      </c>
      <c r="L113" s="345"/>
      <c r="M113" s="345">
        <f>M114+M117+M120+M121</f>
        <v>9598.799054539115</v>
      </c>
      <c r="N113" s="345"/>
      <c r="O113" s="345">
        <f>O114+O117+O120+O121</f>
        <v>-19504.574619056093</v>
      </c>
      <c r="P113" s="345"/>
      <c r="Q113" s="345">
        <f>Q114+Q117+Q120+Q121</f>
        <v>-971.3859061177093</v>
      </c>
      <c r="R113" s="345"/>
      <c r="S113" s="345">
        <f>S114+S117+S120+S121</f>
        <v>145476.30079603233</v>
      </c>
      <c r="T113" s="340"/>
      <c r="U113" s="340"/>
      <c r="V113" s="340"/>
      <c r="W113" s="340"/>
      <c r="X113" s="340"/>
      <c r="Y113" s="340"/>
      <c r="Z113" s="340"/>
    </row>
    <row r="114" spans="4:26" s="337" customFormat="1" ht="12">
      <c r="D114" s="341" t="s">
        <v>194</v>
      </c>
      <c r="G114" s="341"/>
      <c r="H114" s="341"/>
      <c r="I114" s="345">
        <f>I115+I116</f>
        <v>94097.25646009306</v>
      </c>
      <c r="J114" s="345"/>
      <c r="K114" s="345">
        <f>K115+K116</f>
        <v>13717.546088440344</v>
      </c>
      <c r="L114" s="345"/>
      <c r="M114" s="345">
        <f>M115+M116</f>
        <v>4642.183480461635</v>
      </c>
      <c r="N114" s="345"/>
      <c r="O114" s="345">
        <f>O115+O116</f>
        <v>-18559.19456980294</v>
      </c>
      <c r="P114" s="345"/>
      <c r="Q114" s="345">
        <f>Q115+Q116</f>
        <v>-854.2433288221006</v>
      </c>
      <c r="R114" s="345"/>
      <c r="S114" s="345">
        <f>S115+S116</f>
        <v>93043.54518465896</v>
      </c>
      <c r="T114" s="340"/>
      <c r="U114" s="340"/>
      <c r="V114" s="340"/>
      <c r="W114" s="340"/>
      <c r="X114" s="340"/>
      <c r="Y114" s="340"/>
      <c r="Z114" s="340"/>
    </row>
    <row r="115" spans="4:26" s="337" customFormat="1" ht="12">
      <c r="D115" s="341"/>
      <c r="E115" s="337" t="s">
        <v>703</v>
      </c>
      <c r="G115" s="341"/>
      <c r="H115" s="341"/>
      <c r="I115" s="345">
        <v>91281.23756909306</v>
      </c>
      <c r="J115" s="345"/>
      <c r="K115" s="345">
        <v>12939.951859890243</v>
      </c>
      <c r="L115" s="345"/>
      <c r="M115" s="345">
        <v>4642.183480461635</v>
      </c>
      <c r="N115" s="345"/>
      <c r="O115" s="345">
        <v>-18564.154418921375</v>
      </c>
      <c r="P115" s="345"/>
      <c r="Q115" s="345">
        <v>-659.9891097036516</v>
      </c>
      <c r="R115" s="345"/>
      <c r="S115" s="345">
        <v>89639.22643510887</v>
      </c>
      <c r="T115" s="340"/>
      <c r="U115" s="340"/>
      <c r="V115" s="340"/>
      <c r="W115" s="340"/>
      <c r="X115" s="340"/>
      <c r="Y115" s="340"/>
      <c r="Z115" s="340"/>
    </row>
    <row r="116" spans="4:26" s="337" customFormat="1" ht="12">
      <c r="D116" s="341"/>
      <c r="E116" s="337" t="s">
        <v>17</v>
      </c>
      <c r="G116" s="341"/>
      <c r="H116" s="341"/>
      <c r="I116" s="345">
        <v>2816.0188910000034</v>
      </c>
      <c r="J116" s="345"/>
      <c r="K116" s="345">
        <v>777.5942285501001</v>
      </c>
      <c r="L116" s="345"/>
      <c r="M116" s="345">
        <v>0</v>
      </c>
      <c r="N116" s="345"/>
      <c r="O116" s="345">
        <v>4.959849118434789</v>
      </c>
      <c r="P116" s="345"/>
      <c r="Q116" s="345">
        <v>-194.25421911844896</v>
      </c>
      <c r="R116" s="345"/>
      <c r="S116" s="345">
        <v>3404.3187495500893</v>
      </c>
      <c r="T116" s="340"/>
      <c r="U116" s="340"/>
      <c r="V116" s="340"/>
      <c r="W116" s="340"/>
      <c r="X116" s="340"/>
      <c r="Y116" s="340"/>
      <c r="Z116" s="340"/>
    </row>
    <row r="117" spans="4:26" s="337" customFormat="1" ht="12">
      <c r="D117" s="341" t="s">
        <v>97</v>
      </c>
      <c r="G117" s="341"/>
      <c r="H117" s="341"/>
      <c r="I117" s="345">
        <f>I118+I119</f>
        <v>14861.33433865269</v>
      </c>
      <c r="J117" s="345"/>
      <c r="K117" s="345">
        <f>K118+K119</f>
        <v>2448.9820689222097</v>
      </c>
      <c r="L117" s="345"/>
      <c r="M117" s="345">
        <f>M118+M119</f>
        <v>-269.31093882650373</v>
      </c>
      <c r="N117" s="345"/>
      <c r="O117" s="345">
        <f>O118+O119</f>
        <v>-1897.240660819839</v>
      </c>
      <c r="P117" s="345"/>
      <c r="Q117" s="345">
        <f>Q118+Q119</f>
        <v>0.04217529728882485</v>
      </c>
      <c r="R117" s="345"/>
      <c r="S117" s="345">
        <f>S118+S119</f>
        <v>15143.806983225844</v>
      </c>
      <c r="T117" s="340"/>
      <c r="U117" s="340"/>
      <c r="V117" s="340"/>
      <c r="W117" s="340"/>
      <c r="X117" s="340"/>
      <c r="Y117" s="340"/>
      <c r="Z117" s="340"/>
    </row>
    <row r="118" spans="4:26" s="337" customFormat="1" ht="12">
      <c r="D118" s="341"/>
      <c r="E118" s="337" t="s">
        <v>607</v>
      </c>
      <c r="G118" s="341"/>
      <c r="H118" s="341"/>
      <c r="I118" s="345">
        <v>7864.670146676112</v>
      </c>
      <c r="J118" s="345"/>
      <c r="K118" s="345">
        <v>1829.7909748543775</v>
      </c>
      <c r="L118" s="345"/>
      <c r="M118" s="345">
        <v>173.08906117349625</v>
      </c>
      <c r="N118" s="345"/>
      <c r="O118" s="345">
        <v>-1901.240660819839</v>
      </c>
      <c r="P118" s="345"/>
      <c r="Q118" s="345">
        <v>0</v>
      </c>
      <c r="R118" s="345"/>
      <c r="S118" s="345">
        <v>7966.309521884146</v>
      </c>
      <c r="T118" s="340"/>
      <c r="U118" s="340"/>
      <c r="V118" s="340"/>
      <c r="W118" s="340"/>
      <c r="X118" s="340"/>
      <c r="Y118" s="340"/>
      <c r="Z118" s="340"/>
    </row>
    <row r="119" spans="4:26" s="337" customFormat="1" ht="12">
      <c r="D119" s="341"/>
      <c r="E119" s="337" t="s">
        <v>253</v>
      </c>
      <c r="G119" s="342"/>
      <c r="H119" s="342"/>
      <c r="I119" s="345">
        <v>6996.664191976577</v>
      </c>
      <c r="J119" s="345"/>
      <c r="K119" s="345">
        <v>619.1910940678323</v>
      </c>
      <c r="L119" s="345"/>
      <c r="M119" s="345">
        <v>-442.4</v>
      </c>
      <c r="N119" s="345"/>
      <c r="O119" s="345">
        <v>4</v>
      </c>
      <c r="P119" s="345"/>
      <c r="Q119" s="345">
        <v>0.04217529728882485</v>
      </c>
      <c r="R119" s="345"/>
      <c r="S119" s="345">
        <v>7177.497461341698</v>
      </c>
      <c r="T119" s="340"/>
      <c r="U119" s="340"/>
      <c r="V119" s="340"/>
      <c r="W119" s="340"/>
      <c r="X119" s="340"/>
      <c r="Y119" s="340"/>
      <c r="Z119" s="340"/>
    </row>
    <row r="120" spans="4:26" s="337" customFormat="1" ht="12">
      <c r="D120" s="341" t="s">
        <v>483</v>
      </c>
      <c r="G120" s="342"/>
      <c r="H120" s="342"/>
      <c r="I120" s="345">
        <v>851.2566612199989</v>
      </c>
      <c r="J120" s="345"/>
      <c r="K120" s="345">
        <v>-6150.250803675486</v>
      </c>
      <c r="L120" s="345"/>
      <c r="M120" s="345">
        <v>5225.926512903985</v>
      </c>
      <c r="N120" s="345"/>
      <c r="O120" s="345">
        <v>882.068785641501</v>
      </c>
      <c r="P120" s="345"/>
      <c r="Q120" s="345">
        <v>2.3092638912203256E-14</v>
      </c>
      <c r="R120" s="345"/>
      <c r="S120" s="345">
        <v>809.00115609</v>
      </c>
      <c r="T120" s="340"/>
      <c r="U120" s="340"/>
      <c r="V120" s="340"/>
      <c r="W120" s="340"/>
      <c r="X120" s="340"/>
      <c r="Y120" s="340"/>
      <c r="Z120" s="340"/>
    </row>
    <row r="121" spans="4:26" s="337" customFormat="1" ht="12">
      <c r="D121" s="341" t="s">
        <v>101</v>
      </c>
      <c r="G121" s="341"/>
      <c r="H121" s="341"/>
      <c r="I121" s="345">
        <f>I122+I125+I128</f>
        <v>31695.40649103859</v>
      </c>
      <c r="J121" s="345"/>
      <c r="K121" s="345">
        <f>K122+K125+K128</f>
        <v>4831.896979718969</v>
      </c>
      <c r="L121" s="345"/>
      <c r="M121" s="345">
        <f>M122+M125+M128</f>
        <v>0</v>
      </c>
      <c r="N121" s="345"/>
      <c r="O121" s="345">
        <f>O122+O125+O128</f>
        <v>69.79182592518566</v>
      </c>
      <c r="P121" s="345"/>
      <c r="Q121" s="345">
        <f>Q122+Q125+Q128</f>
        <v>-117.18475259289751</v>
      </c>
      <c r="R121" s="345"/>
      <c r="S121" s="345">
        <f>S122+S125+S128</f>
        <v>36479.94747205752</v>
      </c>
      <c r="T121" s="340"/>
      <c r="U121" s="340"/>
      <c r="V121" s="340"/>
      <c r="W121" s="340"/>
      <c r="X121" s="340"/>
      <c r="Y121" s="340"/>
      <c r="Z121" s="340"/>
    </row>
    <row r="122" spans="4:26" s="337" customFormat="1" ht="12">
      <c r="D122" s="341"/>
      <c r="E122" s="337" t="s">
        <v>21</v>
      </c>
      <c r="G122" s="341"/>
      <c r="H122" s="341"/>
      <c r="I122" s="345">
        <f>I123+I124</f>
        <v>10120.58713003849</v>
      </c>
      <c r="J122" s="345"/>
      <c r="K122" s="345">
        <f>K123+K124</f>
        <v>-555.9661668632148</v>
      </c>
      <c r="L122" s="345"/>
      <c r="M122" s="345">
        <f>M123+M124</f>
        <v>0</v>
      </c>
      <c r="N122" s="345"/>
      <c r="O122" s="345">
        <f>O123+O124</f>
        <v>-0.0292529729983926</v>
      </c>
      <c r="P122" s="345"/>
      <c r="Q122" s="345">
        <f>Q123+Q124</f>
        <v>-0.8623873856866595</v>
      </c>
      <c r="R122" s="345"/>
      <c r="S122" s="345">
        <f>S123+S124</f>
        <v>9563.75857578959</v>
      </c>
      <c r="T122" s="340"/>
      <c r="U122" s="340"/>
      <c r="V122" s="340"/>
      <c r="W122" s="340"/>
      <c r="X122" s="340"/>
      <c r="Y122" s="340"/>
      <c r="Z122" s="340"/>
    </row>
    <row r="123" spans="4:26" s="337" customFormat="1" ht="12">
      <c r="D123" s="341"/>
      <c r="E123" s="337" t="s">
        <v>702</v>
      </c>
      <c r="G123" s="341"/>
      <c r="H123" s="341"/>
      <c r="I123" s="345">
        <v>8478.62238503849</v>
      </c>
      <c r="J123" s="345"/>
      <c r="K123" s="345">
        <v>87.80040513678523</v>
      </c>
      <c r="L123" s="345"/>
      <c r="M123" s="345">
        <v>0</v>
      </c>
      <c r="N123" s="345"/>
      <c r="O123" s="345">
        <v>-0.0292529729983926</v>
      </c>
      <c r="P123" s="345"/>
      <c r="Q123" s="345">
        <v>-0.8471333856865613</v>
      </c>
      <c r="R123" s="345"/>
      <c r="S123" s="345">
        <v>8565.57565678959</v>
      </c>
      <c r="T123" s="340"/>
      <c r="U123" s="340"/>
      <c r="V123" s="340"/>
      <c r="W123" s="340"/>
      <c r="X123" s="340"/>
      <c r="Y123" s="340"/>
      <c r="Z123" s="340"/>
    </row>
    <row r="124" spans="4:26" s="337" customFormat="1" ht="12">
      <c r="D124" s="341"/>
      <c r="E124" s="337" t="s">
        <v>747</v>
      </c>
      <c r="G124" s="341"/>
      <c r="H124" s="341"/>
      <c r="I124" s="345">
        <v>1641.9647450000002</v>
      </c>
      <c r="J124" s="345"/>
      <c r="K124" s="345">
        <v>-643.766572</v>
      </c>
      <c r="L124" s="345"/>
      <c r="M124" s="345">
        <v>0</v>
      </c>
      <c r="N124" s="345"/>
      <c r="O124" s="345">
        <v>0</v>
      </c>
      <c r="P124" s="345"/>
      <c r="Q124" s="345">
        <v>-0.015254000000098245</v>
      </c>
      <c r="R124" s="345"/>
      <c r="S124" s="345">
        <v>998.1829190000001</v>
      </c>
      <c r="T124" s="340"/>
      <c r="U124" s="340"/>
      <c r="V124" s="340"/>
      <c r="W124" s="340"/>
      <c r="X124" s="340"/>
      <c r="Y124" s="340"/>
      <c r="Z124" s="340"/>
    </row>
    <row r="125" spans="4:26" s="337" customFormat="1" ht="12">
      <c r="D125" s="341"/>
      <c r="E125" s="337" t="s">
        <v>22</v>
      </c>
      <c r="G125" s="341"/>
      <c r="H125" s="341"/>
      <c r="I125" s="345">
        <f>I126+I127</f>
        <v>21574.8193610001</v>
      </c>
      <c r="J125" s="345"/>
      <c r="K125" s="345">
        <f>K126+K127</f>
        <v>5387.863146582184</v>
      </c>
      <c r="L125" s="345"/>
      <c r="M125" s="345">
        <f>M126+M127</f>
        <v>0</v>
      </c>
      <c r="N125" s="345"/>
      <c r="O125" s="345">
        <f>O126+O127</f>
        <v>69.82107889818406</v>
      </c>
      <c r="P125" s="345"/>
      <c r="Q125" s="345">
        <f>Q126+Q127</f>
        <v>-116.32236520721085</v>
      </c>
      <c r="R125" s="345"/>
      <c r="S125" s="345">
        <f>S126+S127</f>
        <v>26916.188896267933</v>
      </c>
      <c r="T125" s="340"/>
      <c r="U125" s="340"/>
      <c r="V125" s="340"/>
      <c r="W125" s="340"/>
      <c r="X125" s="340"/>
      <c r="Y125" s="340"/>
      <c r="Z125" s="340"/>
    </row>
    <row r="126" spans="1:26" s="337" customFormat="1" ht="12">
      <c r="A126" s="344"/>
      <c r="B126" s="344"/>
      <c r="C126" s="344"/>
      <c r="D126" s="346"/>
      <c r="E126" s="344" t="s">
        <v>702</v>
      </c>
      <c r="G126" s="341"/>
      <c r="H126" s="341"/>
      <c r="I126" s="345">
        <v>1280.6936560000001</v>
      </c>
      <c r="J126" s="345"/>
      <c r="K126" s="345">
        <v>1526.1254410944725</v>
      </c>
      <c r="L126" s="345"/>
      <c r="M126" s="345">
        <v>0</v>
      </c>
      <c r="N126" s="345"/>
      <c r="O126" s="345">
        <v>0</v>
      </c>
      <c r="P126" s="345"/>
      <c r="Q126" s="345">
        <v>-0.01747699999998531</v>
      </c>
      <c r="R126" s="345"/>
      <c r="S126" s="345">
        <v>2806.8016200944726</v>
      </c>
      <c r="T126" s="340"/>
      <c r="U126" s="340"/>
      <c r="V126" s="340"/>
      <c r="W126" s="340"/>
      <c r="X126" s="340"/>
      <c r="Y126" s="340"/>
      <c r="Z126" s="340"/>
    </row>
    <row r="127" spans="1:26" s="337" customFormat="1" ht="12">
      <c r="A127" s="344"/>
      <c r="B127" s="344"/>
      <c r="C127" s="344"/>
      <c r="D127" s="346"/>
      <c r="E127" s="344" t="s">
        <v>747</v>
      </c>
      <c r="G127" s="341"/>
      <c r="H127" s="341"/>
      <c r="I127" s="345">
        <v>20294.1257050001</v>
      </c>
      <c r="J127" s="345"/>
      <c r="K127" s="345">
        <v>3861.737705487711</v>
      </c>
      <c r="L127" s="345"/>
      <c r="M127" s="345">
        <v>0</v>
      </c>
      <c r="N127" s="345"/>
      <c r="O127" s="345">
        <v>69.82107889818406</v>
      </c>
      <c r="P127" s="345"/>
      <c r="Q127" s="345">
        <v>-116.30488820721087</v>
      </c>
      <c r="R127" s="345"/>
      <c r="S127" s="345">
        <v>24109.38727617346</v>
      </c>
      <c r="T127" s="340"/>
      <c r="U127" s="340"/>
      <c r="V127" s="340"/>
      <c r="W127" s="340"/>
      <c r="X127" s="340"/>
      <c r="Y127" s="340"/>
      <c r="Z127" s="340"/>
    </row>
    <row r="128" spans="5:26" s="337" customFormat="1" ht="12">
      <c r="E128" s="337" t="s">
        <v>25</v>
      </c>
      <c r="G128" s="341"/>
      <c r="H128" s="341"/>
      <c r="I128" s="345">
        <v>0</v>
      </c>
      <c r="J128" s="345"/>
      <c r="K128" s="345">
        <v>0</v>
      </c>
      <c r="L128" s="345"/>
      <c r="M128" s="345">
        <v>0</v>
      </c>
      <c r="N128" s="345"/>
      <c r="O128" s="345">
        <v>0</v>
      </c>
      <c r="P128" s="345"/>
      <c r="Q128" s="345">
        <v>0</v>
      </c>
      <c r="R128" s="345"/>
      <c r="S128" s="345">
        <v>0</v>
      </c>
      <c r="T128" s="340"/>
      <c r="U128" s="340"/>
      <c r="V128" s="340"/>
      <c r="W128" s="340"/>
      <c r="X128" s="340"/>
      <c r="Y128" s="340"/>
      <c r="Z128" s="340"/>
    </row>
    <row r="129" spans="1:26" s="344" customFormat="1" ht="7.5" customHeight="1">
      <c r="A129" s="347"/>
      <c r="B129" s="347"/>
      <c r="C129" s="347"/>
      <c r="D129" s="347"/>
      <c r="E129" s="347"/>
      <c r="F129" s="347"/>
      <c r="G129" s="347"/>
      <c r="H129" s="347"/>
      <c r="I129" s="348"/>
      <c r="J129" s="348"/>
      <c r="K129" s="349"/>
      <c r="L129" s="349"/>
      <c r="M129" s="349"/>
      <c r="N129" s="349"/>
      <c r="O129" s="349"/>
      <c r="P129" s="349"/>
      <c r="Q129" s="348"/>
      <c r="R129" s="348"/>
      <c r="S129" s="348"/>
      <c r="T129" s="345"/>
      <c r="U129" s="345"/>
      <c r="V129" s="345"/>
      <c r="W129" s="345"/>
      <c r="X129" s="345"/>
      <c r="Y129" s="345"/>
      <c r="Z129" s="345"/>
    </row>
    <row r="130" spans="9:26" s="208" customFormat="1" ht="8.25" customHeight="1">
      <c r="I130" s="227"/>
      <c r="J130" s="227"/>
      <c r="K130" s="227"/>
      <c r="L130" s="227"/>
      <c r="M130" s="227"/>
      <c r="N130" s="227"/>
      <c r="O130" s="227"/>
      <c r="P130" s="227"/>
      <c r="Q130" s="227"/>
      <c r="R130" s="227"/>
      <c r="S130" s="227"/>
      <c r="T130" s="227"/>
      <c r="U130" s="227"/>
      <c r="V130" s="227"/>
      <c r="W130" s="227"/>
      <c r="X130" s="227"/>
      <c r="Y130" s="227"/>
      <c r="Z130" s="227"/>
    </row>
    <row r="131" spans="1:26" s="206" customFormat="1" ht="7.5" customHeight="1">
      <c r="A131" s="350" t="s">
        <v>587</v>
      </c>
      <c r="B131" s="337" t="s">
        <v>704</v>
      </c>
      <c r="C131" s="337"/>
      <c r="D131" s="337"/>
      <c r="E131" s="337"/>
      <c r="F131" s="337"/>
      <c r="G131" s="337"/>
      <c r="H131" s="337"/>
      <c r="I131" s="345"/>
      <c r="J131" s="345"/>
      <c r="K131" s="345"/>
      <c r="L131" s="345"/>
      <c r="M131" s="345"/>
      <c r="N131" s="345"/>
      <c r="O131" s="345"/>
      <c r="P131" s="345"/>
      <c r="Q131" s="345"/>
      <c r="R131" s="345"/>
      <c r="S131" s="345"/>
      <c r="T131" s="220"/>
      <c r="U131" s="220"/>
      <c r="V131" s="220"/>
      <c r="W131" s="220"/>
      <c r="X131" s="220"/>
      <c r="Y131" s="220"/>
      <c r="Z131" s="220"/>
    </row>
    <row r="132" spans="1:26" s="206" customFormat="1" ht="7.5" customHeight="1">
      <c r="A132" s="337"/>
      <c r="B132" s="337" t="s">
        <v>705</v>
      </c>
      <c r="C132" s="337"/>
      <c r="D132" s="337"/>
      <c r="E132" s="337"/>
      <c r="F132" s="337"/>
      <c r="G132" s="337"/>
      <c r="H132" s="337"/>
      <c r="I132" s="345"/>
      <c r="J132" s="345"/>
      <c r="K132" s="345"/>
      <c r="L132" s="345"/>
      <c r="M132" s="345"/>
      <c r="N132" s="345"/>
      <c r="O132" s="345"/>
      <c r="P132" s="345"/>
      <c r="Q132" s="345"/>
      <c r="R132" s="345"/>
      <c r="S132" s="345"/>
      <c r="T132" s="220"/>
      <c r="U132" s="220"/>
      <c r="V132" s="220"/>
      <c r="W132" s="220"/>
      <c r="X132" s="220"/>
      <c r="Y132" s="220"/>
      <c r="Z132" s="220"/>
    </row>
    <row r="133" spans="2:26" s="337" customFormat="1" ht="7.5" customHeight="1">
      <c r="B133" s="337" t="s">
        <v>712</v>
      </c>
      <c r="I133" s="345"/>
      <c r="J133" s="345"/>
      <c r="K133" s="345"/>
      <c r="L133" s="345"/>
      <c r="M133" s="345"/>
      <c r="N133" s="345"/>
      <c r="O133" s="345"/>
      <c r="P133" s="345"/>
      <c r="Q133" s="345"/>
      <c r="R133" s="345"/>
      <c r="S133" s="345"/>
      <c r="T133" s="340"/>
      <c r="U133" s="340"/>
      <c r="V133" s="340"/>
      <c r="W133" s="340"/>
      <c r="X133" s="340"/>
      <c r="Y133" s="340"/>
      <c r="Z133" s="340"/>
    </row>
    <row r="134" spans="1:26" s="337" customFormat="1" ht="12">
      <c r="A134" s="336"/>
      <c r="B134" s="336" t="s">
        <v>711</v>
      </c>
      <c r="C134" s="336"/>
      <c r="D134" s="336"/>
      <c r="E134" s="336"/>
      <c r="I134" s="345"/>
      <c r="J134" s="345"/>
      <c r="K134" s="345"/>
      <c r="L134" s="345"/>
      <c r="M134" s="345"/>
      <c r="N134" s="345"/>
      <c r="O134" s="345"/>
      <c r="P134" s="345"/>
      <c r="Q134" s="345"/>
      <c r="R134" s="345"/>
      <c r="S134" s="345"/>
      <c r="T134" s="340"/>
      <c r="U134" s="340"/>
      <c r="V134" s="340"/>
      <c r="W134" s="340"/>
      <c r="X134" s="340"/>
      <c r="Y134" s="340"/>
      <c r="Z134" s="340"/>
    </row>
    <row r="135" spans="1:26" s="337" customFormat="1" ht="12">
      <c r="A135" s="336" t="s">
        <v>751</v>
      </c>
      <c r="B135" s="336"/>
      <c r="C135" s="336"/>
      <c r="D135" s="336"/>
      <c r="E135" s="336"/>
      <c r="I135" s="345"/>
      <c r="J135" s="345"/>
      <c r="K135" s="345"/>
      <c r="L135" s="345"/>
      <c r="M135" s="345"/>
      <c r="N135" s="345"/>
      <c r="O135" s="345"/>
      <c r="P135" s="345"/>
      <c r="Q135" s="345"/>
      <c r="R135" s="345"/>
      <c r="S135" s="345"/>
      <c r="T135" s="340"/>
      <c r="U135" s="340"/>
      <c r="V135" s="340"/>
      <c r="W135" s="340"/>
      <c r="X135" s="340"/>
      <c r="Y135" s="340"/>
      <c r="Z135" s="340"/>
    </row>
    <row r="136" spans="1:26" s="337" customFormat="1" ht="12">
      <c r="A136" s="336"/>
      <c r="B136" s="336"/>
      <c r="C136" s="336"/>
      <c r="D136" s="336"/>
      <c r="E136" s="336"/>
      <c r="I136" s="345"/>
      <c r="J136" s="345"/>
      <c r="K136" s="345"/>
      <c r="L136" s="345"/>
      <c r="M136" s="345"/>
      <c r="N136" s="345"/>
      <c r="O136" s="345"/>
      <c r="P136" s="345"/>
      <c r="Q136" s="345"/>
      <c r="R136" s="345"/>
      <c r="S136" s="345"/>
      <c r="T136" s="340"/>
      <c r="U136" s="340"/>
      <c r="V136" s="340"/>
      <c r="W136" s="340"/>
      <c r="X136" s="340"/>
      <c r="Y136" s="340"/>
      <c r="Z136" s="340"/>
    </row>
    <row r="137" spans="1:26" s="337" customFormat="1" ht="12">
      <c r="A137" s="336"/>
      <c r="B137" s="336"/>
      <c r="C137" s="336"/>
      <c r="D137" s="336"/>
      <c r="E137" s="336"/>
      <c r="I137" s="345"/>
      <c r="J137" s="345"/>
      <c r="K137" s="345"/>
      <c r="L137" s="345"/>
      <c r="M137" s="345"/>
      <c r="N137" s="345"/>
      <c r="O137" s="345"/>
      <c r="P137" s="345"/>
      <c r="Q137" s="345"/>
      <c r="R137" s="345"/>
      <c r="S137" s="345"/>
      <c r="T137" s="340"/>
      <c r="U137" s="340"/>
      <c r="V137" s="340"/>
      <c r="W137" s="340"/>
      <c r="X137" s="340"/>
      <c r="Y137" s="340"/>
      <c r="Z137" s="340"/>
    </row>
    <row r="138" spans="1:26" s="337" customFormat="1" ht="12">
      <c r="A138" s="336"/>
      <c r="B138" s="336"/>
      <c r="C138" s="336"/>
      <c r="D138" s="336"/>
      <c r="E138" s="336"/>
      <c r="I138" s="345"/>
      <c r="J138" s="345"/>
      <c r="K138" s="345"/>
      <c r="L138" s="345"/>
      <c r="M138" s="345"/>
      <c r="N138" s="345"/>
      <c r="O138" s="345"/>
      <c r="P138" s="345"/>
      <c r="Q138" s="345"/>
      <c r="R138" s="345"/>
      <c r="S138" s="345"/>
      <c r="T138" s="340"/>
      <c r="U138" s="340"/>
      <c r="V138" s="340"/>
      <c r="W138" s="340"/>
      <c r="X138" s="340"/>
      <c r="Y138" s="340"/>
      <c r="Z138" s="340"/>
    </row>
    <row r="139" spans="1:26" s="337" customFormat="1" ht="12">
      <c r="A139" s="336"/>
      <c r="B139" s="336"/>
      <c r="C139" s="336"/>
      <c r="D139" s="336"/>
      <c r="E139" s="336"/>
      <c r="I139" s="345"/>
      <c r="J139" s="345"/>
      <c r="K139" s="345"/>
      <c r="L139" s="345"/>
      <c r="M139" s="345"/>
      <c r="N139" s="345"/>
      <c r="O139" s="345"/>
      <c r="P139" s="345"/>
      <c r="Q139" s="345"/>
      <c r="R139" s="345"/>
      <c r="S139" s="345"/>
      <c r="T139" s="340"/>
      <c r="U139" s="340"/>
      <c r="V139" s="340"/>
      <c r="W139" s="340"/>
      <c r="X139" s="340"/>
      <c r="Y139" s="340"/>
      <c r="Z139" s="340"/>
    </row>
    <row r="140" spans="1:26" s="337" customFormat="1" ht="12">
      <c r="A140" s="336"/>
      <c r="B140" s="336"/>
      <c r="C140" s="336"/>
      <c r="D140" s="336"/>
      <c r="E140" s="336"/>
      <c r="I140" s="345"/>
      <c r="J140" s="345"/>
      <c r="K140" s="345"/>
      <c r="L140" s="345"/>
      <c r="M140" s="345"/>
      <c r="N140" s="345"/>
      <c r="O140" s="345"/>
      <c r="P140" s="345"/>
      <c r="Q140" s="345"/>
      <c r="R140" s="345"/>
      <c r="S140" s="345"/>
      <c r="T140" s="340"/>
      <c r="U140" s="340"/>
      <c r="V140" s="340"/>
      <c r="W140" s="340"/>
      <c r="X140" s="340"/>
      <c r="Y140" s="340"/>
      <c r="Z140" s="340"/>
    </row>
    <row r="141" spans="1:19" s="337" customFormat="1" ht="12">
      <c r="A141" s="336"/>
      <c r="B141" s="336"/>
      <c r="C141" s="336"/>
      <c r="D141" s="336"/>
      <c r="E141" s="336"/>
      <c r="I141" s="344"/>
      <c r="J141" s="344"/>
      <c r="K141" s="344"/>
      <c r="L141" s="344"/>
      <c r="M141" s="344"/>
      <c r="N141" s="344"/>
      <c r="O141" s="344"/>
      <c r="P141" s="344"/>
      <c r="Q141" s="346"/>
      <c r="R141" s="346"/>
      <c r="S141" s="346"/>
    </row>
    <row r="142" spans="1:19" s="337" customFormat="1" ht="12">
      <c r="A142" s="336"/>
      <c r="B142" s="336"/>
      <c r="C142" s="336"/>
      <c r="D142" s="336"/>
      <c r="E142" s="336"/>
      <c r="I142" s="344"/>
      <c r="J142" s="344"/>
      <c r="K142" s="344"/>
      <c r="L142" s="344"/>
      <c r="M142" s="344"/>
      <c r="N142" s="344"/>
      <c r="O142" s="344"/>
      <c r="P142" s="344"/>
      <c r="Q142" s="346"/>
      <c r="R142" s="346"/>
      <c r="S142" s="346"/>
    </row>
    <row r="143" spans="1:19" s="337" customFormat="1" ht="12">
      <c r="A143" s="336"/>
      <c r="B143" s="336"/>
      <c r="C143" s="336"/>
      <c r="D143" s="336"/>
      <c r="E143" s="336"/>
      <c r="I143" s="344"/>
      <c r="J143" s="344"/>
      <c r="K143" s="344"/>
      <c r="L143" s="344"/>
      <c r="M143" s="344"/>
      <c r="N143" s="344"/>
      <c r="O143" s="344"/>
      <c r="P143" s="344"/>
      <c r="Q143" s="346"/>
      <c r="R143" s="346"/>
      <c r="S143" s="346"/>
    </row>
    <row r="144" spans="1:19" s="337" customFormat="1" ht="12">
      <c r="A144" s="336"/>
      <c r="B144" s="336"/>
      <c r="C144" s="336"/>
      <c r="D144" s="336"/>
      <c r="E144" s="336"/>
      <c r="I144" s="344"/>
      <c r="J144" s="344"/>
      <c r="K144" s="344"/>
      <c r="L144" s="344"/>
      <c r="M144" s="344"/>
      <c r="N144" s="344"/>
      <c r="O144" s="344"/>
      <c r="P144" s="344"/>
      <c r="Q144" s="346"/>
      <c r="R144" s="346"/>
      <c r="S144" s="346"/>
    </row>
    <row r="145" spans="1:19" s="337" customFormat="1" ht="12">
      <c r="A145" s="336"/>
      <c r="B145" s="336"/>
      <c r="C145" s="336"/>
      <c r="D145" s="336"/>
      <c r="E145" s="336"/>
      <c r="I145" s="344"/>
      <c r="J145" s="344"/>
      <c r="K145" s="344"/>
      <c r="L145" s="344"/>
      <c r="M145" s="344"/>
      <c r="N145" s="344"/>
      <c r="O145" s="344"/>
      <c r="P145" s="344"/>
      <c r="Q145" s="346"/>
      <c r="R145" s="346"/>
      <c r="S145" s="346"/>
    </row>
    <row r="146" spans="1:19" s="337" customFormat="1" ht="12">
      <c r="A146" s="336"/>
      <c r="B146" s="336"/>
      <c r="C146" s="336"/>
      <c r="D146" s="336"/>
      <c r="E146" s="336"/>
      <c r="I146" s="344"/>
      <c r="J146" s="344"/>
      <c r="K146" s="344"/>
      <c r="L146" s="344"/>
      <c r="M146" s="344"/>
      <c r="N146" s="344"/>
      <c r="O146" s="344"/>
      <c r="P146" s="344"/>
      <c r="Q146" s="346"/>
      <c r="R146" s="346"/>
      <c r="S146" s="346"/>
    </row>
    <row r="147" spans="1:19" s="337" customFormat="1" ht="12">
      <c r="A147" s="336"/>
      <c r="B147" s="336"/>
      <c r="C147" s="336"/>
      <c r="D147" s="336"/>
      <c r="E147" s="336"/>
      <c r="I147" s="344"/>
      <c r="J147" s="344"/>
      <c r="K147" s="344"/>
      <c r="L147" s="344"/>
      <c r="M147" s="344"/>
      <c r="N147" s="344"/>
      <c r="O147" s="344"/>
      <c r="P147" s="344"/>
      <c r="Q147" s="346"/>
      <c r="R147" s="346"/>
      <c r="S147" s="346"/>
    </row>
    <row r="148" spans="1:19" s="337" customFormat="1" ht="12">
      <c r="A148" s="336"/>
      <c r="B148" s="336"/>
      <c r="C148" s="336"/>
      <c r="D148" s="336"/>
      <c r="E148" s="336"/>
      <c r="I148" s="344"/>
      <c r="J148" s="344"/>
      <c r="K148" s="344"/>
      <c r="L148" s="344"/>
      <c r="M148" s="344"/>
      <c r="N148" s="344"/>
      <c r="O148" s="344"/>
      <c r="P148" s="344"/>
      <c r="Q148" s="346"/>
      <c r="R148" s="346"/>
      <c r="S148" s="346"/>
    </row>
    <row r="149" spans="1:19" s="337" customFormat="1" ht="12">
      <c r="A149" s="336"/>
      <c r="B149" s="336"/>
      <c r="C149" s="336"/>
      <c r="D149" s="336"/>
      <c r="E149" s="336"/>
      <c r="I149" s="344"/>
      <c r="J149" s="344"/>
      <c r="K149" s="344"/>
      <c r="L149" s="344"/>
      <c r="M149" s="344"/>
      <c r="N149" s="344"/>
      <c r="O149" s="344"/>
      <c r="P149" s="344"/>
      <c r="Q149" s="346"/>
      <c r="R149" s="346"/>
      <c r="S149" s="346"/>
    </row>
    <row r="150" spans="1:19" s="337" customFormat="1" ht="12">
      <c r="A150" s="336"/>
      <c r="B150" s="336"/>
      <c r="C150" s="336"/>
      <c r="D150" s="336"/>
      <c r="E150" s="336"/>
      <c r="I150" s="344"/>
      <c r="J150" s="344"/>
      <c r="K150" s="344"/>
      <c r="L150" s="344"/>
      <c r="M150" s="344"/>
      <c r="N150" s="344"/>
      <c r="O150" s="344"/>
      <c r="P150" s="344"/>
      <c r="Q150" s="346"/>
      <c r="R150" s="346"/>
      <c r="S150" s="346"/>
    </row>
    <row r="151" spans="1:19" s="337" customFormat="1" ht="12">
      <c r="A151" s="336"/>
      <c r="B151" s="336"/>
      <c r="C151" s="336"/>
      <c r="D151" s="336"/>
      <c r="E151" s="336"/>
      <c r="I151" s="344"/>
      <c r="J151" s="344"/>
      <c r="K151" s="344"/>
      <c r="L151" s="344"/>
      <c r="M151" s="344"/>
      <c r="N151" s="344"/>
      <c r="O151" s="344"/>
      <c r="P151" s="344"/>
      <c r="Q151" s="346"/>
      <c r="R151" s="346"/>
      <c r="S151" s="346"/>
    </row>
    <row r="152" spans="9:19" s="337" customFormat="1" ht="12">
      <c r="I152" s="346"/>
      <c r="J152" s="346"/>
      <c r="K152" s="344"/>
      <c r="L152" s="344"/>
      <c r="M152" s="344"/>
      <c r="N152" s="344"/>
      <c r="O152" s="344"/>
      <c r="P152" s="344"/>
      <c r="Q152" s="346"/>
      <c r="R152" s="346"/>
      <c r="S152" s="346"/>
    </row>
    <row r="153" spans="9:19" s="337" customFormat="1" ht="12">
      <c r="I153" s="346"/>
      <c r="J153" s="346"/>
      <c r="K153" s="344"/>
      <c r="L153" s="344"/>
      <c r="M153" s="344"/>
      <c r="N153" s="344"/>
      <c r="O153" s="344"/>
      <c r="P153" s="344"/>
      <c r="Q153" s="346"/>
      <c r="R153" s="346"/>
      <c r="S153" s="346"/>
    </row>
    <row r="154" spans="9:19" s="337" customFormat="1" ht="12">
      <c r="I154" s="346"/>
      <c r="J154" s="346"/>
      <c r="K154" s="344"/>
      <c r="L154" s="344"/>
      <c r="M154" s="344"/>
      <c r="N154" s="344"/>
      <c r="O154" s="344"/>
      <c r="P154" s="344"/>
      <c r="Q154" s="346"/>
      <c r="R154" s="346"/>
      <c r="S154" s="346"/>
    </row>
    <row r="155" spans="9:19" s="337" customFormat="1" ht="12">
      <c r="I155" s="346"/>
      <c r="J155" s="346"/>
      <c r="K155" s="344"/>
      <c r="L155" s="344"/>
      <c r="M155" s="344"/>
      <c r="N155" s="344"/>
      <c r="O155" s="344"/>
      <c r="P155" s="344"/>
      <c r="Q155" s="346"/>
      <c r="R155" s="346"/>
      <c r="S155" s="346"/>
    </row>
    <row r="156" spans="9:19" s="337" customFormat="1" ht="12">
      <c r="I156" s="346"/>
      <c r="J156" s="346"/>
      <c r="K156" s="344"/>
      <c r="L156" s="344"/>
      <c r="M156" s="344"/>
      <c r="N156" s="344"/>
      <c r="O156" s="344"/>
      <c r="P156" s="344"/>
      <c r="Q156" s="346"/>
      <c r="R156" s="346"/>
      <c r="S156" s="346"/>
    </row>
    <row r="157" spans="9:19" s="337" customFormat="1" ht="12">
      <c r="I157" s="346"/>
      <c r="J157" s="346"/>
      <c r="K157" s="344"/>
      <c r="L157" s="344"/>
      <c r="M157" s="344"/>
      <c r="N157" s="344"/>
      <c r="O157" s="344"/>
      <c r="P157" s="344"/>
      <c r="Q157" s="346"/>
      <c r="R157" s="346"/>
      <c r="S157" s="346"/>
    </row>
    <row r="158" spans="9:19" s="337" customFormat="1" ht="12">
      <c r="I158" s="346"/>
      <c r="J158" s="346"/>
      <c r="K158" s="344"/>
      <c r="L158" s="344"/>
      <c r="M158" s="344"/>
      <c r="N158" s="344"/>
      <c r="O158" s="344"/>
      <c r="P158" s="344"/>
      <c r="Q158" s="346"/>
      <c r="R158" s="346"/>
      <c r="S158" s="346"/>
    </row>
    <row r="159" spans="9:19" s="337" customFormat="1" ht="12">
      <c r="I159" s="346"/>
      <c r="J159" s="346"/>
      <c r="K159" s="344"/>
      <c r="L159" s="344"/>
      <c r="M159" s="344"/>
      <c r="N159" s="344"/>
      <c r="O159" s="344"/>
      <c r="P159" s="344"/>
      <c r="Q159" s="346"/>
      <c r="R159" s="346"/>
      <c r="S159" s="346"/>
    </row>
    <row r="160" spans="9:19" s="337" customFormat="1" ht="12">
      <c r="I160" s="346"/>
      <c r="J160" s="346"/>
      <c r="K160" s="344"/>
      <c r="L160" s="344"/>
      <c r="M160" s="344"/>
      <c r="N160" s="344"/>
      <c r="O160" s="344"/>
      <c r="P160" s="344"/>
      <c r="Q160" s="346"/>
      <c r="R160" s="346"/>
      <c r="S160" s="346"/>
    </row>
    <row r="161" spans="9:19" s="337" customFormat="1" ht="12">
      <c r="I161" s="346"/>
      <c r="J161" s="346"/>
      <c r="K161" s="344"/>
      <c r="L161" s="344"/>
      <c r="M161" s="344"/>
      <c r="N161" s="344"/>
      <c r="O161" s="344"/>
      <c r="P161" s="344"/>
      <c r="Q161" s="346"/>
      <c r="R161" s="346"/>
      <c r="S161" s="346"/>
    </row>
    <row r="162" spans="9:19" s="337" customFormat="1" ht="12">
      <c r="I162" s="346"/>
      <c r="J162" s="346"/>
      <c r="K162" s="344"/>
      <c r="L162" s="344"/>
      <c r="M162" s="344"/>
      <c r="N162" s="344"/>
      <c r="O162" s="344"/>
      <c r="P162" s="344"/>
      <c r="Q162" s="346"/>
      <c r="R162" s="346"/>
      <c r="S162" s="346"/>
    </row>
    <row r="163" spans="9:19" s="337" customFormat="1" ht="12">
      <c r="I163" s="346"/>
      <c r="J163" s="346"/>
      <c r="K163" s="344"/>
      <c r="L163" s="344"/>
      <c r="M163" s="344"/>
      <c r="N163" s="344"/>
      <c r="O163" s="344"/>
      <c r="P163" s="344"/>
      <c r="Q163" s="346"/>
      <c r="R163" s="346"/>
      <c r="S163" s="346"/>
    </row>
    <row r="164" spans="9:19" s="337" customFormat="1" ht="12">
      <c r="I164" s="346"/>
      <c r="J164" s="346"/>
      <c r="K164" s="344"/>
      <c r="L164" s="344"/>
      <c r="M164" s="344"/>
      <c r="N164" s="344"/>
      <c r="O164" s="344"/>
      <c r="P164" s="344"/>
      <c r="Q164" s="346"/>
      <c r="R164" s="346"/>
      <c r="S164" s="346"/>
    </row>
    <row r="165" spans="9:19" s="337" customFormat="1" ht="12">
      <c r="I165" s="346"/>
      <c r="J165" s="346"/>
      <c r="K165" s="344"/>
      <c r="L165" s="344"/>
      <c r="M165" s="344"/>
      <c r="N165" s="344"/>
      <c r="O165" s="344"/>
      <c r="P165" s="344"/>
      <c r="Q165" s="346"/>
      <c r="R165" s="346"/>
      <c r="S165" s="346"/>
    </row>
    <row r="166" spans="9:19" s="337" customFormat="1" ht="12">
      <c r="I166" s="346"/>
      <c r="J166" s="346"/>
      <c r="K166" s="344"/>
      <c r="L166" s="344"/>
      <c r="M166" s="344"/>
      <c r="N166" s="344"/>
      <c r="O166" s="344"/>
      <c r="P166" s="344"/>
      <c r="Q166" s="346"/>
      <c r="R166" s="346"/>
      <c r="S166" s="346"/>
    </row>
    <row r="167" spans="9:19" s="337" customFormat="1" ht="12">
      <c r="I167" s="346"/>
      <c r="J167" s="346"/>
      <c r="K167" s="344"/>
      <c r="L167" s="344"/>
      <c r="M167" s="344"/>
      <c r="N167" s="344"/>
      <c r="O167" s="344"/>
      <c r="P167" s="344"/>
      <c r="Q167" s="346"/>
      <c r="R167" s="346"/>
      <c r="S167" s="346"/>
    </row>
    <row r="168" spans="9:19" s="337" customFormat="1" ht="12">
      <c r="I168" s="346"/>
      <c r="J168" s="346"/>
      <c r="K168" s="344"/>
      <c r="L168" s="344"/>
      <c r="M168" s="344"/>
      <c r="N168" s="344"/>
      <c r="O168" s="344"/>
      <c r="P168" s="344"/>
      <c r="Q168" s="346"/>
      <c r="R168" s="346"/>
      <c r="S168" s="346"/>
    </row>
    <row r="169" spans="9:19" s="337" customFormat="1" ht="12">
      <c r="I169" s="346"/>
      <c r="J169" s="346"/>
      <c r="K169" s="344"/>
      <c r="L169" s="344"/>
      <c r="M169" s="344"/>
      <c r="N169" s="344"/>
      <c r="O169" s="344"/>
      <c r="P169" s="344"/>
      <c r="Q169" s="346"/>
      <c r="R169" s="346"/>
      <c r="S169" s="346"/>
    </row>
    <row r="170" spans="9:19" s="337" customFormat="1" ht="12">
      <c r="I170" s="346"/>
      <c r="J170" s="346"/>
      <c r="K170" s="344"/>
      <c r="L170" s="344"/>
      <c r="M170" s="344"/>
      <c r="N170" s="344"/>
      <c r="O170" s="344"/>
      <c r="P170" s="344"/>
      <c r="Q170" s="346"/>
      <c r="R170" s="346"/>
      <c r="S170" s="346"/>
    </row>
    <row r="171" spans="9:19" s="337" customFormat="1" ht="12">
      <c r="I171" s="346"/>
      <c r="J171" s="346"/>
      <c r="K171" s="344"/>
      <c r="L171" s="344"/>
      <c r="M171" s="344"/>
      <c r="N171" s="344"/>
      <c r="O171" s="344"/>
      <c r="P171" s="344"/>
      <c r="Q171" s="346"/>
      <c r="R171" s="346"/>
      <c r="S171" s="346"/>
    </row>
    <row r="172" spans="9:19" s="310" customFormat="1" ht="8.25">
      <c r="I172" s="312"/>
      <c r="J172" s="312"/>
      <c r="K172" s="311"/>
      <c r="L172" s="311"/>
      <c r="M172" s="311"/>
      <c r="N172" s="311"/>
      <c r="O172" s="311"/>
      <c r="P172" s="311"/>
      <c r="Q172" s="312"/>
      <c r="R172" s="312"/>
      <c r="S172" s="312"/>
    </row>
    <row r="173" spans="9:19" s="310" customFormat="1" ht="8.25">
      <c r="I173" s="312"/>
      <c r="J173" s="312"/>
      <c r="K173" s="311"/>
      <c r="L173" s="311"/>
      <c r="M173" s="311"/>
      <c r="N173" s="311"/>
      <c r="O173" s="311"/>
      <c r="P173" s="311"/>
      <c r="Q173" s="312"/>
      <c r="R173" s="312"/>
      <c r="S173" s="312"/>
    </row>
    <row r="174" spans="9:19" s="310" customFormat="1" ht="8.25">
      <c r="I174" s="312"/>
      <c r="J174" s="312"/>
      <c r="K174" s="311"/>
      <c r="L174" s="311"/>
      <c r="M174" s="311"/>
      <c r="N174" s="311"/>
      <c r="O174" s="311"/>
      <c r="P174" s="311"/>
      <c r="Q174" s="312"/>
      <c r="R174" s="312"/>
      <c r="S174" s="312"/>
    </row>
    <row r="175" spans="9:19" s="310" customFormat="1" ht="8.25">
      <c r="I175" s="312"/>
      <c r="J175" s="312"/>
      <c r="K175" s="311"/>
      <c r="L175" s="311"/>
      <c r="M175" s="311"/>
      <c r="N175" s="311"/>
      <c r="O175" s="311"/>
      <c r="P175" s="311"/>
      <c r="Q175" s="312"/>
      <c r="R175" s="312"/>
      <c r="S175" s="312"/>
    </row>
    <row r="176" spans="9:19" s="310" customFormat="1" ht="8.25">
      <c r="I176" s="312"/>
      <c r="J176" s="312"/>
      <c r="K176" s="311"/>
      <c r="L176" s="311"/>
      <c r="M176" s="311"/>
      <c r="N176" s="311"/>
      <c r="O176" s="311"/>
      <c r="P176" s="311"/>
      <c r="Q176" s="312"/>
      <c r="R176" s="312"/>
      <c r="S176" s="312"/>
    </row>
    <row r="177" spans="9:19" s="310" customFormat="1" ht="8.25">
      <c r="I177" s="312"/>
      <c r="J177" s="312"/>
      <c r="K177" s="311"/>
      <c r="L177" s="311"/>
      <c r="M177" s="311"/>
      <c r="N177" s="311"/>
      <c r="O177" s="311"/>
      <c r="P177" s="311"/>
      <c r="Q177" s="312"/>
      <c r="R177" s="312"/>
      <c r="S177" s="312"/>
    </row>
    <row r="178" spans="9:19" s="310" customFormat="1" ht="8.25">
      <c r="I178" s="312"/>
      <c r="J178" s="312"/>
      <c r="K178" s="311"/>
      <c r="L178" s="311"/>
      <c r="M178" s="311"/>
      <c r="N178" s="311"/>
      <c r="O178" s="311"/>
      <c r="P178" s="311"/>
      <c r="Q178" s="312"/>
      <c r="R178" s="312"/>
      <c r="S178" s="312"/>
    </row>
    <row r="179" spans="9:19" s="310" customFormat="1" ht="8.25">
      <c r="I179" s="312"/>
      <c r="J179" s="312"/>
      <c r="K179" s="311"/>
      <c r="L179" s="311"/>
      <c r="M179" s="311"/>
      <c r="N179" s="311"/>
      <c r="O179" s="311"/>
      <c r="P179" s="311"/>
      <c r="Q179" s="312"/>
      <c r="R179" s="312"/>
      <c r="S179" s="312"/>
    </row>
    <row r="180" spans="9:19" s="310" customFormat="1" ht="8.25">
      <c r="I180" s="312"/>
      <c r="J180" s="312"/>
      <c r="K180" s="311"/>
      <c r="L180" s="311"/>
      <c r="M180" s="311"/>
      <c r="N180" s="311"/>
      <c r="O180" s="311"/>
      <c r="P180" s="311"/>
      <c r="Q180" s="312"/>
      <c r="R180" s="312"/>
      <c r="S180" s="312"/>
    </row>
  </sheetData>
  <sheetProtection/>
  <printOptions/>
  <pageMargins left="0.75" right="0.75" top="1" bottom="1" header="0" footer="0"/>
  <pageSetup horizontalDpi="600" verticalDpi="600" orientation="portrait" scale="74" r:id="rId1"/>
  <rowBreaks count="1" manualBreakCount="1">
    <brk id="74" max="20" man="1"/>
  </rowBreaks>
</worksheet>
</file>

<file path=xl/worksheets/sheet24.xml><?xml version="1.0" encoding="utf-8"?>
<worksheet xmlns="http://schemas.openxmlformats.org/spreadsheetml/2006/main" xmlns:r="http://schemas.openxmlformats.org/officeDocument/2006/relationships">
  <dimension ref="A1:AD202"/>
  <sheetViews>
    <sheetView zoomScalePageLayoutView="0" workbookViewId="0" topLeftCell="A1">
      <selection activeCell="A1" sqref="A1:U1"/>
    </sheetView>
  </sheetViews>
  <sheetFormatPr defaultColWidth="6.2812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285" t="s">
        <v>345</v>
      </c>
      <c r="B1" s="286"/>
      <c r="C1" s="286"/>
      <c r="D1" s="286"/>
      <c r="E1" s="286"/>
      <c r="F1" s="286"/>
      <c r="G1" s="286"/>
      <c r="H1" s="286"/>
      <c r="I1" s="286"/>
      <c r="J1" s="286"/>
      <c r="K1" s="286"/>
      <c r="L1" s="286"/>
      <c r="M1" s="286"/>
      <c r="N1" s="286"/>
      <c r="O1" s="286"/>
      <c r="P1" s="286"/>
      <c r="Q1" s="286"/>
      <c r="R1" s="286"/>
      <c r="S1" s="286"/>
      <c r="T1" s="286"/>
      <c r="U1" s="286"/>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287" t="s">
        <v>344</v>
      </c>
      <c r="C4" s="287"/>
      <c r="D4" s="287"/>
      <c r="E4" s="287"/>
      <c r="F4" s="287"/>
      <c r="G4" s="287"/>
      <c r="H4" s="287"/>
      <c r="I4" s="287"/>
      <c r="J4" s="287"/>
      <c r="K4" s="287"/>
      <c r="L4" s="287"/>
      <c r="M4" s="287"/>
      <c r="N4" s="287"/>
      <c r="O4" s="287"/>
      <c r="P4" s="287"/>
      <c r="Q4" s="287"/>
      <c r="R4" s="287"/>
      <c r="S4" s="287"/>
      <c r="T4" s="287"/>
      <c r="U4" s="287"/>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269" t="s">
        <v>456</v>
      </c>
      <c r="M6" s="269"/>
      <c r="N6" s="269"/>
      <c r="O6" s="269"/>
      <c r="P6" s="269"/>
      <c r="Q6" s="269" t="s">
        <v>460</v>
      </c>
      <c r="R6" s="269"/>
      <c r="S6" s="269"/>
      <c r="T6" s="269"/>
      <c r="U6" s="269"/>
    </row>
    <row r="7" spans="8:21" ht="9.75" customHeight="1">
      <c r="H7" s="51"/>
      <c r="I7" s="51"/>
      <c r="J7" s="51"/>
      <c r="L7" s="42" t="s">
        <v>393</v>
      </c>
      <c r="M7" s="42" t="s">
        <v>394</v>
      </c>
      <c r="N7" s="42" t="s">
        <v>395</v>
      </c>
      <c r="O7" s="42" t="s">
        <v>396</v>
      </c>
      <c r="P7" s="42"/>
      <c r="Q7" s="42" t="s">
        <v>393</v>
      </c>
      <c r="R7" s="42" t="s">
        <v>394</v>
      </c>
      <c r="S7" s="42" t="s">
        <v>395</v>
      </c>
      <c r="T7" s="42" t="s">
        <v>396</v>
      </c>
      <c r="U7" s="42"/>
    </row>
    <row r="8" spans="2:21" ht="12.75">
      <c r="B8" s="49" t="s">
        <v>233</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234</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235</v>
      </c>
      <c r="D13" s="60" t="s">
        <v>236</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237</v>
      </c>
      <c r="F15" s="51" t="s">
        <v>228</v>
      </c>
      <c r="K15" s="49"/>
      <c r="V15" s="49"/>
      <c r="W15" s="49"/>
      <c r="X15" s="49"/>
      <c r="Y15" s="49"/>
      <c r="Z15" s="49"/>
      <c r="AA15" s="49"/>
      <c r="AB15" s="49"/>
      <c r="AC15" s="49"/>
      <c r="AD15" s="49"/>
    </row>
    <row r="16" spans="6:30" s="51" customFormat="1" ht="12">
      <c r="F16" s="51" t="s">
        <v>238</v>
      </c>
      <c r="G16" s="51" t="s">
        <v>15</v>
      </c>
      <c r="K16" s="49"/>
      <c r="V16" s="49"/>
      <c r="W16" s="49"/>
      <c r="X16" s="49"/>
      <c r="Y16" s="49"/>
      <c r="Z16" s="49"/>
      <c r="AA16" s="49"/>
      <c r="AB16" s="49"/>
      <c r="AC16" s="49"/>
      <c r="AD16" s="49"/>
    </row>
    <row r="17" spans="7:30" s="51" customFormat="1" ht="12">
      <c r="G17" s="51" t="s">
        <v>239</v>
      </c>
      <c r="K17" s="49"/>
      <c r="V17" s="49"/>
      <c r="W17" s="49"/>
      <c r="X17" s="49"/>
      <c r="Y17" s="49"/>
      <c r="Z17" s="49"/>
      <c r="AA17" s="49"/>
      <c r="AB17" s="49"/>
      <c r="AC17" s="49"/>
      <c r="AD17" s="49"/>
    </row>
    <row r="18" spans="7:30" s="51" customFormat="1" ht="12">
      <c r="G18" s="51" t="s">
        <v>240</v>
      </c>
      <c r="K18" s="49"/>
      <c r="V18" s="49"/>
      <c r="W18" s="49"/>
      <c r="X18" s="49"/>
      <c r="Y18" s="49"/>
      <c r="Z18" s="49"/>
      <c r="AA18" s="49"/>
      <c r="AB18" s="49"/>
      <c r="AC18" s="49"/>
      <c r="AD18" s="49"/>
    </row>
    <row r="19" spans="7:30" s="51" customFormat="1" ht="12">
      <c r="G19" s="51" t="s">
        <v>241</v>
      </c>
      <c r="K19" s="49"/>
      <c r="V19" s="49"/>
      <c r="W19" s="49"/>
      <c r="X19" s="49"/>
      <c r="Y19" s="49"/>
      <c r="Z19" s="49"/>
      <c r="AA19" s="49"/>
      <c r="AB19" s="49"/>
      <c r="AC19" s="49"/>
      <c r="AD19" s="49"/>
    </row>
    <row r="20" spans="6:30" s="51" customFormat="1" ht="12">
      <c r="F20" s="51" t="s">
        <v>242</v>
      </c>
      <c r="G20" s="51" t="s">
        <v>17</v>
      </c>
      <c r="K20" s="49"/>
      <c r="V20" s="49"/>
      <c r="W20" s="49"/>
      <c r="X20" s="49"/>
      <c r="Y20" s="49"/>
      <c r="Z20" s="49"/>
      <c r="AA20" s="49"/>
      <c r="AB20" s="49"/>
      <c r="AC20" s="49"/>
      <c r="AD20" s="49"/>
    </row>
    <row r="21" spans="7:30" s="51" customFormat="1" ht="12">
      <c r="G21" s="51" t="s">
        <v>243</v>
      </c>
      <c r="K21" s="49"/>
      <c r="V21" s="49"/>
      <c r="W21" s="49"/>
      <c r="X21" s="49"/>
      <c r="Y21" s="49"/>
      <c r="Z21" s="49"/>
      <c r="AA21" s="49"/>
      <c r="AB21" s="49"/>
      <c r="AC21" s="49"/>
      <c r="AD21" s="49"/>
    </row>
    <row r="22" spans="7:30" s="51" customFormat="1" ht="12">
      <c r="G22" s="51" t="s">
        <v>244</v>
      </c>
      <c r="K22" s="49"/>
      <c r="V22" s="49"/>
      <c r="W22" s="49"/>
      <c r="X22" s="49"/>
      <c r="Y22" s="49"/>
      <c r="Z22" s="49"/>
      <c r="AA22" s="49"/>
      <c r="AB22" s="49"/>
      <c r="AC22" s="49"/>
      <c r="AD22" s="49"/>
    </row>
    <row r="23" spans="5:30" s="51" customFormat="1" ht="12">
      <c r="E23" s="51" t="s">
        <v>245</v>
      </c>
      <c r="F23" s="51" t="s">
        <v>97</v>
      </c>
      <c r="K23" s="49"/>
      <c r="V23" s="49"/>
      <c r="W23" s="49"/>
      <c r="X23" s="49"/>
      <c r="Y23" s="49"/>
      <c r="Z23" s="49"/>
      <c r="AA23" s="49"/>
      <c r="AB23" s="49"/>
      <c r="AC23" s="49"/>
      <c r="AD23" s="49"/>
    </row>
    <row r="24" spans="6:30" s="51" customFormat="1" ht="12">
      <c r="F24" s="51" t="s">
        <v>246</v>
      </c>
      <c r="G24" s="51" t="s">
        <v>247</v>
      </c>
      <c r="K24" s="49"/>
      <c r="V24" s="49"/>
      <c r="W24" s="49"/>
      <c r="X24" s="49"/>
      <c r="Y24" s="49"/>
      <c r="Z24" s="49"/>
      <c r="AA24" s="49"/>
      <c r="AB24" s="49"/>
      <c r="AC24" s="49"/>
      <c r="AD24" s="49"/>
    </row>
    <row r="25" spans="7:30" s="51" customFormat="1" ht="12">
      <c r="G25" s="51" t="s">
        <v>248</v>
      </c>
      <c r="K25" s="49"/>
      <c r="V25" s="49"/>
      <c r="W25" s="49"/>
      <c r="X25" s="49"/>
      <c r="Y25" s="49"/>
      <c r="Z25" s="49"/>
      <c r="AA25" s="49"/>
      <c r="AB25" s="49"/>
      <c r="AC25" s="49"/>
      <c r="AD25" s="49"/>
    </row>
    <row r="26" spans="7:30" s="51" customFormat="1" ht="12">
      <c r="G26" s="51" t="s">
        <v>249</v>
      </c>
      <c r="K26" s="49"/>
      <c r="V26" s="49"/>
      <c r="W26" s="49"/>
      <c r="X26" s="49"/>
      <c r="Y26" s="49"/>
      <c r="Z26" s="49"/>
      <c r="AA26" s="49"/>
      <c r="AB26" s="49"/>
      <c r="AC26" s="49"/>
      <c r="AD26" s="49"/>
    </row>
    <row r="27" spans="7:30" s="51" customFormat="1" ht="12">
      <c r="G27" s="51" t="s">
        <v>250</v>
      </c>
      <c r="K27" s="49"/>
      <c r="V27" s="49"/>
      <c r="W27" s="49"/>
      <c r="X27" s="49"/>
      <c r="Y27" s="49"/>
      <c r="Z27" s="49"/>
      <c r="AA27" s="49"/>
      <c r="AB27" s="49"/>
      <c r="AC27" s="49"/>
      <c r="AD27" s="49"/>
    </row>
    <row r="28" spans="7:30" s="51" customFormat="1" ht="12">
      <c r="G28" s="51" t="s">
        <v>251</v>
      </c>
      <c r="K28" s="49"/>
      <c r="V28" s="49"/>
      <c r="W28" s="49"/>
      <c r="X28" s="49"/>
      <c r="Y28" s="49"/>
      <c r="Z28" s="49"/>
      <c r="AA28" s="49"/>
      <c r="AB28" s="49"/>
      <c r="AC28" s="49"/>
      <c r="AD28" s="49"/>
    </row>
    <row r="29" spans="6:30" s="51" customFormat="1" ht="12">
      <c r="F29" s="51" t="s">
        <v>252</v>
      </c>
      <c r="G29" s="51" t="s">
        <v>253</v>
      </c>
      <c r="K29" s="49"/>
      <c r="V29" s="49"/>
      <c r="W29" s="49"/>
      <c r="X29" s="49"/>
      <c r="Y29" s="49"/>
      <c r="Z29" s="49"/>
      <c r="AA29" s="49"/>
      <c r="AB29" s="49"/>
      <c r="AC29" s="49"/>
      <c r="AD29" s="49"/>
    </row>
    <row r="30" spans="7:30" s="51" customFormat="1" ht="12">
      <c r="G30" s="51" t="s">
        <v>254</v>
      </c>
      <c r="K30" s="49"/>
      <c r="V30" s="49"/>
      <c r="W30" s="49"/>
      <c r="X30" s="49"/>
      <c r="Y30" s="49"/>
      <c r="Z30" s="49"/>
      <c r="AA30" s="49"/>
      <c r="AB30" s="49"/>
      <c r="AC30" s="49"/>
      <c r="AD30" s="49"/>
    </row>
    <row r="31" spans="8:30" s="51" customFormat="1" ht="12">
      <c r="H31" s="51" t="s">
        <v>255</v>
      </c>
      <c r="K31" s="49"/>
      <c r="V31" s="49"/>
      <c r="W31" s="49"/>
      <c r="X31" s="49"/>
      <c r="Y31" s="49"/>
      <c r="Z31" s="49"/>
      <c r="AA31" s="49"/>
      <c r="AB31" s="49"/>
      <c r="AC31" s="49"/>
      <c r="AD31" s="49"/>
    </row>
    <row r="32" spans="8:30" s="51" customFormat="1" ht="12">
      <c r="H32" s="51" t="s">
        <v>256</v>
      </c>
      <c r="K32" s="49"/>
      <c r="V32" s="49"/>
      <c r="W32" s="49"/>
      <c r="X32" s="49"/>
      <c r="Y32" s="49"/>
      <c r="Z32" s="49"/>
      <c r="AA32" s="49"/>
      <c r="AB32" s="49"/>
      <c r="AC32" s="49"/>
      <c r="AD32" s="49"/>
    </row>
    <row r="33" spans="8:30" s="51" customFormat="1" ht="12">
      <c r="H33" s="51" t="s">
        <v>257</v>
      </c>
      <c r="K33" s="49"/>
      <c r="V33" s="49"/>
      <c r="W33" s="49"/>
      <c r="X33" s="49"/>
      <c r="Y33" s="49"/>
      <c r="Z33" s="49"/>
      <c r="AA33" s="49"/>
      <c r="AB33" s="49"/>
      <c r="AC33" s="49"/>
      <c r="AD33" s="49"/>
    </row>
    <row r="34" spans="8:30" s="51" customFormat="1" ht="12">
      <c r="H34" s="51" t="s">
        <v>258</v>
      </c>
      <c r="K34" s="49"/>
      <c r="V34" s="49"/>
      <c r="W34" s="49"/>
      <c r="X34" s="49"/>
      <c r="Y34" s="49"/>
      <c r="Z34" s="49"/>
      <c r="AA34" s="49"/>
      <c r="AB34" s="49"/>
      <c r="AC34" s="49"/>
      <c r="AD34" s="49"/>
    </row>
    <row r="35" spans="7:30" s="51" customFormat="1" ht="12">
      <c r="G35" s="51" t="s">
        <v>259</v>
      </c>
      <c r="K35" s="49"/>
      <c r="V35" s="49"/>
      <c r="W35" s="49"/>
      <c r="X35" s="49"/>
      <c r="Y35" s="49"/>
      <c r="Z35" s="49"/>
      <c r="AA35" s="49"/>
      <c r="AB35" s="49"/>
      <c r="AC35" s="49"/>
      <c r="AD35" s="49"/>
    </row>
    <row r="36" spans="8:30" s="51" customFormat="1" ht="12">
      <c r="H36" s="51" t="s">
        <v>260</v>
      </c>
      <c r="K36" s="49"/>
      <c r="V36" s="49"/>
      <c r="W36" s="49"/>
      <c r="X36" s="49"/>
      <c r="Y36" s="49"/>
      <c r="Z36" s="49"/>
      <c r="AA36" s="49"/>
      <c r="AB36" s="49"/>
      <c r="AC36" s="49"/>
      <c r="AD36" s="49"/>
    </row>
    <row r="37" spans="8:30" s="51" customFormat="1" ht="12">
      <c r="H37" s="51" t="s">
        <v>261</v>
      </c>
      <c r="K37" s="49"/>
      <c r="V37" s="49"/>
      <c r="W37" s="49"/>
      <c r="X37" s="49"/>
      <c r="Y37" s="49"/>
      <c r="Z37" s="49"/>
      <c r="AA37" s="49"/>
      <c r="AB37" s="49"/>
      <c r="AC37" s="49"/>
      <c r="AD37" s="49"/>
    </row>
    <row r="38" spans="8:30" s="51" customFormat="1" ht="12">
      <c r="H38" s="51" t="s">
        <v>262</v>
      </c>
      <c r="K38" s="49"/>
      <c r="V38" s="49"/>
      <c r="W38" s="49"/>
      <c r="X38" s="49"/>
      <c r="Y38" s="49"/>
      <c r="Z38" s="49"/>
      <c r="AA38" s="49"/>
      <c r="AB38" s="49"/>
      <c r="AC38" s="49"/>
      <c r="AD38" s="49"/>
    </row>
    <row r="39" spans="8:30" s="51" customFormat="1" ht="12">
      <c r="H39" s="51" t="s">
        <v>263</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269" t="s">
        <v>387</v>
      </c>
      <c r="M43" s="269"/>
      <c r="N43" s="269"/>
      <c r="O43" s="269"/>
      <c r="P43" s="269"/>
      <c r="Q43" s="269" t="s">
        <v>392</v>
      </c>
      <c r="R43" s="269"/>
      <c r="S43" s="269"/>
      <c r="T43" s="269"/>
      <c r="U43" s="269"/>
    </row>
    <row r="44" spans="8:21" ht="9.75" customHeight="1">
      <c r="H44" s="51"/>
      <c r="I44" s="51"/>
      <c r="J44" s="51"/>
      <c r="L44" s="42" t="s">
        <v>393</v>
      </c>
      <c r="M44" s="42" t="s">
        <v>394</v>
      </c>
      <c r="N44" s="42" t="s">
        <v>395</v>
      </c>
      <c r="O44" s="42" t="s">
        <v>396</v>
      </c>
      <c r="P44" s="42"/>
      <c r="Q44" s="42" t="s">
        <v>393</v>
      </c>
      <c r="R44" s="42" t="s">
        <v>394</v>
      </c>
      <c r="S44" s="42" t="s">
        <v>395</v>
      </c>
      <c r="T44" s="42" t="s">
        <v>396</v>
      </c>
      <c r="U44" s="42"/>
    </row>
    <row r="45" spans="2:21" ht="12.75">
      <c r="B45" s="49" t="s">
        <v>233</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264</v>
      </c>
      <c r="F48" s="51" t="s">
        <v>265</v>
      </c>
      <c r="K48" s="49"/>
      <c r="V48" s="49"/>
      <c r="W48" s="49"/>
      <c r="X48" s="49"/>
      <c r="Y48" s="49"/>
      <c r="Z48" s="49"/>
      <c r="AA48" s="49"/>
      <c r="AB48" s="49"/>
      <c r="AC48" s="49"/>
      <c r="AD48" s="49"/>
    </row>
    <row r="49" spans="6:30" s="51" customFormat="1" ht="12">
      <c r="F49" s="51" t="s">
        <v>266</v>
      </c>
      <c r="K49" s="49"/>
      <c r="V49" s="49"/>
      <c r="W49" s="49"/>
      <c r="X49" s="49"/>
      <c r="Y49" s="49"/>
      <c r="Z49" s="49"/>
      <c r="AA49" s="49"/>
      <c r="AB49" s="49"/>
      <c r="AC49" s="49"/>
      <c r="AD49" s="49"/>
    </row>
    <row r="50" spans="7:30" s="51" customFormat="1" ht="12">
      <c r="G50" s="51" t="s">
        <v>267</v>
      </c>
      <c r="K50" s="49"/>
      <c r="V50" s="49"/>
      <c r="W50" s="49"/>
      <c r="X50" s="49"/>
      <c r="Y50" s="49"/>
      <c r="Z50" s="49"/>
      <c r="AA50" s="49"/>
      <c r="AB50" s="49"/>
      <c r="AC50" s="49"/>
      <c r="AD50" s="49"/>
    </row>
    <row r="51" spans="8:30" s="51" customFormat="1" ht="12">
      <c r="H51" s="51" t="s">
        <v>268</v>
      </c>
      <c r="K51" s="49"/>
      <c r="V51" s="49"/>
      <c r="W51" s="49"/>
      <c r="X51" s="49"/>
      <c r="Y51" s="49"/>
      <c r="Z51" s="49"/>
      <c r="AA51" s="49"/>
      <c r="AB51" s="49"/>
      <c r="AC51" s="49"/>
      <c r="AD51" s="49"/>
    </row>
    <row r="52" spans="8:30" s="51" customFormat="1" ht="12">
      <c r="H52" s="51" t="s">
        <v>269</v>
      </c>
      <c r="K52" s="49"/>
      <c r="V52" s="49"/>
      <c r="W52" s="49"/>
      <c r="X52" s="49"/>
      <c r="Y52" s="49"/>
      <c r="Z52" s="49"/>
      <c r="AA52" s="49"/>
      <c r="AB52" s="49"/>
      <c r="AC52" s="49"/>
      <c r="AD52" s="49"/>
    </row>
    <row r="53" spans="7:30" s="51" customFormat="1" ht="12">
      <c r="G53" s="51" t="s">
        <v>270</v>
      </c>
      <c r="K53" s="49"/>
      <c r="V53" s="49"/>
      <c r="W53" s="49"/>
      <c r="X53" s="49"/>
      <c r="Y53" s="49"/>
      <c r="Z53" s="49"/>
      <c r="AA53" s="49"/>
      <c r="AB53" s="49"/>
      <c r="AC53" s="49"/>
      <c r="AD53" s="49"/>
    </row>
    <row r="54" spans="8:30" s="51" customFormat="1" ht="12">
      <c r="H54" s="51" t="s">
        <v>271</v>
      </c>
      <c r="K54" s="49"/>
      <c r="V54" s="49"/>
      <c r="W54" s="49"/>
      <c r="X54" s="49"/>
      <c r="Y54" s="49"/>
      <c r="Z54" s="49"/>
      <c r="AA54" s="49"/>
      <c r="AB54" s="49"/>
      <c r="AC54" s="49"/>
      <c r="AD54" s="49"/>
    </row>
    <row r="55" spans="8:30" s="51" customFormat="1" ht="12">
      <c r="H55" s="51" t="s">
        <v>272</v>
      </c>
      <c r="K55" s="49"/>
      <c r="V55" s="49"/>
      <c r="W55" s="49"/>
      <c r="X55" s="49"/>
      <c r="Y55" s="49"/>
      <c r="Z55" s="49"/>
      <c r="AA55" s="49"/>
      <c r="AB55" s="49"/>
      <c r="AC55" s="49"/>
      <c r="AD55" s="49"/>
    </row>
    <row r="56" spans="9:30" s="51" customFormat="1" ht="12">
      <c r="I56" s="51" t="s">
        <v>273</v>
      </c>
      <c r="J56" s="51" t="s">
        <v>80</v>
      </c>
      <c r="K56" s="49"/>
      <c r="V56" s="49"/>
      <c r="W56" s="49"/>
      <c r="X56" s="49"/>
      <c r="Y56" s="49"/>
      <c r="Z56" s="49"/>
      <c r="AA56" s="49"/>
      <c r="AB56" s="49"/>
      <c r="AC56" s="49"/>
      <c r="AD56" s="49"/>
    </row>
    <row r="57" spans="9:30" s="51" customFormat="1" ht="12">
      <c r="I57" s="51" t="s">
        <v>274</v>
      </c>
      <c r="J57" s="51" t="s">
        <v>81</v>
      </c>
      <c r="K57" s="49"/>
      <c r="V57" s="49"/>
      <c r="W57" s="49"/>
      <c r="X57" s="49"/>
      <c r="Y57" s="49"/>
      <c r="Z57" s="49"/>
      <c r="AA57" s="49"/>
      <c r="AB57" s="49"/>
      <c r="AC57" s="49"/>
      <c r="AD57" s="49"/>
    </row>
    <row r="58" spans="6:30" s="51" customFormat="1" ht="12">
      <c r="F58" s="51" t="s">
        <v>275</v>
      </c>
      <c r="K58" s="49"/>
      <c r="V58" s="49"/>
      <c r="W58" s="49"/>
      <c r="X58" s="49"/>
      <c r="Y58" s="49"/>
      <c r="Z58" s="49"/>
      <c r="AA58" s="49"/>
      <c r="AB58" s="49"/>
      <c r="AC58" s="49"/>
      <c r="AD58" s="49"/>
    </row>
    <row r="59" spans="7:30" s="51" customFormat="1" ht="12">
      <c r="G59" s="51" t="s">
        <v>276</v>
      </c>
      <c r="K59" s="49"/>
      <c r="V59" s="49"/>
      <c r="W59" s="49"/>
      <c r="X59" s="49"/>
      <c r="Y59" s="49"/>
      <c r="Z59" s="49"/>
      <c r="AA59" s="49"/>
      <c r="AB59" s="49"/>
      <c r="AC59" s="49"/>
      <c r="AD59" s="49"/>
    </row>
    <row r="60" spans="8:30" s="51" customFormat="1" ht="12">
      <c r="H60" s="51" t="s">
        <v>277</v>
      </c>
      <c r="K60" s="49"/>
      <c r="V60" s="49"/>
      <c r="W60" s="49"/>
      <c r="X60" s="49"/>
      <c r="Y60" s="49"/>
      <c r="Z60" s="49"/>
      <c r="AA60" s="49"/>
      <c r="AB60" s="49"/>
      <c r="AC60" s="49"/>
      <c r="AD60" s="49"/>
    </row>
    <row r="61" spans="8:30" s="51" customFormat="1" ht="12">
      <c r="H61" s="51" t="s">
        <v>278</v>
      </c>
      <c r="K61" s="49"/>
      <c r="V61" s="49"/>
      <c r="W61" s="49"/>
      <c r="X61" s="49"/>
      <c r="Y61" s="49"/>
      <c r="Z61" s="49"/>
      <c r="AA61" s="49"/>
      <c r="AB61" s="49"/>
      <c r="AC61" s="49"/>
      <c r="AD61" s="49"/>
    </row>
    <row r="62" spans="7:30" s="51" customFormat="1" ht="12">
      <c r="G62" s="51" t="s">
        <v>279</v>
      </c>
      <c r="K62" s="49"/>
      <c r="V62" s="49"/>
      <c r="W62" s="49"/>
      <c r="X62" s="49"/>
      <c r="Y62" s="49"/>
      <c r="Z62" s="49"/>
      <c r="AA62" s="49"/>
      <c r="AB62" s="49"/>
      <c r="AC62" s="49"/>
      <c r="AD62" s="49"/>
    </row>
    <row r="63" spans="8:30" s="51" customFormat="1" ht="12">
      <c r="H63" s="51" t="s">
        <v>280</v>
      </c>
      <c r="K63" s="49"/>
      <c r="V63" s="49"/>
      <c r="W63" s="49"/>
      <c r="X63" s="49"/>
      <c r="Y63" s="49"/>
      <c r="Z63" s="49"/>
      <c r="AA63" s="49"/>
      <c r="AB63" s="49"/>
      <c r="AC63" s="49"/>
      <c r="AD63" s="49"/>
    </row>
    <row r="64" spans="8:30" s="51" customFormat="1" ht="12">
      <c r="H64" s="51" t="s">
        <v>281</v>
      </c>
      <c r="K64" s="49"/>
      <c r="V64" s="49"/>
      <c r="W64" s="49"/>
      <c r="X64" s="49"/>
      <c r="Y64" s="49"/>
      <c r="Z64" s="49"/>
      <c r="AA64" s="49"/>
      <c r="AB64" s="49"/>
      <c r="AC64" s="49"/>
      <c r="AD64" s="49"/>
    </row>
    <row r="65" spans="7:30" s="51" customFormat="1" ht="12">
      <c r="G65" s="51" t="s">
        <v>282</v>
      </c>
      <c r="K65" s="49"/>
      <c r="V65" s="49"/>
      <c r="W65" s="49"/>
      <c r="X65" s="49"/>
      <c r="Y65" s="49"/>
      <c r="Z65" s="49"/>
      <c r="AA65" s="49"/>
      <c r="AB65" s="49"/>
      <c r="AC65" s="49"/>
      <c r="AD65" s="49"/>
    </row>
    <row r="66" spans="8:30" s="51" customFormat="1" ht="12">
      <c r="H66" s="51" t="s">
        <v>283</v>
      </c>
      <c r="K66" s="49"/>
      <c r="V66" s="49"/>
      <c r="W66" s="49"/>
      <c r="X66" s="49"/>
      <c r="Y66" s="49"/>
      <c r="Z66" s="49"/>
      <c r="AA66" s="49"/>
      <c r="AB66" s="49"/>
      <c r="AC66" s="49"/>
      <c r="AD66" s="49"/>
    </row>
    <row r="67" spans="8:30" s="51" customFormat="1" ht="12">
      <c r="H67" s="51" t="s">
        <v>284</v>
      </c>
      <c r="K67" s="49"/>
      <c r="V67" s="49"/>
      <c r="W67" s="49"/>
      <c r="X67" s="49"/>
      <c r="Y67" s="49"/>
      <c r="Z67" s="49"/>
      <c r="AA67" s="49"/>
      <c r="AB67" s="49"/>
      <c r="AC67" s="49"/>
      <c r="AD67" s="49"/>
    </row>
    <row r="68" spans="7:30" s="51" customFormat="1" ht="12">
      <c r="G68" s="51" t="s">
        <v>285</v>
      </c>
      <c r="K68" s="49"/>
      <c r="V68" s="49"/>
      <c r="W68" s="49"/>
      <c r="X68" s="49"/>
      <c r="Y68" s="49"/>
      <c r="Z68" s="49"/>
      <c r="AA68" s="49"/>
      <c r="AB68" s="49"/>
      <c r="AC68" s="49"/>
      <c r="AD68" s="49"/>
    </row>
    <row r="69" spans="8:30" s="51" customFormat="1" ht="12">
      <c r="H69" s="51" t="s">
        <v>286</v>
      </c>
      <c r="K69" s="49"/>
      <c r="V69" s="49"/>
      <c r="W69" s="49"/>
      <c r="X69" s="49"/>
      <c r="Y69" s="49"/>
      <c r="Z69" s="49"/>
      <c r="AA69" s="49"/>
      <c r="AB69" s="49"/>
      <c r="AC69" s="49"/>
      <c r="AD69" s="49"/>
    </row>
    <row r="70" spans="8:30" s="51" customFormat="1" ht="12">
      <c r="H70" s="51" t="s">
        <v>287</v>
      </c>
      <c r="K70" s="49"/>
      <c r="V70" s="49"/>
      <c r="W70" s="49"/>
      <c r="X70" s="49"/>
      <c r="Y70" s="49"/>
      <c r="Z70" s="49"/>
      <c r="AA70" s="49"/>
      <c r="AB70" s="49"/>
      <c r="AC70" s="49"/>
      <c r="AD70" s="49"/>
    </row>
    <row r="71" spans="6:30" s="51" customFormat="1" ht="12">
      <c r="F71" s="51" t="s">
        <v>288</v>
      </c>
      <c r="K71" s="49"/>
      <c r="V71" s="49"/>
      <c r="W71" s="49"/>
      <c r="X71" s="49"/>
      <c r="Y71" s="49"/>
      <c r="Z71" s="49"/>
      <c r="AA71" s="49"/>
      <c r="AB71" s="49"/>
      <c r="AC71" s="49"/>
      <c r="AD71" s="49"/>
    </row>
    <row r="72" spans="7:30" s="51" customFormat="1" ht="12">
      <c r="G72" s="51" t="s">
        <v>289</v>
      </c>
      <c r="K72" s="49"/>
      <c r="V72" s="49"/>
      <c r="W72" s="49"/>
      <c r="X72" s="49"/>
      <c r="Y72" s="49"/>
      <c r="Z72" s="49"/>
      <c r="AA72" s="49"/>
      <c r="AB72" s="49"/>
      <c r="AC72" s="49"/>
      <c r="AD72" s="49"/>
    </row>
    <row r="73" spans="7:30" s="51" customFormat="1" ht="12">
      <c r="G73" s="51" t="s">
        <v>290</v>
      </c>
      <c r="K73" s="49"/>
      <c r="V73" s="49"/>
      <c r="W73" s="49"/>
      <c r="X73" s="49"/>
      <c r="Y73" s="49"/>
      <c r="Z73" s="49"/>
      <c r="AA73" s="49"/>
      <c r="AB73" s="49"/>
      <c r="AC73" s="49"/>
      <c r="AD73" s="49"/>
    </row>
    <row r="74" spans="7:30" s="51" customFormat="1" ht="12">
      <c r="G74" s="51" t="s">
        <v>291</v>
      </c>
      <c r="K74" s="49"/>
      <c r="V74" s="49"/>
      <c r="W74" s="49"/>
      <c r="X74" s="49"/>
      <c r="Y74" s="49"/>
      <c r="Z74" s="49"/>
      <c r="AA74" s="49"/>
      <c r="AB74" s="49"/>
      <c r="AC74" s="49"/>
      <c r="AD74" s="49"/>
    </row>
    <row r="75" spans="7:30" s="51" customFormat="1" ht="12">
      <c r="G75" s="51" t="s">
        <v>292</v>
      </c>
      <c r="K75" s="49"/>
      <c r="V75" s="49"/>
      <c r="W75" s="49"/>
      <c r="X75" s="49"/>
      <c r="Y75" s="49"/>
      <c r="Z75" s="49"/>
      <c r="AA75" s="49"/>
      <c r="AB75" s="49"/>
      <c r="AC75" s="49"/>
      <c r="AD75" s="49"/>
    </row>
    <row r="76" spans="8:30" s="51" customFormat="1" ht="12">
      <c r="H76" s="51" t="s">
        <v>293</v>
      </c>
      <c r="I76" s="51" t="s">
        <v>80</v>
      </c>
      <c r="K76" s="49"/>
      <c r="V76" s="49"/>
      <c r="W76" s="49"/>
      <c r="X76" s="49"/>
      <c r="Y76" s="49"/>
      <c r="Z76" s="49"/>
      <c r="AA76" s="49"/>
      <c r="AB76" s="49"/>
      <c r="AC76" s="49"/>
      <c r="AD76" s="49"/>
    </row>
    <row r="77" spans="8:30" s="51" customFormat="1" ht="12">
      <c r="H77" s="51" t="s">
        <v>294</v>
      </c>
      <c r="I77" s="51" t="s">
        <v>81</v>
      </c>
      <c r="K77" s="49"/>
      <c r="V77" s="49"/>
      <c r="W77" s="49"/>
      <c r="X77" s="49"/>
      <c r="Y77" s="49"/>
      <c r="Z77" s="49"/>
      <c r="AA77" s="49"/>
      <c r="AB77" s="49"/>
      <c r="AC77" s="49"/>
      <c r="AD77" s="49"/>
    </row>
    <row r="78" spans="6:30" s="51" customFormat="1" ht="12">
      <c r="F78" s="51" t="s">
        <v>295</v>
      </c>
      <c r="K78" s="49"/>
      <c r="V78" s="49"/>
      <c r="W78" s="49"/>
      <c r="X78" s="49"/>
      <c r="Y78" s="49"/>
      <c r="Z78" s="49"/>
      <c r="AA78" s="49"/>
      <c r="AB78" s="49"/>
      <c r="AC78" s="49"/>
      <c r="AD78" s="49"/>
    </row>
    <row r="79" spans="7:30" s="51" customFormat="1" ht="12">
      <c r="G79" s="51" t="s">
        <v>296</v>
      </c>
      <c r="K79" s="49"/>
      <c r="V79" s="49"/>
      <c r="W79" s="49"/>
      <c r="X79" s="49"/>
      <c r="Y79" s="49"/>
      <c r="Z79" s="49"/>
      <c r="AA79" s="49"/>
      <c r="AB79" s="49"/>
      <c r="AC79" s="49"/>
      <c r="AD79" s="49"/>
    </row>
    <row r="80" spans="8:30" s="51" customFormat="1" ht="12">
      <c r="H80" s="51" t="s">
        <v>297</v>
      </c>
      <c r="K80" s="49"/>
      <c r="V80" s="49"/>
      <c r="W80" s="49"/>
      <c r="X80" s="49"/>
      <c r="Y80" s="49"/>
      <c r="Z80" s="49"/>
      <c r="AA80" s="49"/>
      <c r="AB80" s="49"/>
      <c r="AC80" s="49"/>
      <c r="AD80" s="49"/>
    </row>
    <row r="81" spans="8:30" s="51" customFormat="1" ht="12">
      <c r="H81" s="51" t="s">
        <v>298</v>
      </c>
      <c r="K81" s="49"/>
      <c r="V81" s="49"/>
      <c r="W81" s="49"/>
      <c r="X81" s="49"/>
      <c r="Y81" s="49"/>
      <c r="Z81" s="49"/>
      <c r="AA81" s="49"/>
      <c r="AB81" s="49"/>
      <c r="AC81" s="49"/>
      <c r="AD81" s="49"/>
    </row>
    <row r="82" spans="7:30" s="51" customFormat="1" ht="12">
      <c r="G82" s="51" t="s">
        <v>299</v>
      </c>
      <c r="K82" s="49"/>
      <c r="V82" s="49"/>
      <c r="W82" s="49"/>
      <c r="X82" s="49"/>
      <c r="Y82" s="49"/>
      <c r="Z82" s="49"/>
      <c r="AA82" s="49"/>
      <c r="AB82" s="49"/>
      <c r="AC82" s="49"/>
      <c r="AD82" s="49"/>
    </row>
    <row r="83" spans="8:30" s="51" customFormat="1" ht="12">
      <c r="H83" s="51" t="s">
        <v>300</v>
      </c>
      <c r="K83" s="49"/>
      <c r="V83" s="49"/>
      <c r="W83" s="49"/>
      <c r="X83" s="49"/>
      <c r="Y83" s="49"/>
      <c r="Z83" s="49"/>
      <c r="AA83" s="49"/>
      <c r="AB83" s="49"/>
      <c r="AC83" s="49"/>
      <c r="AD83" s="49"/>
    </row>
    <row r="84" spans="8:30" s="51" customFormat="1" ht="12">
      <c r="H84" s="51" t="s">
        <v>301</v>
      </c>
      <c r="K84" s="49"/>
      <c r="V84" s="49"/>
      <c r="W84" s="49"/>
      <c r="X84" s="49"/>
      <c r="Y84" s="49"/>
      <c r="Z84" s="49"/>
      <c r="AA84" s="49"/>
      <c r="AB84" s="49"/>
      <c r="AC84" s="49"/>
      <c r="AD84" s="49"/>
    </row>
    <row r="85" spans="7:30" s="51" customFormat="1" ht="12">
      <c r="G85" s="51" t="s">
        <v>302</v>
      </c>
      <c r="K85" s="49"/>
      <c r="V85" s="49"/>
      <c r="W85" s="49"/>
      <c r="X85" s="49"/>
      <c r="Y85" s="49"/>
      <c r="Z85" s="49"/>
      <c r="AA85" s="49"/>
      <c r="AB85" s="49"/>
      <c r="AC85" s="49"/>
      <c r="AD85" s="49"/>
    </row>
    <row r="86" spans="8:30" s="51" customFormat="1" ht="12">
      <c r="H86" s="51" t="s">
        <v>303</v>
      </c>
      <c r="K86" s="49"/>
      <c r="V86" s="49"/>
      <c r="W86" s="49"/>
      <c r="X86" s="49"/>
      <c r="Y86" s="49"/>
      <c r="Z86" s="49"/>
      <c r="AA86" s="49"/>
      <c r="AB86" s="49"/>
      <c r="AC86" s="49"/>
      <c r="AD86" s="49"/>
    </row>
    <row r="87" spans="8:30" s="51" customFormat="1" ht="12">
      <c r="H87" s="51" t="s">
        <v>304</v>
      </c>
      <c r="K87" s="49"/>
      <c r="V87" s="49"/>
      <c r="W87" s="49"/>
      <c r="X87" s="49"/>
      <c r="Y87" s="49"/>
      <c r="Z87" s="49"/>
      <c r="AA87" s="49"/>
      <c r="AB87" s="49"/>
      <c r="AC87" s="49"/>
      <c r="AD87" s="49"/>
    </row>
    <row r="88" spans="7:30" s="51" customFormat="1" ht="12">
      <c r="G88" s="51" t="s">
        <v>305</v>
      </c>
      <c r="K88" s="49"/>
      <c r="V88" s="49"/>
      <c r="W88" s="49"/>
      <c r="X88" s="49"/>
      <c r="Y88" s="49"/>
      <c r="Z88" s="49"/>
      <c r="AA88" s="49"/>
      <c r="AB88" s="49"/>
      <c r="AC88" s="49"/>
      <c r="AD88" s="49"/>
    </row>
    <row r="89" spans="8:30" s="51" customFormat="1" ht="12">
      <c r="H89" s="51" t="s">
        <v>306</v>
      </c>
      <c r="K89" s="49"/>
      <c r="V89" s="49"/>
      <c r="W89" s="49"/>
      <c r="X89" s="49"/>
      <c r="Y89" s="49"/>
      <c r="Z89" s="49"/>
      <c r="AA89" s="49"/>
      <c r="AB89" s="49"/>
      <c r="AC89" s="49"/>
      <c r="AD89" s="49"/>
    </row>
    <row r="90" spans="8:30" s="51" customFormat="1" ht="12">
      <c r="H90" s="51" t="s">
        <v>307</v>
      </c>
      <c r="K90" s="49"/>
      <c r="V90" s="49"/>
      <c r="W90" s="49"/>
      <c r="X90" s="49"/>
      <c r="Y90" s="49"/>
      <c r="Z90" s="49"/>
      <c r="AA90" s="49"/>
      <c r="AB90" s="49"/>
      <c r="AC90" s="49"/>
      <c r="AD90" s="49"/>
    </row>
    <row r="91" spans="9:30" s="51" customFormat="1" ht="12">
      <c r="I91" s="51" t="s">
        <v>308</v>
      </c>
      <c r="J91" s="51" t="s">
        <v>80</v>
      </c>
      <c r="K91" s="49"/>
      <c r="V91" s="49"/>
      <c r="W91" s="49"/>
      <c r="X91" s="49"/>
      <c r="Y91" s="49"/>
      <c r="Z91" s="49"/>
      <c r="AA91" s="49"/>
      <c r="AB91" s="49"/>
      <c r="AC91" s="49"/>
      <c r="AD91" s="49"/>
    </row>
    <row r="92" spans="9:30" s="51" customFormat="1" ht="12">
      <c r="I92" s="51" t="s">
        <v>309</v>
      </c>
      <c r="J92" s="51" t="s">
        <v>81</v>
      </c>
      <c r="K92" s="49"/>
      <c r="V92" s="49"/>
      <c r="W92" s="49"/>
      <c r="X92" s="49"/>
      <c r="Y92" s="49"/>
      <c r="Z92" s="49"/>
      <c r="AA92" s="49"/>
      <c r="AB92" s="49"/>
      <c r="AC92" s="49"/>
      <c r="AD92" s="49"/>
    </row>
    <row r="93" spans="4:30" s="61" customFormat="1" ht="12">
      <c r="D93" s="62"/>
      <c r="E93" s="61" t="s">
        <v>310</v>
      </c>
      <c r="F93" s="61" t="s">
        <v>85</v>
      </c>
      <c r="I93" s="62"/>
      <c r="K93" s="63"/>
      <c r="V93" s="63"/>
      <c r="W93" s="63"/>
      <c r="X93" s="63"/>
      <c r="Y93" s="63"/>
      <c r="Z93" s="63"/>
      <c r="AA93" s="63"/>
      <c r="AB93" s="63"/>
      <c r="AC93" s="63"/>
      <c r="AD93" s="63"/>
    </row>
    <row r="94" spans="6:30" s="61" customFormat="1" ht="12.75">
      <c r="F94" s="61" t="s">
        <v>311</v>
      </c>
      <c r="G94" s="64" t="s">
        <v>86</v>
      </c>
      <c r="H94" s="63"/>
      <c r="K94" s="63"/>
      <c r="V94" s="63"/>
      <c r="W94" s="63"/>
      <c r="X94" s="63"/>
      <c r="Y94" s="63"/>
      <c r="Z94" s="63"/>
      <c r="AA94" s="63"/>
      <c r="AB94" s="63"/>
      <c r="AC94" s="63"/>
      <c r="AD94" s="63"/>
    </row>
    <row r="95" spans="6:30" s="61" customFormat="1" ht="12.75" customHeight="1">
      <c r="F95" s="61" t="s">
        <v>312</v>
      </c>
      <c r="G95" s="64" t="s">
        <v>87</v>
      </c>
      <c r="H95" s="63"/>
      <c r="K95" s="63"/>
      <c r="V95" s="63"/>
      <c r="W95" s="63"/>
      <c r="X95" s="63"/>
      <c r="Y95" s="63"/>
      <c r="Z95" s="63"/>
      <c r="AA95" s="63"/>
      <c r="AB95" s="63"/>
      <c r="AC95" s="63"/>
      <c r="AD95" s="63"/>
    </row>
    <row r="96" spans="6:30" s="61" customFormat="1" ht="12.75">
      <c r="F96" s="61" t="s">
        <v>313</v>
      </c>
      <c r="G96" s="64" t="s">
        <v>88</v>
      </c>
      <c r="H96" s="63"/>
      <c r="K96" s="63"/>
      <c r="V96" s="63"/>
      <c r="W96" s="63"/>
      <c r="X96" s="63"/>
      <c r="Y96" s="63"/>
      <c r="Z96" s="63"/>
      <c r="AA96" s="63"/>
      <c r="AB96" s="63"/>
      <c r="AC96" s="63"/>
      <c r="AD96" s="63"/>
    </row>
    <row r="97" spans="6:30" s="61" customFormat="1" ht="12.75">
      <c r="F97" s="61" t="s">
        <v>314</v>
      </c>
      <c r="G97" s="64" t="s">
        <v>89</v>
      </c>
      <c r="H97" s="63"/>
      <c r="K97" s="63"/>
      <c r="V97" s="63"/>
      <c r="W97" s="63"/>
      <c r="X97" s="63"/>
      <c r="Y97" s="63"/>
      <c r="Z97" s="63"/>
      <c r="AA97" s="63"/>
      <c r="AB97" s="63"/>
      <c r="AC97" s="63"/>
      <c r="AD97" s="63"/>
    </row>
    <row r="98" spans="7:30" s="61" customFormat="1" ht="12.75">
      <c r="G98" s="63" t="s">
        <v>315</v>
      </c>
      <c r="H98" s="64" t="s">
        <v>90</v>
      </c>
      <c r="K98" s="63"/>
      <c r="V98" s="63"/>
      <c r="W98" s="63"/>
      <c r="X98" s="63"/>
      <c r="Y98" s="63"/>
      <c r="Z98" s="63"/>
      <c r="AA98" s="63"/>
      <c r="AB98" s="63"/>
      <c r="AC98" s="63"/>
      <c r="AD98" s="63"/>
    </row>
    <row r="99" spans="7:30" s="61" customFormat="1" ht="12.75">
      <c r="G99" s="63" t="s">
        <v>316</v>
      </c>
      <c r="H99" s="64" t="s">
        <v>91</v>
      </c>
      <c r="K99" s="63"/>
      <c r="V99" s="63"/>
      <c r="W99" s="63"/>
      <c r="X99" s="63"/>
      <c r="Y99" s="63"/>
      <c r="Z99" s="63"/>
      <c r="AA99" s="63"/>
      <c r="AB99" s="63"/>
      <c r="AC99" s="63"/>
      <c r="AD99" s="63"/>
    </row>
    <row r="100" spans="6:30" s="61" customFormat="1" ht="12.75">
      <c r="F100" s="61" t="s">
        <v>317</v>
      </c>
      <c r="G100" s="64" t="s">
        <v>92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269" t="s">
        <v>387</v>
      </c>
      <c r="M102" s="269"/>
      <c r="N102" s="269"/>
      <c r="O102" s="269"/>
      <c r="P102" s="269"/>
      <c r="Q102" s="269" t="s">
        <v>392</v>
      </c>
      <c r="R102" s="269"/>
      <c r="S102" s="269"/>
      <c r="T102" s="269"/>
      <c r="U102" s="269"/>
    </row>
    <row r="103" spans="8:21" ht="9.75" customHeight="1">
      <c r="H103" s="51"/>
      <c r="I103" s="51"/>
      <c r="J103" s="51"/>
      <c r="L103" s="42" t="s">
        <v>393</v>
      </c>
      <c r="M103" s="42" t="s">
        <v>394</v>
      </c>
      <c r="N103" s="42" t="s">
        <v>395</v>
      </c>
      <c r="O103" s="42" t="s">
        <v>396</v>
      </c>
      <c r="P103" s="42"/>
      <c r="Q103" s="42" t="s">
        <v>393</v>
      </c>
      <c r="R103" s="42" t="s">
        <v>394</v>
      </c>
      <c r="S103" s="42" t="s">
        <v>395</v>
      </c>
      <c r="T103" s="42" t="s">
        <v>396</v>
      </c>
      <c r="U103" s="42"/>
    </row>
    <row r="104" spans="2:21" ht="12.75">
      <c r="B104" s="49" t="s">
        <v>233</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318</v>
      </c>
      <c r="D108" s="60" t="s">
        <v>319</v>
      </c>
      <c r="E108" s="60"/>
      <c r="F108" s="60"/>
      <c r="K108" s="49"/>
      <c r="V108" s="49"/>
      <c r="W108" s="49"/>
      <c r="X108" s="49"/>
      <c r="Y108" s="49"/>
      <c r="Z108" s="49"/>
      <c r="AA108" s="49"/>
      <c r="AB108" s="49"/>
      <c r="AC108" s="49"/>
      <c r="AD108" s="49"/>
    </row>
    <row r="109" spans="5:30" s="51" customFormat="1" ht="12">
      <c r="E109" s="51" t="s">
        <v>237</v>
      </c>
      <c r="F109" s="51" t="s">
        <v>320</v>
      </c>
      <c r="K109" s="49"/>
      <c r="V109" s="49"/>
      <c r="W109" s="49"/>
      <c r="X109" s="49"/>
      <c r="Y109" s="49"/>
      <c r="Z109" s="49"/>
      <c r="AA109" s="49"/>
      <c r="AB109" s="49"/>
      <c r="AC109" s="49"/>
      <c r="AD109" s="49"/>
    </row>
    <row r="110" spans="6:30" s="51" customFormat="1" ht="12">
      <c r="F110" s="51" t="s">
        <v>238</v>
      </c>
      <c r="G110" s="51" t="s">
        <v>15</v>
      </c>
      <c r="K110" s="49"/>
      <c r="V110" s="49"/>
      <c r="W110" s="49"/>
      <c r="X110" s="49"/>
      <c r="Y110" s="49"/>
      <c r="Z110" s="49"/>
      <c r="AA110" s="49"/>
      <c r="AB110" s="49"/>
      <c r="AC110" s="49"/>
      <c r="AD110" s="49"/>
    </row>
    <row r="111" spans="7:30" s="51" customFormat="1" ht="12">
      <c r="G111" s="51" t="s">
        <v>239</v>
      </c>
      <c r="K111" s="49"/>
      <c r="V111" s="49"/>
      <c r="W111" s="49"/>
      <c r="X111" s="49"/>
      <c r="Y111" s="49"/>
      <c r="Z111" s="49"/>
      <c r="AA111" s="49"/>
      <c r="AB111" s="49"/>
      <c r="AC111" s="49"/>
      <c r="AD111" s="49"/>
    </row>
    <row r="112" spans="7:30" s="51" customFormat="1" ht="12">
      <c r="G112" s="51" t="s">
        <v>321</v>
      </c>
      <c r="K112" s="49"/>
      <c r="V112" s="49"/>
      <c r="W112" s="49"/>
      <c r="X112" s="49"/>
      <c r="Y112" s="49"/>
      <c r="Z112" s="49"/>
      <c r="AA112" s="49"/>
      <c r="AB112" s="49"/>
      <c r="AC112" s="49"/>
      <c r="AD112" s="49"/>
    </row>
    <row r="113" spans="7:30" s="51" customFormat="1" ht="12">
      <c r="G113" s="51" t="s">
        <v>322</v>
      </c>
      <c r="K113" s="49"/>
      <c r="V113" s="49"/>
      <c r="W113" s="49"/>
      <c r="X113" s="49"/>
      <c r="Y113" s="49"/>
      <c r="Z113" s="49"/>
      <c r="AA113" s="49"/>
      <c r="AB113" s="49"/>
      <c r="AC113" s="49"/>
      <c r="AD113" s="49"/>
    </row>
    <row r="114" spans="6:30" s="51" customFormat="1" ht="12">
      <c r="F114" s="51" t="s">
        <v>323</v>
      </c>
      <c r="K114" s="49"/>
      <c r="V114" s="49"/>
      <c r="W114" s="49"/>
      <c r="X114" s="49"/>
      <c r="Y114" s="49"/>
      <c r="Z114" s="49"/>
      <c r="AA114" s="49"/>
      <c r="AB114" s="49"/>
      <c r="AC114" s="49"/>
      <c r="AD114" s="49"/>
    </row>
    <row r="115" spans="7:30" s="51" customFormat="1" ht="12">
      <c r="G115" s="51" t="s">
        <v>324</v>
      </c>
      <c r="K115" s="49"/>
      <c r="V115" s="49"/>
      <c r="W115" s="49"/>
      <c r="X115" s="49"/>
      <c r="Y115" s="49"/>
      <c r="Z115" s="49"/>
      <c r="AA115" s="49"/>
      <c r="AB115" s="49"/>
      <c r="AC115" s="49"/>
      <c r="AD115" s="49"/>
    </row>
    <row r="116" spans="7:30" s="51" customFormat="1" ht="12">
      <c r="G116" s="51" t="s">
        <v>325</v>
      </c>
      <c r="K116" s="49"/>
      <c r="V116" s="49"/>
      <c r="W116" s="49"/>
      <c r="X116" s="49"/>
      <c r="Y116" s="49"/>
      <c r="Z116" s="49"/>
      <c r="AA116" s="49"/>
      <c r="AB116" s="49"/>
      <c r="AC116" s="49"/>
      <c r="AD116" s="49"/>
    </row>
    <row r="117" spans="5:30" s="51" customFormat="1" ht="12">
      <c r="E117" s="51" t="s">
        <v>245</v>
      </c>
      <c r="F117" s="51" t="s">
        <v>97</v>
      </c>
      <c r="K117" s="49"/>
      <c r="V117" s="49"/>
      <c r="W117" s="49"/>
      <c r="X117" s="49"/>
      <c r="Y117" s="49"/>
      <c r="Z117" s="49"/>
      <c r="AA117" s="49"/>
      <c r="AB117" s="49"/>
      <c r="AC117" s="49"/>
      <c r="AD117" s="49"/>
    </row>
    <row r="118" spans="6:30" s="51" customFormat="1" ht="12">
      <c r="F118" s="51" t="s">
        <v>326</v>
      </c>
      <c r="K118" s="49"/>
      <c r="V118" s="49"/>
      <c r="W118" s="49"/>
      <c r="X118" s="49"/>
      <c r="Y118" s="49"/>
      <c r="Z118" s="49"/>
      <c r="AA118" s="49"/>
      <c r="AB118" s="49"/>
      <c r="AC118" s="49"/>
      <c r="AD118" s="49"/>
    </row>
    <row r="119" spans="7:30" s="51" customFormat="1" ht="12">
      <c r="G119" s="51" t="s">
        <v>327</v>
      </c>
      <c r="K119" s="49"/>
      <c r="V119" s="49"/>
      <c r="W119" s="49"/>
      <c r="X119" s="49"/>
      <c r="Y119" s="49"/>
      <c r="Z119" s="49"/>
      <c r="AA119" s="49"/>
      <c r="AB119" s="49"/>
      <c r="AC119" s="49"/>
      <c r="AD119" s="49"/>
    </row>
    <row r="120" spans="7:30" s="51" customFormat="1" ht="12">
      <c r="G120" s="51" t="s">
        <v>328</v>
      </c>
      <c r="K120" s="49"/>
      <c r="V120" s="49"/>
      <c r="W120" s="49"/>
      <c r="X120" s="49"/>
      <c r="Y120" s="49"/>
      <c r="Z120" s="49"/>
      <c r="AA120" s="49"/>
      <c r="AB120" s="49"/>
      <c r="AC120" s="49"/>
      <c r="AD120" s="49"/>
    </row>
    <row r="121" spans="6:30" s="51" customFormat="1" ht="12">
      <c r="F121" s="51" t="s">
        <v>329</v>
      </c>
      <c r="K121" s="49"/>
      <c r="V121" s="49"/>
      <c r="W121" s="49"/>
      <c r="X121" s="49"/>
      <c r="Y121" s="49"/>
      <c r="Z121" s="49"/>
      <c r="AA121" s="49"/>
      <c r="AB121" s="49"/>
      <c r="AC121" s="49"/>
      <c r="AD121" s="49"/>
    </row>
    <row r="122" spans="7:30" s="61" customFormat="1" ht="12">
      <c r="G122" s="61" t="s">
        <v>254</v>
      </c>
      <c r="K122" s="63"/>
      <c r="V122" s="63"/>
      <c r="W122" s="63"/>
      <c r="X122" s="63"/>
      <c r="Y122" s="63"/>
      <c r="Z122" s="63"/>
      <c r="AA122" s="63"/>
      <c r="AB122" s="63"/>
      <c r="AC122" s="63"/>
      <c r="AD122" s="63"/>
    </row>
    <row r="123" spans="8:30" s="61" customFormat="1" ht="12">
      <c r="H123" s="61" t="s">
        <v>255</v>
      </c>
      <c r="K123" s="63"/>
      <c r="V123" s="63"/>
      <c r="W123" s="63"/>
      <c r="X123" s="63"/>
      <c r="Y123" s="63"/>
      <c r="Z123" s="63"/>
      <c r="AA123" s="63"/>
      <c r="AB123" s="63"/>
      <c r="AC123" s="63"/>
      <c r="AD123" s="63"/>
    </row>
    <row r="124" spans="8:30" s="61" customFormat="1" ht="12">
      <c r="H124" s="61" t="s">
        <v>256</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257</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330</v>
      </c>
      <c r="K126" s="63"/>
      <c r="V126" s="63"/>
      <c r="W126" s="63"/>
      <c r="X126" s="63"/>
      <c r="Y126" s="63"/>
      <c r="Z126" s="63"/>
      <c r="AA126" s="63"/>
      <c r="AB126" s="63"/>
      <c r="AC126" s="63"/>
      <c r="AD126" s="63"/>
    </row>
    <row r="127" spans="9:30" s="61" customFormat="1" ht="12">
      <c r="I127" s="61" t="s">
        <v>331</v>
      </c>
      <c r="J127" s="51" t="s">
        <v>80</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332</v>
      </c>
      <c r="J128" s="51" t="s">
        <v>81</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259</v>
      </c>
      <c r="K129" s="49"/>
      <c r="V129" s="49"/>
      <c r="W129" s="49"/>
      <c r="X129" s="49"/>
      <c r="Y129" s="49"/>
      <c r="Z129" s="49"/>
      <c r="AA129" s="49"/>
      <c r="AB129" s="49"/>
      <c r="AC129" s="49"/>
      <c r="AD129" s="49"/>
    </row>
    <row r="130" spans="8:30" s="51" customFormat="1" ht="12">
      <c r="H130" s="51" t="s">
        <v>260</v>
      </c>
      <c r="K130" s="49"/>
      <c r="V130" s="49"/>
      <c r="W130" s="49"/>
      <c r="X130" s="49"/>
      <c r="Y130" s="49"/>
      <c r="Z130" s="49"/>
      <c r="AA130" s="49"/>
      <c r="AB130" s="49"/>
      <c r="AC130" s="49"/>
      <c r="AD130" s="49"/>
    </row>
    <row r="131" spans="8:30" s="51" customFormat="1" ht="12">
      <c r="H131" s="51" t="s">
        <v>261</v>
      </c>
      <c r="K131" s="49"/>
      <c r="V131" s="49"/>
      <c r="W131" s="49"/>
      <c r="X131" s="49"/>
      <c r="Y131" s="49"/>
      <c r="Z131" s="49"/>
      <c r="AA131" s="49"/>
      <c r="AB131" s="49"/>
      <c r="AC131" s="49"/>
      <c r="AD131" s="49"/>
    </row>
    <row r="132" spans="8:30" s="51" customFormat="1" ht="12">
      <c r="H132" s="51" t="s">
        <v>262</v>
      </c>
      <c r="K132" s="49"/>
      <c r="V132" s="49"/>
      <c r="W132" s="49"/>
      <c r="X132" s="49"/>
      <c r="Y132" s="49"/>
      <c r="Z132" s="49"/>
      <c r="AA132" s="49"/>
      <c r="AB132" s="49"/>
      <c r="AC132" s="49"/>
      <c r="AD132" s="49"/>
    </row>
    <row r="133" spans="8:30" s="51" customFormat="1" ht="12">
      <c r="H133" s="51" t="s">
        <v>263</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269" t="s">
        <v>387</v>
      </c>
      <c r="M137" s="269"/>
      <c r="N137" s="269"/>
      <c r="O137" s="269"/>
      <c r="P137" s="269"/>
      <c r="Q137" s="269" t="s">
        <v>392</v>
      </c>
      <c r="R137" s="269"/>
      <c r="S137" s="269"/>
      <c r="T137" s="269"/>
      <c r="U137" s="269"/>
    </row>
    <row r="138" spans="8:21" ht="9.75" customHeight="1">
      <c r="H138" s="51"/>
      <c r="I138" s="51"/>
      <c r="J138" s="51"/>
      <c r="L138" s="42" t="s">
        <v>393</v>
      </c>
      <c r="M138" s="42" t="s">
        <v>394</v>
      </c>
      <c r="N138" s="42" t="s">
        <v>395</v>
      </c>
      <c r="O138" s="42" t="s">
        <v>396</v>
      </c>
      <c r="P138" s="42"/>
      <c r="Q138" s="42" t="s">
        <v>393</v>
      </c>
      <c r="R138" s="42" t="s">
        <v>394</v>
      </c>
      <c r="S138" s="42" t="s">
        <v>395</v>
      </c>
      <c r="T138" s="42" t="s">
        <v>396</v>
      </c>
      <c r="U138" s="42"/>
    </row>
    <row r="139" spans="2:21" ht="12.75">
      <c r="B139" s="49" t="s">
        <v>233</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264</v>
      </c>
      <c r="F142" s="51" t="s">
        <v>265</v>
      </c>
      <c r="K142" s="49"/>
      <c r="V142" s="49"/>
      <c r="W142" s="49"/>
      <c r="X142" s="49"/>
      <c r="Y142" s="49"/>
      <c r="Z142" s="49"/>
      <c r="AA142" s="49"/>
      <c r="AB142" s="49"/>
      <c r="AC142" s="49"/>
      <c r="AD142" s="49"/>
    </row>
    <row r="143" spans="6:30" s="51" customFormat="1" ht="12">
      <c r="F143" s="51" t="s">
        <v>266</v>
      </c>
      <c r="K143" s="49"/>
      <c r="V143" s="49"/>
      <c r="W143" s="49"/>
      <c r="X143" s="49"/>
      <c r="Y143" s="49"/>
      <c r="Z143" s="49"/>
      <c r="AA143" s="49"/>
      <c r="AB143" s="49"/>
      <c r="AC143" s="49"/>
      <c r="AD143" s="49"/>
    </row>
    <row r="144" spans="7:30" s="51" customFormat="1" ht="12">
      <c r="G144" s="51" t="s">
        <v>267</v>
      </c>
      <c r="K144" s="49"/>
      <c r="V144" s="49"/>
      <c r="W144" s="49"/>
      <c r="X144" s="49"/>
      <c r="Y144" s="49"/>
      <c r="Z144" s="49"/>
      <c r="AA144" s="49"/>
      <c r="AB144" s="49"/>
      <c r="AC144" s="49"/>
      <c r="AD144" s="49"/>
    </row>
    <row r="145" spans="8:30" s="51" customFormat="1" ht="12">
      <c r="H145" s="51" t="s">
        <v>268</v>
      </c>
      <c r="K145" s="49"/>
      <c r="V145" s="49"/>
      <c r="W145" s="49"/>
      <c r="X145" s="49"/>
      <c r="Y145" s="49"/>
      <c r="Z145" s="49"/>
      <c r="AA145" s="49"/>
      <c r="AB145" s="49"/>
      <c r="AC145" s="49"/>
      <c r="AD145" s="49"/>
    </row>
    <row r="146" spans="8:30" s="51" customFormat="1" ht="12">
      <c r="H146" s="51" t="s">
        <v>269</v>
      </c>
      <c r="K146" s="49"/>
      <c r="V146" s="49"/>
      <c r="W146" s="49"/>
      <c r="X146" s="49"/>
      <c r="Y146" s="49"/>
      <c r="Z146" s="49"/>
      <c r="AA146" s="49"/>
      <c r="AB146" s="49"/>
      <c r="AC146" s="49"/>
      <c r="AD146" s="49"/>
    </row>
    <row r="147" spans="7:30" s="51" customFormat="1" ht="12">
      <c r="G147" s="51" t="s">
        <v>270</v>
      </c>
      <c r="K147" s="49"/>
      <c r="V147" s="49"/>
      <c r="W147" s="49"/>
      <c r="X147" s="49"/>
      <c r="Y147" s="49"/>
      <c r="Z147" s="49"/>
      <c r="AA147" s="49"/>
      <c r="AB147" s="49"/>
      <c r="AC147" s="49"/>
      <c r="AD147" s="49"/>
    </row>
    <row r="148" spans="8:30" s="51" customFormat="1" ht="12">
      <c r="H148" s="51" t="s">
        <v>271</v>
      </c>
      <c r="K148" s="49"/>
      <c r="V148" s="49"/>
      <c r="W148" s="49"/>
      <c r="X148" s="49"/>
      <c r="Y148" s="49"/>
      <c r="Z148" s="49"/>
      <c r="AA148" s="49"/>
      <c r="AB148" s="49"/>
      <c r="AC148" s="49"/>
      <c r="AD148" s="49"/>
    </row>
    <row r="149" spans="8:30" s="51" customFormat="1" ht="12">
      <c r="H149" s="51" t="s">
        <v>272</v>
      </c>
      <c r="K149" s="49"/>
      <c r="V149" s="49"/>
      <c r="W149" s="49"/>
      <c r="X149" s="49"/>
      <c r="Y149" s="49"/>
      <c r="Z149" s="49"/>
      <c r="AA149" s="49"/>
      <c r="AB149" s="49"/>
      <c r="AC149" s="49"/>
      <c r="AD149" s="49"/>
    </row>
    <row r="150" spans="9:30" s="51" customFormat="1" ht="12">
      <c r="I150" s="51" t="s">
        <v>333</v>
      </c>
      <c r="J150" s="51" t="s">
        <v>80</v>
      </c>
      <c r="K150" s="49"/>
      <c r="V150" s="49"/>
      <c r="W150" s="49"/>
      <c r="X150" s="49"/>
      <c r="Y150" s="49"/>
      <c r="Z150" s="49"/>
      <c r="AA150" s="49"/>
      <c r="AB150" s="49"/>
      <c r="AC150" s="49"/>
      <c r="AD150" s="49"/>
    </row>
    <row r="151" spans="9:30" s="51" customFormat="1" ht="12">
      <c r="I151" s="51" t="s">
        <v>334</v>
      </c>
      <c r="J151" s="51" t="s">
        <v>81</v>
      </c>
      <c r="K151" s="49"/>
      <c r="V151" s="49"/>
      <c r="W151" s="49"/>
      <c r="X151" s="49"/>
      <c r="Y151" s="49"/>
      <c r="Z151" s="49"/>
      <c r="AA151" s="49"/>
      <c r="AB151" s="49"/>
      <c r="AC151" s="49"/>
      <c r="AD151" s="49"/>
    </row>
    <row r="152" spans="6:30" s="51" customFormat="1" ht="12">
      <c r="F152" s="51" t="s">
        <v>275</v>
      </c>
      <c r="K152" s="49"/>
      <c r="V152" s="49"/>
      <c r="W152" s="49"/>
      <c r="X152" s="49"/>
      <c r="Y152" s="49"/>
      <c r="Z152" s="49"/>
      <c r="AA152" s="49"/>
      <c r="AB152" s="49"/>
      <c r="AC152" s="49"/>
      <c r="AD152" s="49"/>
    </row>
    <row r="153" spans="7:30" s="51" customFormat="1" ht="12">
      <c r="G153" s="51" t="s">
        <v>276</v>
      </c>
      <c r="K153" s="49"/>
      <c r="V153" s="49"/>
      <c r="W153" s="49"/>
      <c r="X153" s="49"/>
      <c r="Y153" s="49"/>
      <c r="Z153" s="49"/>
      <c r="AA153" s="49"/>
      <c r="AB153" s="49"/>
      <c r="AC153" s="49"/>
      <c r="AD153" s="49"/>
    </row>
    <row r="154" spans="8:30" s="51" customFormat="1" ht="12">
      <c r="H154" s="51" t="s">
        <v>335</v>
      </c>
      <c r="K154" s="49"/>
      <c r="V154" s="49"/>
      <c r="W154" s="49"/>
      <c r="X154" s="49"/>
      <c r="Y154" s="49"/>
      <c r="Z154" s="49"/>
      <c r="AA154" s="49"/>
      <c r="AB154" s="49"/>
      <c r="AC154" s="49"/>
      <c r="AD154" s="49"/>
    </row>
    <row r="155" spans="8:30" s="51" customFormat="1" ht="12">
      <c r="H155" s="51" t="s">
        <v>336</v>
      </c>
      <c r="K155" s="49"/>
      <c r="V155" s="49"/>
      <c r="W155" s="49"/>
      <c r="X155" s="49"/>
      <c r="Y155" s="49"/>
      <c r="Z155" s="49"/>
      <c r="AA155" s="49"/>
      <c r="AB155" s="49"/>
      <c r="AC155" s="49"/>
      <c r="AD155" s="49"/>
    </row>
    <row r="156" spans="8:30" s="51" customFormat="1" ht="12">
      <c r="H156" s="51" t="s">
        <v>337</v>
      </c>
      <c r="K156" s="49"/>
      <c r="V156" s="49"/>
      <c r="W156" s="49"/>
      <c r="X156" s="49"/>
      <c r="Y156" s="49"/>
      <c r="Z156" s="49"/>
      <c r="AA156" s="49"/>
      <c r="AB156" s="49"/>
      <c r="AC156" s="49"/>
      <c r="AD156" s="49"/>
    </row>
    <row r="157" spans="7:30" s="51" customFormat="1" ht="12">
      <c r="G157" s="51" t="s">
        <v>279</v>
      </c>
      <c r="K157" s="49"/>
      <c r="V157" s="49"/>
      <c r="W157" s="49"/>
      <c r="X157" s="49"/>
      <c r="Y157" s="49"/>
      <c r="Z157" s="49"/>
      <c r="AA157" s="49"/>
      <c r="AB157" s="49"/>
      <c r="AC157" s="49"/>
      <c r="AD157" s="49"/>
    </row>
    <row r="158" spans="8:30" s="51" customFormat="1" ht="12">
      <c r="H158" s="51" t="s">
        <v>280</v>
      </c>
      <c r="K158" s="49"/>
      <c r="V158" s="49"/>
      <c r="W158" s="49"/>
      <c r="X158" s="49"/>
      <c r="Y158" s="49"/>
      <c r="Z158" s="49"/>
      <c r="AA158" s="49"/>
      <c r="AB158" s="49"/>
      <c r="AC158" s="49"/>
      <c r="AD158" s="49"/>
    </row>
    <row r="159" spans="8:30" s="51" customFormat="1" ht="12">
      <c r="H159" s="51" t="s">
        <v>281</v>
      </c>
      <c r="K159" s="49"/>
      <c r="V159" s="49"/>
      <c r="W159" s="49"/>
      <c r="X159" s="49"/>
      <c r="Y159" s="49"/>
      <c r="Z159" s="49"/>
      <c r="AA159" s="49"/>
      <c r="AB159" s="49"/>
      <c r="AC159" s="49"/>
      <c r="AD159" s="49"/>
    </row>
    <row r="160" spans="7:30" s="51" customFormat="1" ht="12">
      <c r="G160" s="51" t="s">
        <v>282</v>
      </c>
      <c r="K160" s="49"/>
      <c r="V160" s="49"/>
      <c r="W160" s="49"/>
      <c r="X160" s="49"/>
      <c r="Y160" s="49"/>
      <c r="Z160" s="49"/>
      <c r="AA160" s="49"/>
      <c r="AB160" s="49"/>
      <c r="AC160" s="49"/>
      <c r="AD160" s="49"/>
    </row>
    <row r="161" spans="8:30" s="51" customFormat="1" ht="12">
      <c r="H161" s="51" t="s">
        <v>283</v>
      </c>
      <c r="K161" s="49"/>
      <c r="V161" s="49"/>
      <c r="W161" s="49"/>
      <c r="X161" s="49"/>
      <c r="Y161" s="49"/>
      <c r="Z161" s="49"/>
      <c r="AA161" s="49"/>
      <c r="AB161" s="49"/>
      <c r="AC161" s="49"/>
      <c r="AD161" s="49"/>
    </row>
    <row r="162" spans="8:30" s="51" customFormat="1" ht="12">
      <c r="H162" s="51" t="s">
        <v>284</v>
      </c>
      <c r="K162" s="49"/>
      <c r="V162" s="49"/>
      <c r="W162" s="49"/>
      <c r="X162" s="49"/>
      <c r="Y162" s="49"/>
      <c r="Z162" s="49"/>
      <c r="AA162" s="49"/>
      <c r="AB162" s="49"/>
      <c r="AC162" s="49"/>
      <c r="AD162" s="49"/>
    </row>
    <row r="163" spans="7:30" s="51" customFormat="1" ht="12">
      <c r="G163" s="51" t="s">
        <v>285</v>
      </c>
      <c r="K163" s="49"/>
      <c r="V163" s="49"/>
      <c r="W163" s="49"/>
      <c r="X163" s="49"/>
      <c r="Y163" s="49"/>
      <c r="Z163" s="49"/>
      <c r="AA163" s="49"/>
      <c r="AB163" s="49"/>
      <c r="AC163" s="49"/>
      <c r="AD163" s="49"/>
    </row>
    <row r="164" spans="8:30" s="51" customFormat="1" ht="12">
      <c r="H164" s="51" t="s">
        <v>286</v>
      </c>
      <c r="K164" s="49"/>
      <c r="V164" s="49"/>
      <c r="W164" s="49"/>
      <c r="X164" s="49"/>
      <c r="Y164" s="49"/>
      <c r="Z164" s="49"/>
      <c r="AA164" s="49"/>
      <c r="AB164" s="49"/>
      <c r="AC164" s="49"/>
      <c r="AD164" s="49"/>
    </row>
    <row r="165" spans="9:30" s="51" customFormat="1" ht="12">
      <c r="I165" s="51" t="s">
        <v>338</v>
      </c>
      <c r="J165" s="51" t="s">
        <v>80</v>
      </c>
      <c r="K165" s="49"/>
      <c r="V165" s="49"/>
      <c r="W165" s="49"/>
      <c r="X165" s="49"/>
      <c r="Y165" s="49"/>
      <c r="Z165" s="49"/>
      <c r="AA165" s="49"/>
      <c r="AB165" s="49"/>
      <c r="AC165" s="49"/>
      <c r="AD165" s="49"/>
    </row>
    <row r="166" spans="9:30" s="51" customFormat="1" ht="12">
      <c r="I166" s="51" t="s">
        <v>339</v>
      </c>
      <c r="J166" s="51" t="s">
        <v>81</v>
      </c>
      <c r="K166" s="49"/>
      <c r="V166" s="49"/>
      <c r="W166" s="49"/>
      <c r="X166" s="49"/>
      <c r="Y166" s="49"/>
      <c r="Z166" s="49"/>
      <c r="AA166" s="49"/>
      <c r="AB166" s="49"/>
      <c r="AC166" s="49"/>
      <c r="AD166" s="49"/>
    </row>
    <row r="167" spans="8:30" s="51" customFormat="1" ht="12">
      <c r="H167" s="51" t="s">
        <v>287</v>
      </c>
      <c r="K167" s="49"/>
      <c r="V167" s="49"/>
      <c r="W167" s="49"/>
      <c r="X167" s="49"/>
      <c r="Y167" s="49"/>
      <c r="Z167" s="49"/>
      <c r="AA167" s="49"/>
      <c r="AB167" s="49"/>
      <c r="AC167" s="49"/>
      <c r="AD167" s="49"/>
    </row>
    <row r="168" spans="9:30" s="51" customFormat="1" ht="12">
      <c r="I168" s="51" t="s">
        <v>340</v>
      </c>
      <c r="J168" s="51" t="s">
        <v>80</v>
      </c>
      <c r="K168" s="49"/>
      <c r="V168" s="49"/>
      <c r="W168" s="49"/>
      <c r="X168" s="49"/>
      <c r="Y168" s="49"/>
      <c r="Z168" s="49"/>
      <c r="AA168" s="49"/>
      <c r="AB168" s="49"/>
      <c r="AC168" s="49"/>
      <c r="AD168" s="49"/>
    </row>
    <row r="169" spans="9:30" s="51" customFormat="1" ht="12">
      <c r="I169" s="51" t="s">
        <v>341</v>
      </c>
      <c r="J169" s="51" t="s">
        <v>81</v>
      </c>
      <c r="K169" s="49"/>
      <c r="V169" s="49"/>
      <c r="W169" s="49"/>
      <c r="X169" s="49"/>
      <c r="Y169" s="49"/>
      <c r="Z169" s="49"/>
      <c r="AA169" s="49"/>
      <c r="AB169" s="49"/>
      <c r="AC169" s="49"/>
      <c r="AD169" s="49"/>
    </row>
    <row r="170" spans="6:30" s="51" customFormat="1" ht="12">
      <c r="F170" s="51" t="s">
        <v>288</v>
      </c>
      <c r="K170" s="49"/>
      <c r="V170" s="49"/>
      <c r="W170" s="49"/>
      <c r="X170" s="49"/>
      <c r="Y170" s="49"/>
      <c r="Z170" s="49"/>
      <c r="AA170" s="49"/>
      <c r="AB170" s="49"/>
      <c r="AC170" s="49"/>
      <c r="AD170" s="49"/>
    </row>
    <row r="171" spans="7:30" s="51" customFormat="1" ht="12">
      <c r="G171" s="51" t="s">
        <v>289</v>
      </c>
      <c r="K171" s="49"/>
      <c r="V171" s="49"/>
      <c r="W171" s="49"/>
      <c r="X171" s="49"/>
      <c r="Y171" s="49"/>
      <c r="Z171" s="49"/>
      <c r="AA171" s="49"/>
      <c r="AB171" s="49"/>
      <c r="AC171" s="49"/>
      <c r="AD171" s="49"/>
    </row>
    <row r="172" spans="7:30" s="51" customFormat="1" ht="12">
      <c r="G172" s="51" t="s">
        <v>342</v>
      </c>
      <c r="K172" s="49"/>
      <c r="V172" s="49"/>
      <c r="W172" s="49"/>
      <c r="X172" s="49"/>
      <c r="Y172" s="49"/>
      <c r="Z172" s="49"/>
      <c r="AA172" s="49"/>
      <c r="AB172" s="49"/>
      <c r="AC172" s="49"/>
      <c r="AD172" s="49"/>
    </row>
    <row r="173" spans="6:30" s="51" customFormat="1" ht="12">
      <c r="F173" s="51" t="s">
        <v>343</v>
      </c>
      <c r="G173" s="51" t="s">
        <v>25</v>
      </c>
      <c r="K173" s="49"/>
      <c r="V173" s="49"/>
      <c r="W173" s="49"/>
      <c r="X173" s="49"/>
      <c r="Y173" s="49"/>
      <c r="Z173" s="49"/>
      <c r="AA173" s="49"/>
      <c r="AB173" s="49"/>
      <c r="AC173" s="49"/>
      <c r="AD173" s="49"/>
    </row>
    <row r="174" spans="7:30" s="51" customFormat="1" ht="12">
      <c r="G174" s="51" t="s">
        <v>296</v>
      </c>
      <c r="K174" s="49"/>
      <c r="V174" s="49"/>
      <c r="W174" s="49"/>
      <c r="X174" s="49"/>
      <c r="Y174" s="49"/>
      <c r="Z174" s="49"/>
      <c r="AA174" s="49"/>
      <c r="AB174" s="49"/>
      <c r="AC174" s="49"/>
      <c r="AD174" s="49"/>
    </row>
    <row r="175" spans="8:30" s="51" customFormat="1" ht="12">
      <c r="H175" s="51" t="s">
        <v>297</v>
      </c>
      <c r="K175" s="49"/>
      <c r="V175" s="49"/>
      <c r="W175" s="49"/>
      <c r="X175" s="49"/>
      <c r="Y175" s="49"/>
      <c r="Z175" s="49"/>
      <c r="AA175" s="49"/>
      <c r="AB175" s="49"/>
      <c r="AC175" s="49"/>
      <c r="AD175" s="49"/>
    </row>
    <row r="176" spans="8:30" s="51" customFormat="1" ht="12">
      <c r="H176" s="51" t="s">
        <v>298</v>
      </c>
      <c r="K176" s="49"/>
      <c r="V176" s="49"/>
      <c r="W176" s="49"/>
      <c r="X176" s="49"/>
      <c r="Y176" s="49"/>
      <c r="Z176" s="49"/>
      <c r="AA176" s="49"/>
      <c r="AB176" s="49"/>
      <c r="AC176" s="49"/>
      <c r="AD176" s="49"/>
    </row>
    <row r="177" spans="7:30" s="51" customFormat="1" ht="12">
      <c r="G177" s="51" t="s">
        <v>299</v>
      </c>
      <c r="K177" s="49"/>
      <c r="V177" s="49"/>
      <c r="W177" s="49"/>
      <c r="X177" s="49"/>
      <c r="Y177" s="49"/>
      <c r="Z177" s="49"/>
      <c r="AA177" s="49"/>
      <c r="AB177" s="49"/>
      <c r="AC177" s="49"/>
      <c r="AD177" s="49"/>
    </row>
    <row r="178" spans="8:30" s="51" customFormat="1" ht="12">
      <c r="H178" s="51" t="s">
        <v>300</v>
      </c>
      <c r="K178" s="49"/>
      <c r="V178" s="49"/>
      <c r="W178" s="49"/>
      <c r="X178" s="49"/>
      <c r="Y178" s="49"/>
      <c r="Z178" s="49"/>
      <c r="AA178" s="49"/>
      <c r="AB178" s="49"/>
      <c r="AC178" s="49"/>
      <c r="AD178" s="49"/>
    </row>
    <row r="179" spans="8:30" s="51" customFormat="1" ht="12">
      <c r="H179" s="51" t="s">
        <v>301</v>
      </c>
      <c r="K179" s="49"/>
      <c r="V179" s="49"/>
      <c r="W179" s="49"/>
      <c r="X179" s="49"/>
      <c r="Y179" s="49"/>
      <c r="Z179" s="49"/>
      <c r="AA179" s="49"/>
      <c r="AB179" s="49"/>
      <c r="AC179" s="49"/>
      <c r="AD179" s="49"/>
    </row>
    <row r="180" spans="7:30" s="51" customFormat="1" ht="12">
      <c r="G180" s="51" t="s">
        <v>302</v>
      </c>
      <c r="K180" s="49"/>
      <c r="V180" s="49"/>
      <c r="W180" s="49"/>
      <c r="X180" s="49"/>
      <c r="Y180" s="49"/>
      <c r="Z180" s="49"/>
      <c r="AA180" s="49"/>
      <c r="AB180" s="49"/>
      <c r="AC180" s="49"/>
      <c r="AD180" s="49"/>
    </row>
    <row r="181" spans="8:30" s="51" customFormat="1" ht="12">
      <c r="H181" s="51" t="s">
        <v>303</v>
      </c>
      <c r="K181" s="49"/>
      <c r="V181" s="49"/>
      <c r="W181" s="49"/>
      <c r="X181" s="49"/>
      <c r="Y181" s="49"/>
      <c r="Z181" s="49"/>
      <c r="AA181" s="49"/>
      <c r="AB181" s="49"/>
      <c r="AC181" s="49"/>
      <c r="AD181" s="49"/>
    </row>
    <row r="182" spans="8:30" s="51" customFormat="1" ht="12">
      <c r="H182" s="51" t="s">
        <v>304</v>
      </c>
      <c r="K182" s="49"/>
      <c r="V182" s="49"/>
      <c r="W182" s="49"/>
      <c r="X182" s="49"/>
      <c r="Y182" s="49"/>
      <c r="Z182" s="49"/>
      <c r="AA182" s="49"/>
      <c r="AB182" s="49"/>
      <c r="AC182" s="49"/>
      <c r="AD182" s="49"/>
    </row>
    <row r="183" spans="7:30" s="51" customFormat="1" ht="12">
      <c r="G183" s="51" t="s">
        <v>305</v>
      </c>
      <c r="K183" s="49"/>
      <c r="V183" s="49"/>
      <c r="W183" s="49"/>
      <c r="X183" s="49"/>
      <c r="Y183" s="49"/>
      <c r="Z183" s="49"/>
      <c r="AA183" s="49"/>
      <c r="AB183" s="49"/>
      <c r="AC183" s="49"/>
      <c r="AD183" s="49"/>
    </row>
    <row r="184" spans="8:30" s="51" customFormat="1" ht="12">
      <c r="H184" s="51" t="s">
        <v>306</v>
      </c>
      <c r="K184" s="49"/>
      <c r="V184" s="49"/>
      <c r="W184" s="49"/>
      <c r="X184" s="49"/>
      <c r="Y184" s="49"/>
      <c r="Z184" s="49"/>
      <c r="AA184" s="49"/>
      <c r="AB184" s="49"/>
      <c r="AC184" s="49"/>
      <c r="AD184" s="49"/>
    </row>
    <row r="185" spans="8:30" s="51" customFormat="1" ht="12">
      <c r="H185" s="51" t="s">
        <v>307</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sheetProtection/>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5.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3.0039062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544</v>
      </c>
      <c r="B1" s="118"/>
      <c r="C1" s="118"/>
      <c r="D1" s="118"/>
      <c r="E1" s="118"/>
      <c r="F1" s="118"/>
      <c r="G1" s="118"/>
      <c r="H1" s="118"/>
      <c r="I1" s="118"/>
      <c r="J1" s="118"/>
      <c r="K1" s="118"/>
      <c r="L1" s="118"/>
      <c r="M1" s="118"/>
      <c r="N1" s="118"/>
      <c r="O1" s="118"/>
      <c r="P1" s="118"/>
      <c r="Q1" s="118"/>
      <c r="R1" s="118"/>
    </row>
    <row r="2" spans="1:18" s="37" customFormat="1" ht="13.5" customHeight="1">
      <c r="A2" s="118" t="s">
        <v>232</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288" t="s">
        <v>460</v>
      </c>
      <c r="J5" s="288"/>
      <c r="K5" s="288"/>
      <c r="L5" s="288"/>
      <c r="M5" s="289"/>
      <c r="N5" s="119" t="s">
        <v>539</v>
      </c>
      <c r="O5" s="119"/>
      <c r="P5" s="119"/>
      <c r="Q5" s="119"/>
      <c r="R5" s="120"/>
    </row>
    <row r="6" spans="1:18" ht="12.75">
      <c r="A6" s="41"/>
      <c r="B6" s="41"/>
      <c r="C6" s="41" t="s">
        <v>230</v>
      </c>
      <c r="D6" s="41"/>
      <c r="E6" s="41"/>
      <c r="F6" s="41"/>
      <c r="G6" s="41"/>
      <c r="H6" s="41"/>
      <c r="I6" s="42" t="s">
        <v>397</v>
      </c>
      <c r="J6" s="42" t="s">
        <v>398</v>
      </c>
      <c r="K6" s="42" t="s">
        <v>399</v>
      </c>
      <c r="L6" s="42" t="s">
        <v>411</v>
      </c>
      <c r="M6" s="106" t="s">
        <v>545</v>
      </c>
      <c r="N6" s="42" t="s">
        <v>397</v>
      </c>
      <c r="O6" s="42" t="s">
        <v>398</v>
      </c>
      <c r="P6" s="42" t="s">
        <v>399</v>
      </c>
      <c r="Q6" s="42" t="s">
        <v>411</v>
      </c>
      <c r="R6" s="106" t="s">
        <v>546</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400</v>
      </c>
      <c r="I9" s="123"/>
      <c r="J9" s="123"/>
      <c r="K9" s="123"/>
      <c r="L9" s="123"/>
      <c r="M9" s="124"/>
      <c r="N9" s="77"/>
      <c r="O9" s="77"/>
      <c r="P9" s="77"/>
      <c r="Q9" s="77"/>
      <c r="R9" s="124"/>
    </row>
    <row r="10" spans="5:18" ht="12.75">
      <c r="E10" s="78" t="s">
        <v>401</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402</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406</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403</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404</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405</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407</v>
      </c>
      <c r="F19" s="41"/>
      <c r="G19" s="41"/>
      <c r="I19" s="125"/>
      <c r="J19" s="125"/>
      <c r="K19" s="125"/>
      <c r="L19" s="125"/>
      <c r="M19" s="126"/>
      <c r="N19" s="90"/>
      <c r="O19" s="90"/>
      <c r="P19" s="90"/>
      <c r="Q19" s="90"/>
      <c r="R19" s="126"/>
    </row>
    <row r="20" spans="5:18" ht="12.75">
      <c r="E20" s="78" t="s">
        <v>408</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409</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410</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sheetProtection/>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6.xml><?xml version="1.0" encoding="utf-8"?>
<worksheet xmlns="http://schemas.openxmlformats.org/spreadsheetml/2006/main" xmlns:r="http://schemas.openxmlformats.org/officeDocument/2006/relationships">
  <dimension ref="A1:R69"/>
  <sheetViews>
    <sheetView zoomScalePageLayoutView="0" workbookViewId="0" topLeftCell="A1">
      <selection activeCell="A1" sqref="A1"/>
    </sheetView>
  </sheetViews>
  <sheetFormatPr defaultColWidth="3.0039062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547</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288" t="s">
        <v>460</v>
      </c>
      <c r="J4" s="288"/>
      <c r="K4" s="288"/>
      <c r="L4" s="288"/>
      <c r="M4" s="290"/>
      <c r="N4" s="119" t="s">
        <v>539</v>
      </c>
      <c r="O4" s="119"/>
      <c r="P4" s="119"/>
      <c r="Q4" s="119"/>
      <c r="R4" s="121"/>
    </row>
    <row r="5" spans="1:18" ht="12.75">
      <c r="A5" s="41"/>
      <c r="B5" s="41"/>
      <c r="C5" s="41" t="s">
        <v>230</v>
      </c>
      <c r="D5" s="41"/>
      <c r="E5" s="41"/>
      <c r="F5" s="41"/>
      <c r="G5" s="41"/>
      <c r="H5" s="41"/>
      <c r="I5" s="42" t="s">
        <v>393</v>
      </c>
      <c r="J5" s="42" t="s">
        <v>394</v>
      </c>
      <c r="K5" s="42" t="s">
        <v>395</v>
      </c>
      <c r="L5" s="42" t="s">
        <v>396</v>
      </c>
      <c r="M5" s="91" t="s">
        <v>461</v>
      </c>
      <c r="N5" s="42" t="s">
        <v>393</v>
      </c>
      <c r="O5" s="42" t="s">
        <v>394</v>
      </c>
      <c r="P5" s="42" t="s">
        <v>395</v>
      </c>
      <c r="Q5" s="42" t="s">
        <v>396</v>
      </c>
      <c r="R5" s="91" t="s">
        <v>541</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366</v>
      </c>
      <c r="I8" s="94"/>
      <c r="J8" s="94"/>
      <c r="K8" s="94"/>
      <c r="L8" s="94"/>
      <c r="M8" s="95"/>
      <c r="N8" s="45"/>
      <c r="O8" s="45"/>
      <c r="P8" s="45"/>
      <c r="Q8" s="45"/>
      <c r="R8" s="95"/>
    </row>
    <row r="9" spans="6:18" ht="12.75">
      <c r="F9" s="39" t="s">
        <v>367</v>
      </c>
      <c r="I9" s="94"/>
      <c r="J9" s="94"/>
      <c r="K9" s="94"/>
      <c r="L9" s="94"/>
      <c r="M9" s="95"/>
      <c r="N9" s="45"/>
      <c r="O9" s="45"/>
      <c r="P9" s="45"/>
      <c r="Q9" s="45"/>
      <c r="R9" s="95"/>
    </row>
    <row r="10" spans="4:18" ht="12.75">
      <c r="D10" s="41"/>
      <c r="E10" s="41"/>
      <c r="F10" s="41" t="s">
        <v>368</v>
      </c>
      <c r="G10" s="41"/>
      <c r="I10" s="94"/>
      <c r="J10" s="94"/>
      <c r="K10" s="94"/>
      <c r="L10" s="94"/>
      <c r="M10" s="95"/>
      <c r="N10" s="45"/>
      <c r="O10" s="45"/>
      <c r="P10" s="45"/>
      <c r="Q10" s="45"/>
      <c r="R10" s="95"/>
    </row>
    <row r="11" spans="6:18" ht="12.75">
      <c r="F11" s="41" t="s">
        <v>422</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369</v>
      </c>
      <c r="G13" s="41"/>
      <c r="I13" s="94"/>
      <c r="J13" s="94"/>
      <c r="K13" s="94"/>
      <c r="L13" s="94"/>
      <c r="M13" s="95"/>
      <c r="N13" s="45"/>
      <c r="O13" s="45"/>
      <c r="P13" s="45"/>
      <c r="Q13" s="45"/>
      <c r="R13" s="95"/>
    </row>
    <row r="14" spans="6:18" ht="12.75">
      <c r="F14" s="41"/>
      <c r="G14" s="41"/>
      <c r="H14" s="39" t="s">
        <v>370</v>
      </c>
      <c r="I14" s="94"/>
      <c r="J14" s="94"/>
      <c r="K14" s="94"/>
      <c r="L14" s="94"/>
      <c r="M14" s="95"/>
      <c r="N14" s="45"/>
      <c r="O14" s="45"/>
      <c r="P14" s="45"/>
      <c r="Q14" s="45"/>
      <c r="R14" s="95"/>
    </row>
    <row r="15" spans="6:18" ht="12.75">
      <c r="F15" s="41"/>
      <c r="G15" s="41" t="s">
        <v>371</v>
      </c>
      <c r="I15" s="94"/>
      <c r="J15" s="94"/>
      <c r="K15" s="94"/>
      <c r="L15" s="94"/>
      <c r="M15" s="95"/>
      <c r="N15" s="45"/>
      <c r="O15" s="45"/>
      <c r="P15" s="45"/>
      <c r="Q15" s="45"/>
      <c r="R15" s="95"/>
    </row>
    <row r="16" spans="6:18" ht="12.75">
      <c r="F16" s="41"/>
      <c r="G16" s="41" t="s">
        <v>372</v>
      </c>
      <c r="I16" s="94"/>
      <c r="J16" s="94"/>
      <c r="K16" s="94"/>
      <c r="L16" s="94"/>
      <c r="M16" s="95"/>
      <c r="N16" s="45"/>
      <c r="O16" s="45"/>
      <c r="P16" s="45"/>
      <c r="Q16" s="45"/>
      <c r="R16" s="95"/>
    </row>
    <row r="17" spans="4:18" ht="12.75">
      <c r="D17" s="41"/>
      <c r="E17" s="41"/>
      <c r="F17" s="41"/>
      <c r="G17" s="41" t="s">
        <v>373</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374</v>
      </c>
      <c r="G19" s="41"/>
      <c r="I19" s="94"/>
      <c r="J19" s="94"/>
      <c r="K19" s="94"/>
      <c r="L19" s="94"/>
      <c r="M19" s="95"/>
      <c r="N19" s="45"/>
      <c r="O19" s="45"/>
      <c r="P19" s="45"/>
      <c r="Q19" s="45"/>
      <c r="R19" s="95"/>
    </row>
    <row r="20" spans="5:18" ht="12.75">
      <c r="E20" s="41"/>
      <c r="F20" s="41"/>
      <c r="G20" s="41" t="s">
        <v>376</v>
      </c>
      <c r="I20" s="96"/>
      <c r="J20" s="96"/>
      <c r="K20" s="96"/>
      <c r="L20" s="96"/>
      <c r="M20" s="97"/>
      <c r="N20" s="46"/>
      <c r="O20" s="46"/>
      <c r="P20" s="46"/>
      <c r="Q20" s="46"/>
      <c r="R20" s="97"/>
    </row>
    <row r="21" spans="7:18" ht="12.75">
      <c r="G21" s="39" t="s">
        <v>375</v>
      </c>
      <c r="H21" s="41"/>
      <c r="I21" s="96"/>
      <c r="J21" s="96"/>
      <c r="K21" s="96"/>
      <c r="L21" s="96"/>
      <c r="M21" s="97"/>
      <c r="N21" s="46"/>
      <c r="O21" s="46"/>
      <c r="P21" s="46"/>
      <c r="Q21" s="46"/>
      <c r="R21" s="97"/>
    </row>
    <row r="22" spans="5:18" ht="12.75">
      <c r="E22" s="41"/>
      <c r="F22" s="41"/>
      <c r="G22" s="41" t="s">
        <v>377</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378</v>
      </c>
      <c r="G24" s="41"/>
      <c r="I24" s="96"/>
      <c r="J24" s="96"/>
      <c r="K24" s="96"/>
      <c r="L24" s="96"/>
      <c r="M24" s="97"/>
      <c r="N24" s="46"/>
      <c r="O24" s="46"/>
      <c r="P24" s="46"/>
      <c r="Q24" s="46"/>
      <c r="R24" s="97"/>
    </row>
    <row r="25" spans="6:18" ht="12.75">
      <c r="F25" s="41"/>
      <c r="G25" s="41" t="s">
        <v>376</v>
      </c>
      <c r="I25" s="96"/>
      <c r="J25" s="96"/>
      <c r="K25" s="96"/>
      <c r="L25" s="96"/>
      <c r="M25" s="97"/>
      <c r="N25" s="46"/>
      <c r="O25" s="46"/>
      <c r="P25" s="46"/>
      <c r="Q25" s="46"/>
      <c r="R25" s="97"/>
    </row>
    <row r="26" spans="5:18" ht="12.75">
      <c r="E26" s="41"/>
      <c r="G26" s="39" t="s">
        <v>375</v>
      </c>
      <c r="H26" s="41"/>
      <c r="I26" s="94"/>
      <c r="J26" s="94"/>
      <c r="K26" s="94"/>
      <c r="L26" s="94"/>
      <c r="M26" s="95"/>
      <c r="N26" s="45"/>
      <c r="O26" s="45"/>
      <c r="P26" s="45"/>
      <c r="Q26" s="45"/>
      <c r="R26" s="95"/>
    </row>
    <row r="27" spans="4:18" ht="12.75">
      <c r="D27" s="41"/>
      <c r="E27" s="41"/>
      <c r="F27" s="41"/>
      <c r="G27" s="41" t="s">
        <v>377</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379</v>
      </c>
      <c r="G29" s="41"/>
      <c r="I29" s="94"/>
      <c r="J29" s="94"/>
      <c r="K29" s="94"/>
      <c r="L29" s="94"/>
      <c r="M29" s="95"/>
      <c r="N29" s="45"/>
      <c r="O29" s="45"/>
      <c r="P29" s="45"/>
      <c r="Q29" s="45"/>
      <c r="R29" s="95"/>
    </row>
    <row r="30" spans="6:18" ht="12.75">
      <c r="F30" s="41"/>
      <c r="G30" s="41" t="s">
        <v>376</v>
      </c>
      <c r="I30" s="96"/>
      <c r="J30" s="96"/>
      <c r="K30" s="96"/>
      <c r="L30" s="96"/>
      <c r="M30" s="97"/>
      <c r="N30" s="46"/>
      <c r="O30" s="46"/>
      <c r="P30" s="46"/>
      <c r="Q30" s="46"/>
      <c r="R30" s="97"/>
    </row>
    <row r="31" spans="7:18" ht="12.75">
      <c r="G31" s="39" t="s">
        <v>375</v>
      </c>
      <c r="H31" s="41"/>
      <c r="I31" s="96"/>
      <c r="J31" s="96"/>
      <c r="K31" s="96"/>
      <c r="L31" s="96"/>
      <c r="M31" s="97"/>
      <c r="N31" s="46"/>
      <c r="O31" s="46"/>
      <c r="P31" s="46"/>
      <c r="Q31" s="46"/>
      <c r="R31" s="97"/>
    </row>
    <row r="32" spans="5:18" ht="12.75">
      <c r="E32" s="41"/>
      <c r="F32" s="41"/>
      <c r="G32" s="41" t="s">
        <v>377</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380</v>
      </c>
      <c r="G34" s="41"/>
      <c r="I34" s="96"/>
      <c r="J34" s="96"/>
      <c r="K34" s="96"/>
      <c r="L34" s="96"/>
      <c r="M34" s="97"/>
      <c r="N34" s="46"/>
      <c r="O34" s="46"/>
      <c r="P34" s="46"/>
      <c r="Q34" s="46"/>
      <c r="R34" s="97"/>
    </row>
    <row r="35" spans="6:18" ht="12.75">
      <c r="F35" s="41"/>
      <c r="G35" s="41" t="s">
        <v>376</v>
      </c>
      <c r="I35" s="96"/>
      <c r="J35" s="96"/>
      <c r="K35" s="96"/>
      <c r="L35" s="96"/>
      <c r="M35" s="97"/>
      <c r="N35" s="46"/>
      <c r="O35" s="46"/>
      <c r="P35" s="46"/>
      <c r="Q35" s="46"/>
      <c r="R35" s="97"/>
    </row>
    <row r="36" spans="7:18" ht="12.75">
      <c r="G36" s="39" t="s">
        <v>375</v>
      </c>
      <c r="H36" s="41"/>
      <c r="I36" s="96"/>
      <c r="J36" s="96"/>
      <c r="K36" s="96"/>
      <c r="L36" s="96"/>
      <c r="M36" s="97"/>
      <c r="N36" s="46"/>
      <c r="O36" s="46"/>
      <c r="P36" s="46"/>
      <c r="Q36" s="46"/>
      <c r="R36" s="97"/>
    </row>
    <row r="37" spans="6:18" ht="12.75">
      <c r="F37" s="41"/>
      <c r="G37" s="41" t="s">
        <v>377</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381</v>
      </c>
      <c r="G39" s="41"/>
      <c r="I39" s="96"/>
      <c r="J39" s="96"/>
      <c r="K39" s="96"/>
      <c r="L39" s="96"/>
      <c r="M39" s="97"/>
      <c r="N39" s="46"/>
      <c r="O39" s="46"/>
      <c r="P39" s="46"/>
      <c r="Q39" s="46"/>
      <c r="R39" s="97"/>
    </row>
    <row r="40" spans="6:18" ht="12.75">
      <c r="F40" s="41"/>
      <c r="G40" s="41" t="s">
        <v>376</v>
      </c>
      <c r="I40" s="96"/>
      <c r="J40" s="96"/>
      <c r="K40" s="96"/>
      <c r="L40" s="96"/>
      <c r="M40" s="97"/>
      <c r="N40" s="46"/>
      <c r="O40" s="46"/>
      <c r="P40" s="46"/>
      <c r="Q40" s="46"/>
      <c r="R40" s="97"/>
    </row>
    <row r="41" spans="5:18" ht="12.75">
      <c r="E41" s="41"/>
      <c r="G41" s="39" t="s">
        <v>375</v>
      </c>
      <c r="H41" s="41"/>
      <c r="I41" s="94"/>
      <c r="J41" s="94"/>
      <c r="K41" s="94"/>
      <c r="L41" s="94"/>
      <c r="M41" s="95"/>
      <c r="N41" s="45"/>
      <c r="O41" s="45"/>
      <c r="P41" s="45"/>
      <c r="Q41" s="45"/>
      <c r="R41" s="95"/>
    </row>
    <row r="42" spans="6:18" ht="12.75">
      <c r="F42" s="41"/>
      <c r="G42" s="41" t="s">
        <v>377</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382</v>
      </c>
      <c r="G44" s="41"/>
      <c r="I44" s="94"/>
      <c r="J44" s="94"/>
      <c r="K44" s="94"/>
      <c r="L44" s="94"/>
      <c r="M44" s="95"/>
      <c r="N44" s="45"/>
      <c r="O44" s="45"/>
      <c r="P44" s="45"/>
      <c r="Q44" s="45"/>
      <c r="R44" s="95"/>
    </row>
    <row r="45" spans="5:18" ht="12.75">
      <c r="E45" s="41"/>
      <c r="F45" s="41"/>
      <c r="G45" s="41" t="s">
        <v>376</v>
      </c>
      <c r="I45" s="94"/>
      <c r="J45" s="94"/>
      <c r="K45" s="94"/>
      <c r="L45" s="94"/>
      <c r="M45" s="95"/>
      <c r="N45" s="45"/>
      <c r="O45" s="45"/>
      <c r="P45" s="45"/>
      <c r="Q45" s="45"/>
      <c r="R45" s="95"/>
    </row>
    <row r="46" spans="3:18" ht="12.75">
      <c r="C46" s="41"/>
      <c r="D46" s="41"/>
      <c r="E46" s="41"/>
      <c r="G46" s="39" t="s">
        <v>375</v>
      </c>
      <c r="H46" s="41"/>
      <c r="I46" s="94"/>
      <c r="J46" s="94"/>
      <c r="K46" s="94"/>
      <c r="L46" s="94"/>
      <c r="M46" s="93"/>
      <c r="R46" s="93"/>
    </row>
    <row r="47" spans="6:18" ht="12.75">
      <c r="F47" s="41"/>
      <c r="G47" s="41" t="s">
        <v>377</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383</v>
      </c>
      <c r="G49" s="41"/>
      <c r="H49" s="39"/>
      <c r="I49" s="41"/>
      <c r="J49" s="41"/>
      <c r="K49" s="41"/>
      <c r="L49" s="41"/>
      <c r="M49" s="93"/>
      <c r="R49" s="122"/>
    </row>
    <row r="50" spans="1:18" s="37" customFormat="1" ht="12.75">
      <c r="A50" s="39"/>
      <c r="B50" s="41"/>
      <c r="C50" s="39"/>
      <c r="D50" s="41"/>
      <c r="E50" s="41"/>
      <c r="F50" s="41"/>
      <c r="G50" s="41" t="s">
        <v>376</v>
      </c>
      <c r="H50" s="39"/>
      <c r="I50" s="98"/>
      <c r="J50" s="98"/>
      <c r="K50" s="98"/>
      <c r="L50" s="98"/>
      <c r="M50" s="99"/>
      <c r="N50" s="47"/>
      <c r="O50" s="47"/>
      <c r="P50" s="47"/>
      <c r="Q50" s="47"/>
      <c r="R50" s="99"/>
    </row>
    <row r="51" spans="1:18" s="37" customFormat="1" ht="12" customHeight="1">
      <c r="A51" s="39"/>
      <c r="B51" s="39"/>
      <c r="C51" s="41"/>
      <c r="D51" s="41"/>
      <c r="E51" s="41"/>
      <c r="F51" s="39"/>
      <c r="G51" s="39" t="s">
        <v>375</v>
      </c>
      <c r="H51" s="41"/>
      <c r="I51" s="41"/>
      <c r="J51" s="41"/>
      <c r="K51" s="41"/>
      <c r="L51" s="41"/>
      <c r="M51" s="93"/>
      <c r="R51" s="122"/>
    </row>
    <row r="52" spans="1:18" s="37" customFormat="1" ht="12.75">
      <c r="A52" s="39"/>
      <c r="B52" s="41"/>
      <c r="C52" s="39"/>
      <c r="D52" s="41"/>
      <c r="E52" s="41"/>
      <c r="F52" s="41"/>
      <c r="G52" s="41" t="s">
        <v>377</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384</v>
      </c>
      <c r="G54" s="41"/>
      <c r="H54" s="39"/>
      <c r="I54" s="41"/>
      <c r="J54" s="41"/>
      <c r="K54" s="41"/>
      <c r="L54" s="41"/>
      <c r="M54" s="93"/>
      <c r="N54" s="39"/>
      <c r="O54" s="39"/>
      <c r="P54" s="39"/>
      <c r="Q54" s="39"/>
      <c r="R54" s="93"/>
    </row>
    <row r="55" spans="1:18" s="37" customFormat="1" ht="12.75">
      <c r="A55" s="39"/>
      <c r="B55" s="41"/>
      <c r="C55" s="39"/>
      <c r="D55" s="41"/>
      <c r="E55" s="41"/>
      <c r="F55" s="41"/>
      <c r="G55" s="41" t="s">
        <v>376</v>
      </c>
      <c r="H55" s="39"/>
      <c r="I55" s="41"/>
      <c r="J55" s="41"/>
      <c r="K55" s="41"/>
      <c r="L55" s="41"/>
      <c r="M55" s="93"/>
      <c r="N55" s="39"/>
      <c r="O55" s="39"/>
      <c r="P55" s="39"/>
      <c r="Q55" s="39"/>
      <c r="R55" s="93"/>
    </row>
    <row r="56" spans="1:18" s="37" customFormat="1" ht="12.75">
      <c r="A56" s="39"/>
      <c r="B56" s="41"/>
      <c r="C56" s="39"/>
      <c r="D56" s="41"/>
      <c r="E56" s="41"/>
      <c r="F56" s="39"/>
      <c r="G56" s="39" t="s">
        <v>375</v>
      </c>
      <c r="H56" s="41"/>
      <c r="I56" s="41"/>
      <c r="J56" s="41"/>
      <c r="K56" s="41"/>
      <c r="L56" s="41"/>
      <c r="M56" s="93"/>
      <c r="N56" s="39"/>
      <c r="O56" s="39"/>
      <c r="P56" s="39"/>
      <c r="Q56" s="39"/>
      <c r="R56" s="93"/>
    </row>
    <row r="57" spans="1:18" s="37" customFormat="1" ht="12.75">
      <c r="A57" s="39"/>
      <c r="B57" s="41"/>
      <c r="C57" s="39"/>
      <c r="D57" s="41"/>
      <c r="E57" s="41"/>
      <c r="F57" s="41"/>
      <c r="G57" s="41" t="s">
        <v>377</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385</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528</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529</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530</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386</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550</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sheetProtection/>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7.xml><?xml version="1.0" encoding="utf-8"?>
<worksheet xmlns="http://schemas.openxmlformats.org/spreadsheetml/2006/main" xmlns:r="http://schemas.openxmlformats.org/officeDocument/2006/relationships">
  <dimension ref="A1:R88"/>
  <sheetViews>
    <sheetView zoomScalePageLayoutView="0" workbookViewId="0" topLeftCell="A1">
      <selection activeCell="A1" sqref="A1:Q1"/>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291" t="s">
        <v>549</v>
      </c>
      <c r="B1" s="291"/>
      <c r="C1" s="291"/>
      <c r="D1" s="291"/>
      <c r="E1" s="291"/>
      <c r="F1" s="291"/>
      <c r="G1" s="291"/>
      <c r="H1" s="291"/>
      <c r="I1" s="291"/>
      <c r="J1" s="291"/>
      <c r="K1" s="291"/>
      <c r="L1" s="291"/>
      <c r="M1" s="291"/>
      <c r="N1" s="291"/>
      <c r="O1" s="291"/>
      <c r="P1" s="291"/>
      <c r="Q1" s="291"/>
    </row>
    <row r="2" spans="1:17" ht="12.75">
      <c r="A2" s="291" t="s">
        <v>0</v>
      </c>
      <c r="B2" s="291"/>
      <c r="C2" s="291"/>
      <c r="D2" s="291"/>
      <c r="E2" s="291"/>
      <c r="F2" s="291"/>
      <c r="G2" s="291"/>
      <c r="H2" s="291"/>
      <c r="I2" s="291"/>
      <c r="J2" s="291"/>
      <c r="K2" s="291"/>
      <c r="L2" s="291"/>
      <c r="M2" s="291"/>
      <c r="N2" s="291"/>
      <c r="O2" s="291"/>
      <c r="P2" s="291"/>
      <c r="Q2" s="291"/>
    </row>
    <row r="3" spans="8:14" ht="12.75">
      <c r="H3" t="s">
        <v>527</v>
      </c>
      <c r="N3" t="s">
        <v>548</v>
      </c>
    </row>
    <row r="4" spans="1:17" ht="19.5" customHeight="1" thickBot="1">
      <c r="A4" s="100" t="s">
        <v>1</v>
      </c>
      <c r="B4" s="100"/>
      <c r="C4" s="100"/>
      <c r="D4" s="100"/>
      <c r="E4" s="100"/>
      <c r="F4" s="100"/>
      <c r="G4" s="101" t="s">
        <v>423</v>
      </c>
      <c r="H4" s="101" t="s">
        <v>424</v>
      </c>
      <c r="I4" s="101" t="s">
        <v>425</v>
      </c>
      <c r="J4" s="101" t="s">
        <v>426</v>
      </c>
      <c r="K4" s="101" t="s">
        <v>427</v>
      </c>
      <c r="L4" s="100"/>
      <c r="M4" s="101" t="s">
        <v>423</v>
      </c>
      <c r="N4" s="101" t="s">
        <v>424</v>
      </c>
      <c r="O4" s="101" t="s">
        <v>425</v>
      </c>
      <c r="P4" s="101" t="s">
        <v>426</v>
      </c>
      <c r="Q4" s="101" t="s">
        <v>427</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216</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428</v>
      </c>
      <c r="F11" t="s">
        <v>429</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217</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218</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219</v>
      </c>
      <c r="G18" s="1">
        <v>-0.8</v>
      </c>
      <c r="H18" s="1">
        <v>-0.8</v>
      </c>
      <c r="I18" s="1">
        <v>-0.8</v>
      </c>
      <c r="J18" s="1">
        <v>-0.8</v>
      </c>
      <c r="K18" s="1">
        <v>-3.2</v>
      </c>
      <c r="M18" s="1" t="e">
        <f>+#REF!</f>
        <v>#REF!</v>
      </c>
      <c r="N18" s="1" t="e">
        <f>+#REF!</f>
        <v>#REF!</v>
      </c>
      <c r="O18" s="1" t="e">
        <f>+#REF!</f>
        <v>#REF!</v>
      </c>
      <c r="P18" s="1" t="e">
        <f>+#REF!</f>
        <v>#REF!</v>
      </c>
      <c r="Q18" s="1" t="e">
        <f>SUM(M18:P18)</f>
        <v>#REF!</v>
      </c>
    </row>
    <row r="19" spans="4:17" ht="12.75">
      <c r="D19" t="s">
        <v>220</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430</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188</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189</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200</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201</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431</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432</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217</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218</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457</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458</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137</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433</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441</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536</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434</v>
      </c>
      <c r="G74" s="1"/>
      <c r="H74" s="1"/>
      <c r="I74" s="1"/>
      <c r="J74" s="1"/>
      <c r="K74" s="1"/>
      <c r="M74" s="1"/>
      <c r="N74" s="1"/>
      <c r="O74" s="1"/>
      <c r="P74" s="1"/>
      <c r="Q74" s="1"/>
    </row>
    <row r="75" spans="3:17" ht="12.75">
      <c r="C75" s="24" t="s">
        <v>188</v>
      </c>
      <c r="G75" s="130">
        <v>0.6588849</v>
      </c>
      <c r="H75" s="130">
        <v>2.01696131</v>
      </c>
      <c r="I75" s="130">
        <v>2.57361973</v>
      </c>
      <c r="J75" s="130">
        <v>6.27772538</v>
      </c>
      <c r="K75" s="130">
        <v>11.52719132</v>
      </c>
      <c r="M75" s="1">
        <f>+c_6!I21</f>
        <v>8.25934212</v>
      </c>
      <c r="N75" s="1">
        <f>+c_6!M21</f>
        <v>19.3165805</v>
      </c>
      <c r="O75" s="1">
        <f>+c_6!Q21</f>
        <v>6.58844676</v>
      </c>
      <c r="P75" s="1">
        <f>+c_6!U21</f>
        <v>16.167859460000003</v>
      </c>
      <c r="Q75" s="1">
        <f>SUM(M75:P75)</f>
        <v>50.33222884</v>
      </c>
    </row>
    <row r="76" spans="3:17" ht="12.75">
      <c r="C76" s="24" t="s">
        <v>189</v>
      </c>
      <c r="G76" s="130">
        <v>-33.54728</v>
      </c>
      <c r="H76" s="130">
        <v>-55.55368</v>
      </c>
      <c r="I76" s="130">
        <v>-26.94952</v>
      </c>
      <c r="J76" s="130">
        <v>-76.71039999999999</v>
      </c>
      <c r="K76" s="130">
        <v>-192.76088</v>
      </c>
      <c r="M76" s="1">
        <f>-+c_6!J21</f>
        <v>-19.280637820000067</v>
      </c>
      <c r="N76" s="1">
        <f>-+c_6!N21</f>
        <v>-12.372488019999935</v>
      </c>
      <c r="O76" s="1">
        <f>-+c_6!R21</f>
        <v>-27.74411645999992</v>
      </c>
      <c r="P76" s="1">
        <f>-+c_6!V21</f>
        <v>-61.177360660000105</v>
      </c>
      <c r="Q76" s="1">
        <f>SUM(M76:P76)</f>
        <v>-120.57460296000002</v>
      </c>
    </row>
    <row r="77" spans="7:17" ht="3.75" customHeight="1">
      <c r="G77" s="1"/>
      <c r="H77" s="1"/>
      <c r="I77" s="1"/>
      <c r="J77" s="1"/>
      <c r="K77" s="1"/>
      <c r="M77" s="1"/>
      <c r="N77" s="1"/>
      <c r="O77" s="1"/>
      <c r="P77" s="1"/>
      <c r="Q77" s="1"/>
    </row>
    <row r="78" spans="1:17" s="6" customFormat="1" ht="12.75">
      <c r="A78" s="6" t="s">
        <v>440</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435</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436</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459</v>
      </c>
      <c r="G81" s="5"/>
      <c r="H81" s="5"/>
      <c r="I81" s="5"/>
      <c r="J81" s="5"/>
      <c r="K81" s="5"/>
      <c r="M81" s="5"/>
      <c r="N81" s="5"/>
      <c r="O81" s="5"/>
      <c r="P81" s="5"/>
      <c r="Q81" s="5"/>
    </row>
    <row r="82" spans="1:17" s="6" customFormat="1" ht="12.75">
      <c r="A82" s="6" t="s">
        <v>535</v>
      </c>
      <c r="G82" s="5"/>
      <c r="H82" s="5"/>
      <c r="I82" s="5"/>
      <c r="J82" s="5"/>
      <c r="K82" s="5"/>
      <c r="M82" s="5"/>
      <c r="N82" s="5"/>
      <c r="O82" s="5"/>
      <c r="P82" s="5"/>
      <c r="Q82" s="5"/>
    </row>
    <row r="83" spans="5:17" ht="12.75">
      <c r="E83" t="s">
        <v>437</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438</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439</v>
      </c>
      <c r="G85" s="139">
        <v>-967.4</v>
      </c>
      <c r="H85" s="139">
        <v>-903</v>
      </c>
      <c r="I85" s="139">
        <v>-331</v>
      </c>
      <c r="J85" s="139">
        <v>-1506</v>
      </c>
      <c r="K85" s="139">
        <v>-3707.4</v>
      </c>
      <c r="M85" s="104">
        <f>+c_8!L216</f>
        <v>-333</v>
      </c>
      <c r="N85" s="104">
        <f>+c_8!P216</f>
        <v>-0.3</v>
      </c>
      <c r="O85" s="104">
        <f>+c_8!T216</f>
        <v>-402.9</v>
      </c>
      <c r="P85" s="104">
        <f>+c_8!X216</f>
        <v>-243.3</v>
      </c>
      <c r="Q85" s="104">
        <f>SUM(M85:P85)</f>
        <v>-979.5</v>
      </c>
    </row>
    <row r="86" ht="12.75">
      <c r="M86" s="1"/>
    </row>
    <row r="87" spans="11:14" ht="12.75">
      <c r="K87" s="1"/>
      <c r="M87" s="1"/>
      <c r="N87" s="1"/>
    </row>
    <row r="88" spans="11:14" ht="12.75">
      <c r="K88" s="1"/>
      <c r="M88" s="1"/>
      <c r="N88" s="1"/>
    </row>
  </sheetData>
  <sheetProtection/>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AF104"/>
  <sheetViews>
    <sheetView zoomScale="75" zoomScaleNormal="75" zoomScalePageLayoutView="0" workbookViewId="0" topLeftCell="A1">
      <selection activeCell="E16" sqref="E16"/>
    </sheetView>
  </sheetViews>
  <sheetFormatPr defaultColWidth="11.421875" defaultRowHeight="12.75"/>
  <cols>
    <col min="1" max="1" width="0.71875" style="218" customWidth="1"/>
    <col min="2" max="2" width="1.8515625" style="218" customWidth="1"/>
    <col min="3" max="3" width="2.28125" style="218" customWidth="1"/>
    <col min="4" max="4" width="2.7109375" style="218" customWidth="1"/>
    <col min="5" max="5" width="3.00390625" style="218" customWidth="1"/>
    <col min="6" max="6" width="35.7109375" style="218" customWidth="1"/>
    <col min="7" max="8" width="0.42578125" style="218" customWidth="1"/>
    <col min="9" max="9" width="10.7109375" style="218" customWidth="1"/>
    <col min="10" max="10" width="10.28125" style="218" customWidth="1"/>
    <col min="11" max="11" width="8.8515625" style="218" customWidth="1"/>
    <col min="12" max="12" width="0.42578125" style="218" customWidth="1"/>
    <col min="13" max="14" width="9.421875" style="203" customWidth="1"/>
    <col min="15" max="15" width="9.8515625" style="203" customWidth="1"/>
    <col min="16" max="16" width="0.85546875" style="203" customWidth="1"/>
    <col min="17" max="17" width="9.7109375" style="203" customWidth="1"/>
    <col min="18" max="18" width="9.8515625" style="203" customWidth="1"/>
    <col min="19" max="19" width="9.140625" style="203" customWidth="1"/>
    <col min="20" max="20" width="0.42578125" style="203" customWidth="1"/>
    <col min="21" max="21" width="10.140625" style="218" customWidth="1"/>
    <col min="22" max="22" width="9.8515625" style="218" customWidth="1"/>
    <col min="23" max="23" width="9.421875" style="218" customWidth="1"/>
    <col min="24" max="24" width="0.42578125" style="218" customWidth="1"/>
    <col min="25" max="25" width="11.421875" style="218" customWidth="1"/>
    <col min="26" max="26" width="10.421875" style="218" customWidth="1"/>
    <col min="27" max="27" width="9.140625" style="218" customWidth="1"/>
    <col min="28" max="28" width="0.42578125" style="218" customWidth="1"/>
    <col min="29" max="30" width="11.421875" style="203" customWidth="1"/>
    <col min="31" max="31" width="11.421875" style="243" customWidth="1"/>
    <col min="32" max="16384" width="11.421875" style="203" customWidth="1"/>
  </cols>
  <sheetData>
    <row r="1" spans="1:31" s="235" customFormat="1" ht="13.5" customHeight="1">
      <c r="A1" s="233"/>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3"/>
      <c r="AE1" s="236"/>
    </row>
    <row r="2" spans="1:31" s="235" customFormat="1" ht="15.75">
      <c r="A2" s="233"/>
      <c r="B2" s="264" t="s">
        <v>718</v>
      </c>
      <c r="C2" s="265"/>
      <c r="D2" s="265"/>
      <c r="E2" s="265"/>
      <c r="F2" s="265"/>
      <c r="G2" s="265"/>
      <c r="H2" s="265"/>
      <c r="I2" s="265"/>
      <c r="J2" s="265"/>
      <c r="K2" s="265"/>
      <c r="L2" s="265"/>
      <c r="M2" s="265"/>
      <c r="N2" s="265"/>
      <c r="O2" s="265"/>
      <c r="P2" s="265"/>
      <c r="Q2" s="265"/>
      <c r="R2" s="265"/>
      <c r="S2" s="265"/>
      <c r="T2" s="265"/>
      <c r="U2" s="265"/>
      <c r="V2" s="265"/>
      <c r="W2" s="265"/>
      <c r="X2" s="265"/>
      <c r="Y2" s="265"/>
      <c r="Z2" s="265"/>
      <c r="AA2" s="234"/>
      <c r="AB2" s="233"/>
      <c r="AE2" s="236"/>
    </row>
    <row r="3" spans="1:31" s="235" customFormat="1" ht="15">
      <c r="A3" s="237"/>
      <c r="B3" s="266" t="s">
        <v>0</v>
      </c>
      <c r="C3" s="266"/>
      <c r="D3" s="266"/>
      <c r="E3" s="266"/>
      <c r="F3" s="266"/>
      <c r="G3" s="266"/>
      <c r="H3" s="266"/>
      <c r="I3" s="266"/>
      <c r="J3" s="266"/>
      <c r="K3" s="266"/>
      <c r="L3" s="266"/>
      <c r="M3" s="266"/>
      <c r="N3" s="266"/>
      <c r="O3" s="266"/>
      <c r="P3" s="266"/>
      <c r="Q3" s="266"/>
      <c r="R3" s="266"/>
      <c r="S3" s="266"/>
      <c r="T3" s="266"/>
      <c r="U3" s="266"/>
      <c r="V3" s="266"/>
      <c r="W3" s="266"/>
      <c r="X3" s="266"/>
      <c r="Y3" s="266"/>
      <c r="Z3" s="266"/>
      <c r="AA3" s="238"/>
      <c r="AB3" s="238"/>
      <c r="AE3" s="236"/>
    </row>
    <row r="4" spans="1:31" ht="12.75">
      <c r="A4" s="237"/>
      <c r="B4" s="237"/>
      <c r="C4" s="237"/>
      <c r="D4" s="237"/>
      <c r="E4" s="237"/>
      <c r="F4" s="237"/>
      <c r="G4" s="237"/>
      <c r="AC4" s="263"/>
      <c r="AD4" s="263"/>
      <c r="AE4" s="263"/>
    </row>
    <row r="5" spans="1:31" ht="12.75">
      <c r="A5" s="239"/>
      <c r="B5" s="239"/>
      <c r="C5" s="239"/>
      <c r="D5" s="239"/>
      <c r="E5" s="239"/>
      <c r="F5" s="239"/>
      <c r="G5" s="239"/>
      <c r="H5" s="240"/>
      <c r="I5" s="268" t="s">
        <v>573</v>
      </c>
      <c r="J5" s="268"/>
      <c r="K5" s="268"/>
      <c r="L5" s="268"/>
      <c r="M5" s="268"/>
      <c r="N5" s="268"/>
      <c r="O5" s="268"/>
      <c r="P5" s="268"/>
      <c r="Q5" s="268"/>
      <c r="R5" s="268"/>
      <c r="S5" s="268"/>
      <c r="T5" s="268"/>
      <c r="U5" s="268"/>
      <c r="V5" s="268"/>
      <c r="W5" s="268"/>
      <c r="X5" s="268"/>
      <c r="Y5" s="268"/>
      <c r="Z5" s="268"/>
      <c r="AA5" s="268"/>
      <c r="AB5" s="240"/>
      <c r="AC5" s="261"/>
      <c r="AD5" s="261"/>
      <c r="AE5" s="262"/>
    </row>
    <row r="6" spans="1:31" ht="12.75">
      <c r="A6" s="237"/>
      <c r="B6" s="237"/>
      <c r="C6" s="237"/>
      <c r="D6" s="237"/>
      <c r="E6" s="237"/>
      <c r="F6" s="237"/>
      <c r="G6" s="237"/>
      <c r="I6" s="267" t="s">
        <v>560</v>
      </c>
      <c r="J6" s="267"/>
      <c r="K6" s="267"/>
      <c r="M6" s="267" t="s">
        <v>443</v>
      </c>
      <c r="N6" s="267"/>
      <c r="O6" s="267"/>
      <c r="P6" s="241"/>
      <c r="Q6" s="267" t="s">
        <v>574</v>
      </c>
      <c r="R6" s="267"/>
      <c r="S6" s="267"/>
      <c r="T6" s="241"/>
      <c r="U6" s="267" t="s">
        <v>575</v>
      </c>
      <c r="V6" s="267"/>
      <c r="W6" s="267"/>
      <c r="Y6" s="267" t="s">
        <v>597</v>
      </c>
      <c r="Z6" s="267"/>
      <c r="AA6" s="267"/>
      <c r="AC6" s="261"/>
      <c r="AD6" s="261"/>
      <c r="AE6" s="262"/>
    </row>
    <row r="7" spans="1:31" ht="12.75">
      <c r="A7" s="218" t="s">
        <v>230</v>
      </c>
      <c r="I7" s="240" t="s">
        <v>190</v>
      </c>
      <c r="J7" s="240" t="s">
        <v>191</v>
      </c>
      <c r="K7" s="240" t="s">
        <v>192</v>
      </c>
      <c r="M7" s="240" t="s">
        <v>190</v>
      </c>
      <c r="N7" s="240" t="s">
        <v>191</v>
      </c>
      <c r="O7" s="240" t="s">
        <v>192</v>
      </c>
      <c r="P7" s="240"/>
      <c r="Q7" s="240" t="s">
        <v>190</v>
      </c>
      <c r="R7" s="240" t="s">
        <v>191</v>
      </c>
      <c r="S7" s="240" t="s">
        <v>192</v>
      </c>
      <c r="T7" s="240"/>
      <c r="U7" s="240" t="s">
        <v>190</v>
      </c>
      <c r="V7" s="240" t="s">
        <v>191</v>
      </c>
      <c r="W7" s="240" t="s">
        <v>192</v>
      </c>
      <c r="Y7" s="240" t="s">
        <v>190</v>
      </c>
      <c r="Z7" s="240" t="s">
        <v>191</v>
      </c>
      <c r="AA7" s="240" t="s">
        <v>192</v>
      </c>
      <c r="AC7" s="261"/>
      <c r="AD7" s="261"/>
      <c r="AE7" s="262"/>
    </row>
    <row r="8" spans="1:28" ht="19.5"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row>
    <row r="9" spans="9:32" ht="12.75">
      <c r="I9" s="244"/>
      <c r="J9" s="244"/>
      <c r="K9" s="244"/>
      <c r="L9" s="244"/>
      <c r="M9" s="244"/>
      <c r="N9" s="244"/>
      <c r="O9" s="244"/>
      <c r="P9" s="244"/>
      <c r="Q9" s="244"/>
      <c r="R9" s="244"/>
      <c r="S9" s="244"/>
      <c r="T9" s="244"/>
      <c r="U9" s="244"/>
      <c r="V9" s="244"/>
      <c r="W9" s="244"/>
      <c r="X9" s="244"/>
      <c r="Y9" s="244"/>
      <c r="Z9" s="244"/>
      <c r="AA9" s="244"/>
      <c r="AB9" s="244"/>
      <c r="AC9" s="244"/>
      <c r="AD9" s="244"/>
      <c r="AE9" s="245"/>
      <c r="AF9" s="244"/>
    </row>
    <row r="10" spans="1:32" s="248" customFormat="1" ht="12.75">
      <c r="A10" s="246" t="s">
        <v>551</v>
      </c>
      <c r="B10" s="246"/>
      <c r="C10" s="246"/>
      <c r="D10" s="246"/>
      <c r="E10" s="246"/>
      <c r="F10" s="246"/>
      <c r="G10" s="246"/>
      <c r="H10" s="246"/>
      <c r="I10" s="247">
        <f>I12+I26+I37</f>
        <v>24326.42195943851</v>
      </c>
      <c r="J10" s="247">
        <f>J12+J26+J37</f>
        <v>22810.23828387646</v>
      </c>
      <c r="K10" s="247">
        <f>+I10-J10</f>
        <v>1516.1836755620498</v>
      </c>
      <c r="L10" s="247"/>
      <c r="M10" s="247">
        <f>M12+M26+M37</f>
        <v>24531.65022829761</v>
      </c>
      <c r="N10" s="247">
        <f>N12+N26+N37</f>
        <v>24188.905711498024</v>
      </c>
      <c r="O10" s="247">
        <f>+M10-N10</f>
        <v>342.74451679958656</v>
      </c>
      <c r="P10" s="247"/>
      <c r="Q10" s="247">
        <f>Q12+Q26+Q37</f>
        <v>21616.313369889198</v>
      </c>
      <c r="R10" s="247">
        <f>R12+R26+R37</f>
        <v>24354.691402033317</v>
      </c>
      <c r="S10" s="247">
        <f>+Q10-R10</f>
        <v>-2738.378032144119</v>
      </c>
      <c r="T10" s="247"/>
      <c r="U10" s="247">
        <f>U12+U26+U37</f>
        <v>16825.410692272737</v>
      </c>
      <c r="V10" s="247">
        <f>V12+V26+V37</f>
        <v>19253.16406130495</v>
      </c>
      <c r="W10" s="247">
        <f>+U10-V10</f>
        <v>-2427.7533690322125</v>
      </c>
      <c r="X10" s="247"/>
      <c r="Y10" s="247">
        <f>Y12+Y26+Y37</f>
        <v>87299.79624989806</v>
      </c>
      <c r="Z10" s="247">
        <f>Z12+Z26+Z37</f>
        <v>90606.99945871274</v>
      </c>
      <c r="AA10" s="247">
        <f>+Y10-Z10</f>
        <v>-3307.2032088146807</v>
      </c>
      <c r="AB10" s="247"/>
      <c r="AC10" s="245"/>
      <c r="AD10" s="245"/>
      <c r="AE10" s="245"/>
      <c r="AF10" s="247"/>
    </row>
    <row r="11" spans="9:32" ht="12.75">
      <c r="I11" s="244"/>
      <c r="J11" s="244"/>
      <c r="K11" s="244"/>
      <c r="L11" s="244"/>
      <c r="M11" s="244"/>
      <c r="N11" s="244"/>
      <c r="O11" s="244"/>
      <c r="P11" s="244"/>
      <c r="Q11" s="244"/>
      <c r="R11" s="244"/>
      <c r="S11" s="244"/>
      <c r="T11" s="244"/>
      <c r="U11" s="244"/>
      <c r="V11" s="244"/>
      <c r="W11" s="244"/>
      <c r="X11" s="244"/>
      <c r="Y11" s="244"/>
      <c r="Z11" s="244"/>
      <c r="AA11" s="244"/>
      <c r="AB11" s="244"/>
      <c r="AC11" s="245"/>
      <c r="AD11" s="245"/>
      <c r="AE11" s="245"/>
      <c r="AF11" s="244"/>
    </row>
    <row r="12" spans="2:32" ht="12.75">
      <c r="B12" s="218" t="s">
        <v>3</v>
      </c>
      <c r="I12" s="244">
        <f>I13+I21</f>
        <v>22176.82292932414</v>
      </c>
      <c r="J12" s="244">
        <f>J13+J21</f>
        <v>15940.755465889137</v>
      </c>
      <c r="K12" s="244">
        <f aca="true" t="shared" si="0" ref="K12:K19">+I12-J12</f>
        <v>6236.067463435002</v>
      </c>
      <c r="L12" s="244"/>
      <c r="M12" s="244">
        <f>M13+M21</f>
        <v>21121.10935141607</v>
      </c>
      <c r="N12" s="244">
        <f>N13+N21</f>
        <v>18129.39221832723</v>
      </c>
      <c r="O12" s="244">
        <f aca="true" t="shared" si="1" ref="O12:O19">+M12-N12</f>
        <v>2991.7171330888414</v>
      </c>
      <c r="P12" s="244"/>
      <c r="Q12" s="244">
        <f>Q13+Q21</f>
        <v>19062.395852450052</v>
      </c>
      <c r="R12" s="244">
        <f>R13+R21</f>
        <v>19611.963748273272</v>
      </c>
      <c r="S12" s="244">
        <f aca="true" t="shared" si="2" ref="S12:S19">+Q12-R12</f>
        <v>-549.5678958232202</v>
      </c>
      <c r="T12" s="244"/>
      <c r="U12" s="244">
        <f>U13+U21</f>
        <v>14721.974376600498</v>
      </c>
      <c r="V12" s="244">
        <f>V13+V21</f>
        <v>15835.259138123973</v>
      </c>
      <c r="W12" s="244">
        <f aca="true" t="shared" si="3" ref="W12:W19">+U12-V12</f>
        <v>-1113.284761523475</v>
      </c>
      <c r="X12" s="244"/>
      <c r="Y12" s="244">
        <f>Y13+Y21</f>
        <v>77082.30250979077</v>
      </c>
      <c r="Z12" s="244">
        <f>Z13+Z21</f>
        <v>69517.37057061361</v>
      </c>
      <c r="AA12" s="244">
        <f aca="true" t="shared" si="4" ref="AA12:AA19">+Y12-Z12</f>
        <v>7564.931939177157</v>
      </c>
      <c r="AB12" s="244"/>
      <c r="AC12" s="245"/>
      <c r="AD12" s="245"/>
      <c r="AE12" s="245"/>
      <c r="AF12" s="244"/>
    </row>
    <row r="13" spans="3:32" ht="12.75">
      <c r="C13" s="218" t="s">
        <v>552</v>
      </c>
      <c r="I13" s="244">
        <f>I14+I17+I18+I19</f>
        <v>19450.271035433318</v>
      </c>
      <c r="J13" s="244">
        <f>J14+J17+J18+J19</f>
        <v>13047.042619928623</v>
      </c>
      <c r="K13" s="244">
        <f t="shared" si="0"/>
        <v>6403.228415504695</v>
      </c>
      <c r="L13" s="244"/>
      <c r="M13" s="244">
        <f>M14+M17+M18+M19</f>
        <v>18510.89331459728</v>
      </c>
      <c r="N13" s="244">
        <f>N14+N17+N18+N19</f>
        <v>15202.073469411836</v>
      </c>
      <c r="O13" s="244">
        <f t="shared" si="1"/>
        <v>3308.819845185444</v>
      </c>
      <c r="P13" s="244"/>
      <c r="Q13" s="244">
        <f>Q14+Q17+Q18+Q19</f>
        <v>16287.138229361439</v>
      </c>
      <c r="R13" s="244">
        <f>R14+R17+R18+R19</f>
        <v>16549.661946430635</v>
      </c>
      <c r="S13" s="244">
        <f t="shared" si="2"/>
        <v>-262.5237170691962</v>
      </c>
      <c r="T13" s="244"/>
      <c r="U13" s="244">
        <f>U14+U17+U18+U19</f>
        <v>12010.510550793828</v>
      </c>
      <c r="V13" s="244">
        <f>V14+V17+V18+V19</f>
        <v>12931.242523417735</v>
      </c>
      <c r="W13" s="244">
        <f t="shared" si="3"/>
        <v>-920.7319726239075</v>
      </c>
      <c r="X13" s="244"/>
      <c r="Y13" s="244">
        <f>Y14+Y17+Y18+Y19</f>
        <v>66258.81313018587</v>
      </c>
      <c r="Z13" s="244">
        <f>Z14+Z17+Z18+Z19</f>
        <v>57730.02055918882</v>
      </c>
      <c r="AA13" s="244">
        <f t="shared" si="4"/>
        <v>8528.792570997044</v>
      </c>
      <c r="AB13" s="244"/>
      <c r="AC13" s="245"/>
      <c r="AD13" s="245"/>
      <c r="AE13" s="245"/>
      <c r="AF13" s="244"/>
    </row>
    <row r="14" spans="4:32" ht="12.75">
      <c r="D14" s="218" t="s">
        <v>203</v>
      </c>
      <c r="I14" s="244">
        <f>I15+I16</f>
        <v>19075.313639690918</v>
      </c>
      <c r="J14" s="244">
        <f>J15+J16</f>
        <v>12708.620677928624</v>
      </c>
      <c r="K14" s="244">
        <f t="shared" si="0"/>
        <v>6366.692961762294</v>
      </c>
      <c r="L14" s="244"/>
      <c r="M14" s="244">
        <f>M15+M16</f>
        <v>18168.09636513728</v>
      </c>
      <c r="N14" s="244">
        <f>N15+N16</f>
        <v>14814.388835411835</v>
      </c>
      <c r="O14" s="244">
        <f t="shared" si="1"/>
        <v>3353.707529725445</v>
      </c>
      <c r="P14" s="244"/>
      <c r="Q14" s="244">
        <f>Q15+Q16</f>
        <v>15932.285799961437</v>
      </c>
      <c r="R14" s="244">
        <f>R15+R16</f>
        <v>16085.601924430635</v>
      </c>
      <c r="S14" s="244">
        <f t="shared" si="2"/>
        <v>-153.31612446919826</v>
      </c>
      <c r="T14" s="244"/>
      <c r="U14" s="244">
        <f>U15+U16</f>
        <v>11727.741950233827</v>
      </c>
      <c r="V14" s="244">
        <f>V15+V16</f>
        <v>12524.447684417737</v>
      </c>
      <c r="W14" s="244">
        <f t="shared" si="3"/>
        <v>-796.70573418391</v>
      </c>
      <c r="X14" s="244"/>
      <c r="Y14" s="244">
        <f>Y15+Y16</f>
        <v>64903.437755023464</v>
      </c>
      <c r="Z14" s="244">
        <f>Z15+Z16</f>
        <v>56133.059122188824</v>
      </c>
      <c r="AA14" s="244">
        <f t="shared" si="4"/>
        <v>8770.37863283464</v>
      </c>
      <c r="AB14" s="244"/>
      <c r="AC14" s="245"/>
      <c r="AD14" s="245"/>
      <c r="AE14" s="245"/>
      <c r="AF14" s="244"/>
    </row>
    <row r="15" spans="6:32" ht="12.75">
      <c r="F15" s="218" t="s">
        <v>193</v>
      </c>
      <c r="I15" s="244">
        <v>18674.4428828016</v>
      </c>
      <c r="J15" s="244">
        <v>12001.55674390119</v>
      </c>
      <c r="K15" s="244">
        <f t="shared" si="0"/>
        <v>6672.886138900409</v>
      </c>
      <c r="L15" s="244"/>
      <c r="M15" s="244">
        <v>17706.76519996</v>
      </c>
      <c r="N15" s="244">
        <v>13908.43758303997</v>
      </c>
      <c r="O15" s="244">
        <f t="shared" si="1"/>
        <v>3798.327616920029</v>
      </c>
      <c r="P15" s="244"/>
      <c r="Q15" s="244">
        <v>15439.53796799</v>
      </c>
      <c r="R15" s="244">
        <v>15052.505824166106</v>
      </c>
      <c r="S15" s="244">
        <f t="shared" si="2"/>
        <v>387.0321438238934</v>
      </c>
      <c r="T15" s="244"/>
      <c r="U15" s="244">
        <v>11261.58994421</v>
      </c>
      <c r="V15" s="244">
        <v>11588.49416940245</v>
      </c>
      <c r="W15" s="244">
        <f t="shared" si="3"/>
        <v>-326.9042251924493</v>
      </c>
      <c r="X15" s="244"/>
      <c r="Y15" s="244">
        <f>SUM(I15,M15,Q15,U15)</f>
        <v>63082.3359949616</v>
      </c>
      <c r="Z15" s="244">
        <f>SUM(J15,N15,R15,V15)</f>
        <v>52550.99432050971</v>
      </c>
      <c r="AA15" s="244">
        <f t="shared" si="4"/>
        <v>10531.34167445189</v>
      </c>
      <c r="AB15" s="244"/>
      <c r="AC15" s="245"/>
      <c r="AD15" s="245"/>
      <c r="AE15" s="245"/>
      <c r="AF15" s="244"/>
    </row>
    <row r="16" spans="6:32" ht="12.75">
      <c r="F16" s="218" t="s">
        <v>125</v>
      </c>
      <c r="I16" s="244">
        <v>400.87075688931765</v>
      </c>
      <c r="J16" s="244">
        <v>707.0639340274345</v>
      </c>
      <c r="K16" s="244">
        <f t="shared" si="0"/>
        <v>-306.1931771381168</v>
      </c>
      <c r="L16" s="244"/>
      <c r="M16" s="244">
        <v>461.33116517728325</v>
      </c>
      <c r="N16" s="244">
        <v>905.9512523718658</v>
      </c>
      <c r="O16" s="244">
        <f t="shared" si="1"/>
        <v>-444.6200871945826</v>
      </c>
      <c r="P16" s="244"/>
      <c r="Q16" s="244">
        <v>492.74783197143813</v>
      </c>
      <c r="R16" s="244">
        <v>1033.0961002645286</v>
      </c>
      <c r="S16" s="244">
        <f t="shared" si="2"/>
        <v>-540.3482682930904</v>
      </c>
      <c r="T16" s="244"/>
      <c r="U16" s="244">
        <v>466.1520060238279</v>
      </c>
      <c r="V16" s="244">
        <v>935.9535150152876</v>
      </c>
      <c r="W16" s="244">
        <f t="shared" si="3"/>
        <v>-469.80150899145974</v>
      </c>
      <c r="X16" s="244"/>
      <c r="Y16" s="244">
        <f aca="true" t="shared" si="5" ref="Y16:Z19">SUM(I16,M16,Q16,U16)</f>
        <v>1821.1017600618668</v>
      </c>
      <c r="Z16" s="244">
        <f t="shared" si="5"/>
        <v>3582.0648016791165</v>
      </c>
      <c r="AA16" s="244">
        <f t="shared" si="4"/>
        <v>-1760.9630416172497</v>
      </c>
      <c r="AB16" s="244"/>
      <c r="AC16" s="245"/>
      <c r="AD16" s="245"/>
      <c r="AE16" s="245"/>
      <c r="AF16" s="244"/>
    </row>
    <row r="17" spans="4:32" ht="12.75">
      <c r="D17" s="218" t="s">
        <v>204</v>
      </c>
      <c r="I17" s="244">
        <v>0.151178</v>
      </c>
      <c r="J17" s="244">
        <v>18.216346</v>
      </c>
      <c r="K17" s="244">
        <f t="shared" si="0"/>
        <v>-18.065168</v>
      </c>
      <c r="L17" s="244"/>
      <c r="M17" s="244">
        <v>0.08614</v>
      </c>
      <c r="N17" s="244">
        <v>14.893354999999996</v>
      </c>
      <c r="O17" s="244">
        <f t="shared" si="1"/>
        <v>-14.807214999999996</v>
      </c>
      <c r="P17" s="244"/>
      <c r="Q17" s="244">
        <v>0.07558000000000001</v>
      </c>
      <c r="R17" s="244">
        <v>17.685753</v>
      </c>
      <c r="S17" s="244">
        <f t="shared" si="2"/>
        <v>-17.610173</v>
      </c>
      <c r="T17" s="244"/>
      <c r="U17" s="244">
        <v>0.06817500000000001</v>
      </c>
      <c r="V17" s="244">
        <v>16.368281000000003</v>
      </c>
      <c r="W17" s="244">
        <f t="shared" si="3"/>
        <v>-16.300106000000003</v>
      </c>
      <c r="X17" s="244"/>
      <c r="Y17" s="244">
        <f t="shared" si="5"/>
        <v>0.381073</v>
      </c>
      <c r="Z17" s="244">
        <f t="shared" si="5"/>
        <v>67.163735</v>
      </c>
      <c r="AA17" s="244">
        <f t="shared" si="4"/>
        <v>-66.782662</v>
      </c>
      <c r="AB17" s="244"/>
      <c r="AC17" s="245"/>
      <c r="AD17" s="245"/>
      <c r="AE17" s="245"/>
      <c r="AF17" s="244"/>
    </row>
    <row r="18" spans="4:32" ht="12.75">
      <c r="D18" s="218" t="s">
        <v>205</v>
      </c>
      <c r="I18" s="244">
        <v>158.61533800000004</v>
      </c>
      <c r="J18" s="244">
        <v>320.20559599999996</v>
      </c>
      <c r="K18" s="244">
        <f t="shared" si="0"/>
        <v>-161.59025799999992</v>
      </c>
      <c r="L18" s="244"/>
      <c r="M18" s="244">
        <v>151.954114</v>
      </c>
      <c r="N18" s="244">
        <v>372.79127900000003</v>
      </c>
      <c r="O18" s="244">
        <f t="shared" si="1"/>
        <v>-220.83716500000003</v>
      </c>
      <c r="P18" s="244"/>
      <c r="Q18" s="244">
        <v>162.26791499999996</v>
      </c>
      <c r="R18" s="244">
        <v>446.37426899999997</v>
      </c>
      <c r="S18" s="244">
        <f t="shared" si="2"/>
        <v>-284.106354</v>
      </c>
      <c r="T18" s="244"/>
      <c r="U18" s="244">
        <v>118.96539399999997</v>
      </c>
      <c r="V18" s="244">
        <v>390.4265579999999</v>
      </c>
      <c r="W18" s="244">
        <f t="shared" si="3"/>
        <v>-271.46116399999994</v>
      </c>
      <c r="X18" s="244"/>
      <c r="Y18" s="244">
        <f t="shared" si="5"/>
        <v>591.802761</v>
      </c>
      <c r="Z18" s="244">
        <f t="shared" si="5"/>
        <v>1529.7977019999998</v>
      </c>
      <c r="AA18" s="244">
        <f t="shared" si="4"/>
        <v>-937.9949409999998</v>
      </c>
      <c r="AB18" s="244"/>
      <c r="AC18" s="245"/>
      <c r="AD18" s="245"/>
      <c r="AE18" s="245"/>
      <c r="AF18" s="244"/>
    </row>
    <row r="19" spans="4:32" ht="12.75">
      <c r="D19" s="218" t="s">
        <v>206</v>
      </c>
      <c r="I19" s="244">
        <v>216.1908797424</v>
      </c>
      <c r="J19" s="244">
        <v>0</v>
      </c>
      <c r="K19" s="244">
        <f t="shared" si="0"/>
        <v>216.1908797424</v>
      </c>
      <c r="L19" s="244"/>
      <c r="M19" s="244">
        <v>190.75669546</v>
      </c>
      <c r="N19" s="244">
        <v>0</v>
      </c>
      <c r="O19" s="244">
        <f t="shared" si="1"/>
        <v>190.75669546</v>
      </c>
      <c r="P19" s="244"/>
      <c r="Q19" s="244">
        <v>192.5089344</v>
      </c>
      <c r="R19" s="244">
        <v>0</v>
      </c>
      <c r="S19" s="244">
        <f t="shared" si="2"/>
        <v>192.5089344</v>
      </c>
      <c r="T19" s="244"/>
      <c r="U19" s="244">
        <v>163.73503156</v>
      </c>
      <c r="V19" s="244">
        <v>0</v>
      </c>
      <c r="W19" s="244">
        <f t="shared" si="3"/>
        <v>163.73503156</v>
      </c>
      <c r="X19" s="244"/>
      <c r="Y19" s="244">
        <f t="shared" si="5"/>
        <v>763.1915411624001</v>
      </c>
      <c r="Z19" s="244">
        <f t="shared" si="5"/>
        <v>0</v>
      </c>
      <c r="AA19" s="244">
        <f t="shared" si="4"/>
        <v>763.1915411624001</v>
      </c>
      <c r="AB19" s="244"/>
      <c r="AC19" s="245"/>
      <c r="AD19" s="245"/>
      <c r="AE19" s="245"/>
      <c r="AF19" s="244"/>
    </row>
    <row r="20" spans="9:32" ht="12.75">
      <c r="I20" s="244"/>
      <c r="J20" s="244"/>
      <c r="K20" s="244"/>
      <c r="L20" s="244"/>
      <c r="M20" s="244"/>
      <c r="N20" s="244"/>
      <c r="O20" s="244"/>
      <c r="P20" s="244"/>
      <c r="Q20" s="244"/>
      <c r="R20" s="244"/>
      <c r="S20" s="244"/>
      <c r="T20" s="244"/>
      <c r="U20" s="244"/>
      <c r="V20" s="244"/>
      <c r="W20" s="244"/>
      <c r="X20" s="244"/>
      <c r="Y20" s="244"/>
      <c r="Z20" s="244"/>
      <c r="AA20" s="244"/>
      <c r="AB20" s="244"/>
      <c r="AC20" s="245"/>
      <c r="AD20" s="245"/>
      <c r="AE20" s="245"/>
      <c r="AF20" s="244"/>
    </row>
    <row r="21" spans="3:32" ht="12.75">
      <c r="C21" s="218" t="s">
        <v>553</v>
      </c>
      <c r="I21" s="244">
        <f>I22+I23+I24</f>
        <v>2726.5518938908217</v>
      </c>
      <c r="J21" s="244">
        <f>J22+J23+J24</f>
        <v>2893.7128459605137</v>
      </c>
      <c r="K21" s="244">
        <f>+I21-J21</f>
        <v>-167.16095206969203</v>
      </c>
      <c r="L21" s="244"/>
      <c r="M21" s="244">
        <f>M22+M23+M24</f>
        <v>2610.2160368187915</v>
      </c>
      <c r="N21" s="244">
        <f>N22+N23+N24</f>
        <v>2927.318748915394</v>
      </c>
      <c r="O21" s="244">
        <f>+M21-N21</f>
        <v>-317.1027120966023</v>
      </c>
      <c r="P21" s="244"/>
      <c r="Q21" s="244">
        <f>Q22+Q23+Q24</f>
        <v>2775.257623088614</v>
      </c>
      <c r="R21" s="244">
        <f>R22+R23+R24</f>
        <v>3062.3018018426383</v>
      </c>
      <c r="S21" s="244">
        <f>+Q21-R21</f>
        <v>-287.0441787540244</v>
      </c>
      <c r="T21" s="244"/>
      <c r="U21" s="244">
        <f>U22+U23+U24</f>
        <v>2711.46382580667</v>
      </c>
      <c r="V21" s="244">
        <f>V22+V23+V24</f>
        <v>2904.016614706237</v>
      </c>
      <c r="W21" s="244">
        <f>+U21-V21</f>
        <v>-192.55278889956708</v>
      </c>
      <c r="X21" s="244"/>
      <c r="Y21" s="244">
        <f>Y22+Y23+Y24</f>
        <v>10823.489379604896</v>
      </c>
      <c r="Z21" s="244">
        <f>Z22+Z23+Z24</f>
        <v>11787.350011424782</v>
      </c>
      <c r="AA21" s="244">
        <f>+Y21-Z21</f>
        <v>-963.8606318198854</v>
      </c>
      <c r="AB21" s="244"/>
      <c r="AC21" s="245"/>
      <c r="AD21" s="245"/>
      <c r="AE21" s="245"/>
      <c r="AF21" s="244"/>
    </row>
    <row r="22" spans="4:32" ht="12.75">
      <c r="D22" s="218" t="s">
        <v>207</v>
      </c>
      <c r="I22" s="244">
        <v>1545.5941381305838</v>
      </c>
      <c r="J22" s="244">
        <v>1577.644161365781</v>
      </c>
      <c r="K22" s="244">
        <f>+I22-J22</f>
        <v>-32.05002323519716</v>
      </c>
      <c r="L22" s="244"/>
      <c r="M22" s="244">
        <v>1618.8423384300465</v>
      </c>
      <c r="N22" s="244">
        <v>1647.7174462594185</v>
      </c>
      <c r="O22" s="244">
        <f>+M22-N22</f>
        <v>-28.875107829371927</v>
      </c>
      <c r="P22" s="244"/>
      <c r="Q22" s="244">
        <v>1713.8243962341503</v>
      </c>
      <c r="R22" s="244">
        <v>1857.7387009764964</v>
      </c>
      <c r="S22" s="244">
        <f>+Q22-R22</f>
        <v>-143.91430474234608</v>
      </c>
      <c r="T22" s="244"/>
      <c r="U22" s="244">
        <v>1625.0572095309647</v>
      </c>
      <c r="V22" s="244">
        <v>1682.3529358926137</v>
      </c>
      <c r="W22" s="244">
        <f>+U22-V22</f>
        <v>-57.29572636164903</v>
      </c>
      <c r="X22" s="244"/>
      <c r="Y22" s="244">
        <f aca="true" t="shared" si="6" ref="Y22:Z24">SUM(I22,M22,Q22,U22)</f>
        <v>6503.318082325745</v>
      </c>
      <c r="Z22" s="244">
        <f t="shared" si="6"/>
        <v>6765.453244494309</v>
      </c>
      <c r="AA22" s="244">
        <f>+Y22-Z22</f>
        <v>-262.1351621685635</v>
      </c>
      <c r="AB22" s="244"/>
      <c r="AC22" s="245"/>
      <c r="AD22" s="245"/>
      <c r="AE22" s="245"/>
      <c r="AF22" s="244"/>
    </row>
    <row r="23" spans="4:32" ht="12.75">
      <c r="D23" s="218" t="s">
        <v>208</v>
      </c>
      <c r="I23" s="244">
        <v>563.5</v>
      </c>
      <c r="J23" s="244">
        <v>437.522</v>
      </c>
      <c r="K23" s="244">
        <f>+I23-J23</f>
        <v>125.97800000000001</v>
      </c>
      <c r="L23" s="244"/>
      <c r="M23" s="244">
        <v>314.98900000000003</v>
      </c>
      <c r="N23" s="244">
        <v>356.27099999999996</v>
      </c>
      <c r="O23" s="244">
        <f>+M23-N23</f>
        <v>-41.281999999999925</v>
      </c>
      <c r="P23" s="244"/>
      <c r="Q23" s="244">
        <v>367.574</v>
      </c>
      <c r="R23" s="244">
        <v>305.478</v>
      </c>
      <c r="S23" s="244">
        <f>+Q23-R23</f>
        <v>62.096000000000004</v>
      </c>
      <c r="T23" s="244"/>
      <c r="U23" s="244">
        <v>427.69599999999997</v>
      </c>
      <c r="V23" s="244">
        <v>297.941</v>
      </c>
      <c r="W23" s="244">
        <f>+U23-V23</f>
        <v>129.755</v>
      </c>
      <c r="X23" s="244"/>
      <c r="Y23" s="244">
        <f t="shared" si="6"/>
        <v>1673.759</v>
      </c>
      <c r="Z23" s="244">
        <f t="shared" si="6"/>
        <v>1397.212</v>
      </c>
      <c r="AA23" s="244">
        <f>+Y23-Z23</f>
        <v>276.547</v>
      </c>
      <c r="AB23" s="244"/>
      <c r="AC23" s="245"/>
      <c r="AD23" s="245"/>
      <c r="AE23" s="245"/>
      <c r="AF23" s="244"/>
    </row>
    <row r="24" spans="4:32" ht="12.75">
      <c r="D24" s="218" t="s">
        <v>67</v>
      </c>
      <c r="I24" s="244">
        <v>617.4577557602378</v>
      </c>
      <c r="J24" s="244">
        <v>878.546684594733</v>
      </c>
      <c r="K24" s="244">
        <f>+I24-J24</f>
        <v>-261.0889288344953</v>
      </c>
      <c r="L24" s="244"/>
      <c r="M24" s="244">
        <v>676.3846983887449</v>
      </c>
      <c r="N24" s="244">
        <v>923.3303026559754</v>
      </c>
      <c r="O24" s="244">
        <f>+M24-N24</f>
        <v>-246.94560426723046</v>
      </c>
      <c r="P24" s="244"/>
      <c r="Q24" s="244">
        <v>693.8592268544635</v>
      </c>
      <c r="R24" s="244">
        <v>899.0851008661419</v>
      </c>
      <c r="S24" s="244">
        <f>+Q24-R24</f>
        <v>-205.22587401167846</v>
      </c>
      <c r="T24" s="244"/>
      <c r="U24" s="244">
        <v>658.7106162757051</v>
      </c>
      <c r="V24" s="244">
        <v>923.7226788136231</v>
      </c>
      <c r="W24" s="244">
        <f>+U24-V24</f>
        <v>-265.01206253791804</v>
      </c>
      <c r="X24" s="244"/>
      <c r="Y24" s="244">
        <f t="shared" si="6"/>
        <v>2646.412297279151</v>
      </c>
      <c r="Z24" s="244">
        <f t="shared" si="6"/>
        <v>3624.6847669304734</v>
      </c>
      <c r="AA24" s="244">
        <f>+Y24-Z24</f>
        <v>-978.2724696513224</v>
      </c>
      <c r="AB24" s="244"/>
      <c r="AC24" s="245"/>
      <c r="AD24" s="245"/>
      <c r="AE24" s="245"/>
      <c r="AF24" s="244"/>
    </row>
    <row r="25" spans="9:32" ht="12.75">
      <c r="I25" s="244"/>
      <c r="J25" s="244"/>
      <c r="K25" s="244"/>
      <c r="L25" s="244"/>
      <c r="M25" s="244"/>
      <c r="N25" s="244"/>
      <c r="O25" s="244"/>
      <c r="P25" s="244"/>
      <c r="Q25" s="244"/>
      <c r="R25" s="244"/>
      <c r="S25" s="244"/>
      <c r="T25" s="244"/>
      <c r="U25" s="244"/>
      <c r="V25" s="244"/>
      <c r="W25" s="244"/>
      <c r="X25" s="244"/>
      <c r="Y25" s="244"/>
      <c r="Z25" s="244"/>
      <c r="AA25" s="244"/>
      <c r="AB25" s="244"/>
      <c r="AC25" s="245"/>
      <c r="AD25" s="245"/>
      <c r="AE25" s="245"/>
      <c r="AF25" s="244"/>
    </row>
    <row r="26" spans="2:32" ht="12.75">
      <c r="B26" s="218" t="s">
        <v>6</v>
      </c>
      <c r="I26" s="244">
        <f>I27+I28</f>
        <v>1437.743293230854</v>
      </c>
      <c r="J26" s="244">
        <f>J27+J28</f>
        <v>6665.313611987326</v>
      </c>
      <c r="K26" s="244">
        <f aca="true" t="shared" si="7" ref="K26:K35">+I26-J26</f>
        <v>-5227.570318756472</v>
      </c>
      <c r="L26" s="244"/>
      <c r="M26" s="244">
        <f>M27+M28</f>
        <v>1885.9061244052384</v>
      </c>
      <c r="N26" s="244">
        <f>N27+N28</f>
        <v>5792.036144170792</v>
      </c>
      <c r="O26" s="244">
        <f aca="true" t="shared" si="8" ref="O26:O35">+M26-N26</f>
        <v>-3906.1300197655537</v>
      </c>
      <c r="P26" s="244"/>
      <c r="Q26" s="244">
        <f>Q27+Q28</f>
        <v>1574.7598759788061</v>
      </c>
      <c r="R26" s="244">
        <f>R27+R28</f>
        <v>4492.183818760044</v>
      </c>
      <c r="S26" s="244">
        <f aca="true" t="shared" si="9" ref="S26:S35">+Q26-R26</f>
        <v>-2917.423942781238</v>
      </c>
      <c r="T26" s="244"/>
      <c r="U26" s="244">
        <f>U27+U28</f>
        <v>1443.8584012133633</v>
      </c>
      <c r="V26" s="244">
        <f>V27+V28</f>
        <v>3194.606453180975</v>
      </c>
      <c r="W26" s="244">
        <f aca="true" t="shared" si="10" ref="W26:W35">+U26-V26</f>
        <v>-1750.748051967612</v>
      </c>
      <c r="X26" s="244"/>
      <c r="Y26" s="244">
        <f>Y27+Y28</f>
        <v>6342.267694828262</v>
      </c>
      <c r="Z26" s="244">
        <f>Z27+Z28</f>
        <v>20144.140028099137</v>
      </c>
      <c r="AA26" s="244">
        <f aca="true" t="shared" si="11" ref="AA26:AA35">+Y26-Z26</f>
        <v>-13801.872333270874</v>
      </c>
      <c r="AB26" s="244"/>
      <c r="AC26" s="245"/>
      <c r="AD26" s="245"/>
      <c r="AE26" s="245"/>
      <c r="AF26" s="244"/>
    </row>
    <row r="27" spans="4:32" ht="12.75">
      <c r="D27" s="218" t="s">
        <v>202</v>
      </c>
      <c r="I27" s="244">
        <v>2.5</v>
      </c>
      <c r="J27" s="244">
        <v>3.3000000000000003</v>
      </c>
      <c r="K27" s="244">
        <f>+I27-J27</f>
        <v>-0.8000000000000003</v>
      </c>
      <c r="L27" s="244"/>
      <c r="M27" s="244">
        <v>0</v>
      </c>
      <c r="N27" s="244">
        <v>0.8</v>
      </c>
      <c r="O27" s="244">
        <f t="shared" si="8"/>
        <v>-0.8</v>
      </c>
      <c r="P27" s="244"/>
      <c r="Q27" s="244">
        <v>0</v>
      </c>
      <c r="R27" s="244">
        <v>0.8</v>
      </c>
      <c r="S27" s="244">
        <f t="shared" si="9"/>
        <v>-0.8</v>
      </c>
      <c r="T27" s="244"/>
      <c r="U27" s="244">
        <v>0</v>
      </c>
      <c r="V27" s="244">
        <v>0.8</v>
      </c>
      <c r="W27" s="244">
        <f t="shared" si="10"/>
        <v>-0.8</v>
      </c>
      <c r="X27" s="244"/>
      <c r="Y27" s="244">
        <f>SUM(I27,M27,Q27,U27)</f>
        <v>2.5</v>
      </c>
      <c r="Z27" s="244">
        <f>SUM(J27,N27,R27,V27)</f>
        <v>5.7</v>
      </c>
      <c r="AA27" s="244">
        <f t="shared" si="11"/>
        <v>-3.2</v>
      </c>
      <c r="AB27" s="244"/>
      <c r="AC27" s="245"/>
      <c r="AD27" s="245"/>
      <c r="AE27" s="245"/>
      <c r="AF27" s="244"/>
    </row>
    <row r="28" spans="4:32" ht="12.75">
      <c r="D28" s="218" t="s">
        <v>209</v>
      </c>
      <c r="I28" s="244">
        <f>I29+I32+I35</f>
        <v>1435.243293230854</v>
      </c>
      <c r="J28" s="244">
        <f>J29+J32+J35</f>
        <v>6662.013611987326</v>
      </c>
      <c r="K28" s="244">
        <f t="shared" si="7"/>
        <v>-5226.770318756472</v>
      </c>
      <c r="L28" s="244"/>
      <c r="M28" s="244">
        <f>M29+M32+M35</f>
        <v>1885.9061244052384</v>
      </c>
      <c r="N28" s="244">
        <f>N29+N32+N35</f>
        <v>5791.236144170792</v>
      </c>
      <c r="O28" s="244">
        <f t="shared" si="8"/>
        <v>-3905.3300197655535</v>
      </c>
      <c r="P28" s="244"/>
      <c r="Q28" s="244">
        <f>Q29+Q32+Q35</f>
        <v>1574.7598759788061</v>
      </c>
      <c r="R28" s="244">
        <f>R29+R32+R35</f>
        <v>4491.383818760044</v>
      </c>
      <c r="S28" s="244">
        <f t="shared" si="9"/>
        <v>-2916.623942781238</v>
      </c>
      <c r="T28" s="244"/>
      <c r="U28" s="244">
        <f>U29+U32+U35</f>
        <v>1443.8584012133633</v>
      </c>
      <c r="V28" s="244">
        <f>V29+V32+V35</f>
        <v>3193.806453180975</v>
      </c>
      <c r="W28" s="244">
        <f t="shared" si="10"/>
        <v>-1749.9480519676117</v>
      </c>
      <c r="X28" s="244"/>
      <c r="Y28" s="244">
        <f>Y29+Y32+Y35</f>
        <v>6339.767694828262</v>
      </c>
      <c r="Z28" s="244">
        <f>Z29+Z32+Z35</f>
        <v>20138.440028099136</v>
      </c>
      <c r="AA28" s="244">
        <f t="shared" si="11"/>
        <v>-13798.672333270873</v>
      </c>
      <c r="AB28" s="244"/>
      <c r="AC28" s="245"/>
      <c r="AD28" s="245"/>
      <c r="AE28" s="245"/>
      <c r="AF28" s="244"/>
    </row>
    <row r="29" spans="5:32" ht="12.75">
      <c r="E29" s="218" t="s">
        <v>194</v>
      </c>
      <c r="I29" s="244">
        <f>I30+I31</f>
        <v>710.49627287</v>
      </c>
      <c r="J29" s="244">
        <f>J30+J31</f>
        <v>6073.562209616592</v>
      </c>
      <c r="K29" s="244">
        <f t="shared" si="7"/>
        <v>-5363.065936746591</v>
      </c>
      <c r="L29" s="244"/>
      <c r="M29" s="244">
        <f>M30+M31</f>
        <v>1062.3445112500003</v>
      </c>
      <c r="N29" s="244">
        <f>N30+N31</f>
        <v>5187.546337422821</v>
      </c>
      <c r="O29" s="244">
        <f t="shared" si="8"/>
        <v>-4125.201826172821</v>
      </c>
      <c r="P29" s="244"/>
      <c r="Q29" s="244">
        <f>Q30+Q31</f>
        <v>782.21537751</v>
      </c>
      <c r="R29" s="244">
        <f>R30+R31</f>
        <v>3960.587592189578</v>
      </c>
      <c r="S29" s="244">
        <f t="shared" si="9"/>
        <v>-3178.372214679578</v>
      </c>
      <c r="T29" s="244"/>
      <c r="U29" s="244">
        <f>U30+U31</f>
        <v>718.40479021</v>
      </c>
      <c r="V29" s="244">
        <f>V30+V31</f>
        <v>2622.465257047518</v>
      </c>
      <c r="W29" s="244">
        <f t="shared" si="10"/>
        <v>-1904.060466837518</v>
      </c>
      <c r="X29" s="244"/>
      <c r="Y29" s="244">
        <f>Y30+Y31</f>
        <v>3273.4609518400007</v>
      </c>
      <c r="Z29" s="244">
        <f>Z30+Z31</f>
        <v>17844.161396276508</v>
      </c>
      <c r="AA29" s="244">
        <f t="shared" si="11"/>
        <v>-14570.700444436507</v>
      </c>
      <c r="AB29" s="244"/>
      <c r="AC29" s="245"/>
      <c r="AD29" s="245"/>
      <c r="AE29" s="245"/>
      <c r="AF29" s="244"/>
    </row>
    <row r="30" spans="6:32" ht="12.75">
      <c r="F30" s="218" t="s">
        <v>188</v>
      </c>
      <c r="I30" s="244">
        <v>710.49627287</v>
      </c>
      <c r="J30" s="244">
        <v>0</v>
      </c>
      <c r="K30" s="244">
        <f t="shared" si="7"/>
        <v>710.49627287</v>
      </c>
      <c r="L30" s="244"/>
      <c r="M30" s="244">
        <v>733.6535112500003</v>
      </c>
      <c r="N30" s="244">
        <v>12.1</v>
      </c>
      <c r="O30" s="244">
        <f t="shared" si="8"/>
        <v>721.5535112500003</v>
      </c>
      <c r="P30" s="244"/>
      <c r="Q30" s="244">
        <v>708.8253775100001</v>
      </c>
      <c r="R30" s="244">
        <v>0</v>
      </c>
      <c r="S30" s="244">
        <f t="shared" si="9"/>
        <v>708.8253775100001</v>
      </c>
      <c r="T30" s="244"/>
      <c r="U30" s="244">
        <v>718.40479021</v>
      </c>
      <c r="V30" s="244">
        <v>0</v>
      </c>
      <c r="W30" s="244">
        <f t="shared" si="10"/>
        <v>718.40479021</v>
      </c>
      <c r="X30" s="244"/>
      <c r="Y30" s="244">
        <f>SUM(I30,M30,Q30,U30)</f>
        <v>2871.3799518400006</v>
      </c>
      <c r="Z30" s="244">
        <f>SUM(J30,N30,R30,V30)</f>
        <v>12.1</v>
      </c>
      <c r="AA30" s="244">
        <f t="shared" si="11"/>
        <v>2859.2799518400006</v>
      </c>
      <c r="AB30" s="244"/>
      <c r="AC30" s="245"/>
      <c r="AD30" s="245"/>
      <c r="AE30" s="245"/>
      <c r="AF30" s="244"/>
    </row>
    <row r="31" spans="6:32" ht="12.75">
      <c r="F31" s="218" t="s">
        <v>189</v>
      </c>
      <c r="I31" s="244">
        <v>0</v>
      </c>
      <c r="J31" s="244">
        <v>6073.562209616592</v>
      </c>
      <c r="K31" s="244">
        <f t="shared" si="7"/>
        <v>-6073.562209616592</v>
      </c>
      <c r="L31" s="244"/>
      <c r="M31" s="244">
        <v>328.691</v>
      </c>
      <c r="N31" s="244">
        <v>5175.446337422821</v>
      </c>
      <c r="O31" s="244">
        <f t="shared" si="8"/>
        <v>-4846.755337422821</v>
      </c>
      <c r="P31" s="244"/>
      <c r="Q31" s="244">
        <v>73.39</v>
      </c>
      <c r="R31" s="244">
        <v>3960.587592189578</v>
      </c>
      <c r="S31" s="244">
        <f t="shared" si="9"/>
        <v>-3887.1975921895782</v>
      </c>
      <c r="T31" s="244"/>
      <c r="U31" s="244">
        <v>0</v>
      </c>
      <c r="V31" s="244">
        <v>2622.465257047518</v>
      </c>
      <c r="W31" s="244">
        <f t="shared" si="10"/>
        <v>-2622.465257047518</v>
      </c>
      <c r="X31" s="244"/>
      <c r="Y31" s="244">
        <f>SUM(I31,M31,Q31,U31)</f>
        <v>402.08099999999996</v>
      </c>
      <c r="Z31" s="244">
        <f>SUM(J31,N31,R31,V31)</f>
        <v>17832.06139627651</v>
      </c>
      <c r="AA31" s="244">
        <f t="shared" si="11"/>
        <v>-17429.98039627651</v>
      </c>
      <c r="AB31" s="244"/>
      <c r="AC31" s="245"/>
      <c r="AD31" s="245"/>
      <c r="AE31" s="245"/>
      <c r="AF31" s="244"/>
    </row>
    <row r="32" spans="5:32" ht="12.75">
      <c r="E32" s="218" t="s">
        <v>97</v>
      </c>
      <c r="I32" s="244">
        <f>I33+I34</f>
        <v>442.22897931027205</v>
      </c>
      <c r="J32" s="244">
        <f>J33+J34</f>
        <v>252.84112479176528</v>
      </c>
      <c r="K32" s="244">
        <f t="shared" si="7"/>
        <v>189.38785451850677</v>
      </c>
      <c r="L32" s="244"/>
      <c r="M32" s="244">
        <f>M33+M34</f>
        <v>568.0041644251351</v>
      </c>
      <c r="N32" s="244">
        <f>N33+N34</f>
        <v>396.789827622056</v>
      </c>
      <c r="O32" s="244">
        <f t="shared" si="8"/>
        <v>171.21433680307905</v>
      </c>
      <c r="P32" s="244"/>
      <c r="Q32" s="244">
        <f>Q33+Q34</f>
        <v>517.8876965745112</v>
      </c>
      <c r="R32" s="244">
        <f>R33+R34</f>
        <v>234.6198947715352</v>
      </c>
      <c r="S32" s="244">
        <f t="shared" si="9"/>
        <v>283.267801802976</v>
      </c>
      <c r="T32" s="244"/>
      <c r="U32" s="244">
        <f>U33+U34</f>
        <v>438.5166834347165</v>
      </c>
      <c r="V32" s="244">
        <f>V33+V34</f>
        <v>314.0882388003358</v>
      </c>
      <c r="W32" s="244">
        <f t="shared" si="10"/>
        <v>124.42844463438075</v>
      </c>
      <c r="X32" s="244"/>
      <c r="Y32" s="244">
        <f>Y33+Y34</f>
        <v>1966.6375237446348</v>
      </c>
      <c r="Z32" s="244">
        <f>Z33+Z34</f>
        <v>1198.3390859856922</v>
      </c>
      <c r="AA32" s="244">
        <f t="shared" si="11"/>
        <v>768.2984377589426</v>
      </c>
      <c r="AB32" s="244"/>
      <c r="AC32" s="245"/>
      <c r="AD32" s="245"/>
      <c r="AE32" s="245"/>
      <c r="AF32" s="244"/>
    </row>
    <row r="33" spans="6:32" ht="12.75">
      <c r="F33" s="218" t="s">
        <v>200</v>
      </c>
      <c r="I33" s="244">
        <v>218.95106728250352</v>
      </c>
      <c r="J33" s="244">
        <v>60.61575579176528</v>
      </c>
      <c r="K33" s="244">
        <f t="shared" si="7"/>
        <v>158.33531149073823</v>
      </c>
      <c r="L33" s="244"/>
      <c r="M33" s="244">
        <v>356.83716885437093</v>
      </c>
      <c r="N33" s="244">
        <v>217.19265262205602</v>
      </c>
      <c r="O33" s="244">
        <f t="shared" si="8"/>
        <v>139.6445162323149</v>
      </c>
      <c r="P33" s="244"/>
      <c r="Q33" s="244">
        <v>316.6720777521421</v>
      </c>
      <c r="R33" s="244">
        <v>44.6177147715352</v>
      </c>
      <c r="S33" s="244">
        <f t="shared" si="9"/>
        <v>272.0543629806069</v>
      </c>
      <c r="T33" s="244"/>
      <c r="U33" s="244">
        <v>228.41820716505802</v>
      </c>
      <c r="V33" s="244">
        <v>117.2553393075221</v>
      </c>
      <c r="W33" s="244">
        <f t="shared" si="10"/>
        <v>111.16286785753591</v>
      </c>
      <c r="X33" s="244"/>
      <c r="Y33" s="244">
        <f aca="true" t="shared" si="12" ref="Y33:Z35">SUM(I33,M33,Q33,U33)</f>
        <v>1120.8785210540746</v>
      </c>
      <c r="Z33" s="244">
        <f t="shared" si="12"/>
        <v>439.6814624928786</v>
      </c>
      <c r="AA33" s="244">
        <f t="shared" si="11"/>
        <v>681.197058561196</v>
      </c>
      <c r="AB33" s="244"/>
      <c r="AC33" s="245"/>
      <c r="AD33" s="245"/>
      <c r="AE33" s="245"/>
      <c r="AF33" s="244"/>
    </row>
    <row r="34" spans="6:32" ht="12.75">
      <c r="F34" s="218" t="s">
        <v>201</v>
      </c>
      <c r="I34" s="244">
        <v>223.27791202776854</v>
      </c>
      <c r="J34" s="244">
        <v>192.225369</v>
      </c>
      <c r="K34" s="244">
        <f t="shared" si="7"/>
        <v>31.052543027768536</v>
      </c>
      <c r="L34" s="244"/>
      <c r="M34" s="244">
        <v>211.16699557076413</v>
      </c>
      <c r="N34" s="244">
        <v>179.59717499999996</v>
      </c>
      <c r="O34" s="244">
        <f t="shared" si="8"/>
        <v>31.569820570764165</v>
      </c>
      <c r="P34" s="244"/>
      <c r="Q34" s="244">
        <v>201.2156188223691</v>
      </c>
      <c r="R34" s="244">
        <v>190.00218</v>
      </c>
      <c r="S34" s="244">
        <f t="shared" si="9"/>
        <v>11.213438822369085</v>
      </c>
      <c r="T34" s="244"/>
      <c r="U34" s="244">
        <v>210.0984762696585</v>
      </c>
      <c r="V34" s="244">
        <v>196.83289949281368</v>
      </c>
      <c r="W34" s="244">
        <f t="shared" si="10"/>
        <v>13.265576776844824</v>
      </c>
      <c r="X34" s="244"/>
      <c r="Y34" s="244">
        <f t="shared" si="12"/>
        <v>845.7590026905602</v>
      </c>
      <c r="Z34" s="244">
        <f t="shared" si="12"/>
        <v>758.6576234928137</v>
      </c>
      <c r="AA34" s="244">
        <f t="shared" si="11"/>
        <v>87.1013791977465</v>
      </c>
      <c r="AB34" s="244"/>
      <c r="AC34" s="245"/>
      <c r="AD34" s="245"/>
      <c r="AE34" s="245"/>
      <c r="AF34" s="244"/>
    </row>
    <row r="35" spans="5:32" ht="12.75">
      <c r="E35" s="218" t="s">
        <v>101</v>
      </c>
      <c r="I35" s="244">
        <v>282.518041050582</v>
      </c>
      <c r="J35" s="244">
        <v>335.6102775789682</v>
      </c>
      <c r="K35" s="244">
        <f t="shared" si="7"/>
        <v>-53.092236528386195</v>
      </c>
      <c r="L35" s="244"/>
      <c r="M35" s="244">
        <v>255.55744873010312</v>
      </c>
      <c r="N35" s="244">
        <v>206.8999791259148</v>
      </c>
      <c r="O35" s="244">
        <f t="shared" si="8"/>
        <v>48.65746960418832</v>
      </c>
      <c r="P35" s="244"/>
      <c r="Q35" s="244">
        <v>274.656801894295</v>
      </c>
      <c r="R35" s="244">
        <v>296.1763317989304</v>
      </c>
      <c r="S35" s="244">
        <f t="shared" si="9"/>
        <v>-21.51952990463542</v>
      </c>
      <c r="T35" s="244"/>
      <c r="U35" s="244">
        <v>286.93692756864675</v>
      </c>
      <c r="V35" s="244">
        <v>257.2529573331214</v>
      </c>
      <c r="W35" s="244">
        <f t="shared" si="10"/>
        <v>29.68397023552535</v>
      </c>
      <c r="X35" s="244"/>
      <c r="Y35" s="244">
        <f t="shared" si="12"/>
        <v>1099.6692192436267</v>
      </c>
      <c r="Z35" s="244">
        <f t="shared" si="12"/>
        <v>1095.9395458369347</v>
      </c>
      <c r="AA35" s="244">
        <f t="shared" si="11"/>
        <v>3.7296734066919726</v>
      </c>
      <c r="AB35" s="244"/>
      <c r="AC35" s="245"/>
      <c r="AD35" s="245"/>
      <c r="AE35" s="245"/>
      <c r="AF35" s="244"/>
    </row>
    <row r="36" spans="9:32" ht="12.75">
      <c r="I36" s="244"/>
      <c r="J36" s="244"/>
      <c r="K36" s="244"/>
      <c r="L36" s="244"/>
      <c r="M36" s="244"/>
      <c r="N36" s="244"/>
      <c r="O36" s="244"/>
      <c r="P36" s="244"/>
      <c r="Q36" s="244"/>
      <c r="R36" s="244"/>
      <c r="S36" s="244"/>
      <c r="T36" s="244"/>
      <c r="U36" s="244"/>
      <c r="V36" s="244"/>
      <c r="W36" s="244"/>
      <c r="X36" s="244"/>
      <c r="Y36" s="244"/>
      <c r="Z36" s="244"/>
      <c r="AA36" s="244"/>
      <c r="AB36" s="244"/>
      <c r="AC36" s="245"/>
      <c r="AD36" s="245"/>
      <c r="AE36" s="245"/>
      <c r="AF36" s="244"/>
    </row>
    <row r="37" spans="2:32" ht="12.75">
      <c r="B37" s="218" t="s">
        <v>10</v>
      </c>
      <c r="I37" s="244">
        <v>711.8557368835186</v>
      </c>
      <c r="J37" s="244">
        <v>204.169206</v>
      </c>
      <c r="K37" s="244">
        <f>+I37-J37</f>
        <v>507.68653088351857</v>
      </c>
      <c r="L37" s="244"/>
      <c r="M37" s="244">
        <v>1524.6347524763019</v>
      </c>
      <c r="N37" s="244">
        <v>267.47734900000006</v>
      </c>
      <c r="O37" s="244">
        <f>+M37-N37</f>
        <v>1257.1574034763019</v>
      </c>
      <c r="P37" s="244"/>
      <c r="Q37" s="244">
        <v>979.1576414603412</v>
      </c>
      <c r="R37" s="244">
        <v>250.543835</v>
      </c>
      <c r="S37" s="244">
        <f>+Q37-R37</f>
        <v>728.6138064603413</v>
      </c>
      <c r="T37" s="244"/>
      <c r="U37" s="244">
        <v>659.5779144588757</v>
      </c>
      <c r="V37" s="244">
        <v>223.29846999999998</v>
      </c>
      <c r="W37" s="244">
        <f>+U37-V37</f>
        <v>436.2794444588758</v>
      </c>
      <c r="X37" s="244"/>
      <c r="Y37" s="244">
        <f>SUM(I37,M37,Q37,U37)</f>
        <v>3875.226045279038</v>
      </c>
      <c r="Z37" s="244">
        <f>SUM(J37,N37,R37,V37)</f>
        <v>945.4888599999999</v>
      </c>
      <c r="AA37" s="244">
        <f>+Y37-Z37</f>
        <v>2929.737185279038</v>
      </c>
      <c r="AB37" s="244"/>
      <c r="AC37" s="245"/>
      <c r="AD37" s="245"/>
      <c r="AE37" s="245"/>
      <c r="AF37" s="244"/>
    </row>
    <row r="38" spans="9:32" ht="12.75">
      <c r="I38" s="244"/>
      <c r="J38" s="244"/>
      <c r="K38" s="244"/>
      <c r="L38" s="244"/>
      <c r="M38" s="244"/>
      <c r="N38" s="244"/>
      <c r="O38" s="244"/>
      <c r="P38" s="244"/>
      <c r="Q38" s="244"/>
      <c r="R38" s="244"/>
      <c r="S38" s="244"/>
      <c r="T38" s="244"/>
      <c r="U38" s="244"/>
      <c r="V38" s="244"/>
      <c r="W38" s="244"/>
      <c r="X38" s="244"/>
      <c r="Y38" s="244"/>
      <c r="Z38" s="244"/>
      <c r="AA38" s="244"/>
      <c r="AB38" s="244"/>
      <c r="AC38" s="245"/>
      <c r="AD38" s="245"/>
      <c r="AE38" s="245"/>
      <c r="AF38" s="244"/>
    </row>
    <row r="39" spans="1:32" s="248" customFormat="1" ht="12.75">
      <c r="A39" s="246" t="s">
        <v>554</v>
      </c>
      <c r="B39" s="246"/>
      <c r="C39" s="246"/>
      <c r="D39" s="246"/>
      <c r="E39" s="246"/>
      <c r="F39" s="246"/>
      <c r="G39" s="246"/>
      <c r="H39" s="246"/>
      <c r="I39" s="247">
        <f>I41+I45</f>
        <v>68595.51750103197</v>
      </c>
      <c r="J39" s="247">
        <f>J41+J45</f>
        <v>69996.89490673269</v>
      </c>
      <c r="K39" s="247">
        <f>+I39-J39</f>
        <v>-1401.377405700725</v>
      </c>
      <c r="L39" s="247"/>
      <c r="M39" s="247">
        <f>M41+M45</f>
        <v>70601.38553954747</v>
      </c>
      <c r="N39" s="247">
        <f>N41+N45</f>
        <v>71656.09447445632</v>
      </c>
      <c r="O39" s="247">
        <f>+M39-N39</f>
        <v>-1054.7089349088492</v>
      </c>
      <c r="P39" s="247"/>
      <c r="Q39" s="247">
        <f>Q41+Q45</f>
        <v>72666.05115760012</v>
      </c>
      <c r="R39" s="247">
        <f>R41+R45</f>
        <v>69702.80898446096</v>
      </c>
      <c r="S39" s="247">
        <f>+Q39-R39</f>
        <v>2963.2421731391514</v>
      </c>
      <c r="T39" s="247"/>
      <c r="U39" s="247">
        <f>U41+U45</f>
        <v>64132.30762668138</v>
      </c>
      <c r="V39" s="247">
        <f>V41+V45</f>
        <v>62482.1919099692</v>
      </c>
      <c r="W39" s="247">
        <f>+U39-V39</f>
        <v>1650.1157167121783</v>
      </c>
      <c r="X39" s="247"/>
      <c r="Y39" s="247">
        <f>Y41+Y45</f>
        <v>275995.26182486094</v>
      </c>
      <c r="Z39" s="247">
        <f>Z41+Z45</f>
        <v>273837.9902756192</v>
      </c>
      <c r="AA39" s="247">
        <f>+Y39-Z39</f>
        <v>2157.2715492417337</v>
      </c>
      <c r="AB39" s="247"/>
      <c r="AC39" s="245"/>
      <c r="AD39" s="245"/>
      <c r="AE39" s="245"/>
      <c r="AF39" s="247"/>
    </row>
    <row r="40" spans="9:32" ht="12.75">
      <c r="I40" s="244"/>
      <c r="J40" s="244"/>
      <c r="K40" s="244"/>
      <c r="L40" s="244"/>
      <c r="M40" s="244"/>
      <c r="N40" s="244"/>
      <c r="O40" s="244"/>
      <c r="P40" s="244"/>
      <c r="Q40" s="244"/>
      <c r="R40" s="244"/>
      <c r="S40" s="244"/>
      <c r="T40" s="244"/>
      <c r="U40" s="244"/>
      <c r="V40" s="244"/>
      <c r="W40" s="244"/>
      <c r="X40" s="244"/>
      <c r="Y40" s="244"/>
      <c r="Z40" s="244"/>
      <c r="AA40" s="244"/>
      <c r="AB40" s="244"/>
      <c r="AC40" s="245"/>
      <c r="AD40" s="245"/>
      <c r="AE40" s="245"/>
      <c r="AF40" s="244"/>
    </row>
    <row r="41" spans="2:32" ht="12.75">
      <c r="B41" s="218" t="s">
        <v>12</v>
      </c>
      <c r="I41" s="244">
        <f>I42+I43</f>
        <v>0.67797253</v>
      </c>
      <c r="J41" s="244">
        <f>J42+J43</f>
        <v>0</v>
      </c>
      <c r="K41" s="244">
        <f>+I41-J41</f>
        <v>0.67797253</v>
      </c>
      <c r="L41" s="244"/>
      <c r="M41" s="244">
        <f>M42+M43</f>
        <v>0.9823687000000001</v>
      </c>
      <c r="N41" s="244">
        <f>N42+N43</f>
        <v>0</v>
      </c>
      <c r="O41" s="244">
        <f>+M41-N41</f>
        <v>0.9823687000000001</v>
      </c>
      <c r="P41" s="244"/>
      <c r="Q41" s="244">
        <f>Q42+Q43</f>
        <v>0.6704854499999999</v>
      </c>
      <c r="R41" s="244">
        <f>R42+R43</f>
        <v>0</v>
      </c>
      <c r="S41" s="244">
        <f>+Q41-R41</f>
        <v>0.6704854499999999</v>
      </c>
      <c r="T41" s="244"/>
      <c r="U41" s="244">
        <f>U42+U43</f>
        <v>0.7253400400000001</v>
      </c>
      <c r="V41" s="244">
        <f>V42+V43</f>
        <v>0</v>
      </c>
      <c r="W41" s="244">
        <f>+U41-V41</f>
        <v>0.7253400400000001</v>
      </c>
      <c r="X41" s="244"/>
      <c r="Y41" s="244">
        <f>Y42+Y43</f>
        <v>3.0561667200000002</v>
      </c>
      <c r="Z41" s="244">
        <f>Z42+Z43</f>
        <v>0</v>
      </c>
      <c r="AA41" s="244">
        <f>+Y41-Z41</f>
        <v>3.0561667200000002</v>
      </c>
      <c r="AB41" s="244"/>
      <c r="AC41" s="245"/>
      <c r="AD41" s="245"/>
      <c r="AE41" s="245"/>
      <c r="AF41" s="244"/>
    </row>
    <row r="42" spans="4:32" ht="12.75">
      <c r="D42" s="218" t="s">
        <v>210</v>
      </c>
      <c r="I42" s="244">
        <v>0.67797253</v>
      </c>
      <c r="J42" s="244">
        <v>0</v>
      </c>
      <c r="K42" s="244">
        <f>+I42-J42</f>
        <v>0.67797253</v>
      </c>
      <c r="L42" s="244"/>
      <c r="M42" s="244">
        <v>0.9823687000000001</v>
      </c>
      <c r="N42" s="244">
        <v>0</v>
      </c>
      <c r="O42" s="244">
        <f>+M42-N42</f>
        <v>0.9823687000000001</v>
      </c>
      <c r="P42" s="244"/>
      <c r="Q42" s="244">
        <v>0.6704854499999999</v>
      </c>
      <c r="R42" s="244">
        <v>0</v>
      </c>
      <c r="S42" s="244">
        <f>+Q42-R42</f>
        <v>0.6704854499999999</v>
      </c>
      <c r="T42" s="244"/>
      <c r="U42" s="244">
        <v>0.7253400400000001</v>
      </c>
      <c r="V42" s="244">
        <v>0</v>
      </c>
      <c r="W42" s="244">
        <f>+U42-V42</f>
        <v>0.7253400400000001</v>
      </c>
      <c r="X42" s="244"/>
      <c r="Y42" s="244">
        <f>SUM(I42,M42,Q42,U42)</f>
        <v>3.0561667200000002</v>
      </c>
      <c r="Z42" s="244">
        <f>SUM(J42,N42,R42,V42)</f>
        <v>0</v>
      </c>
      <c r="AA42" s="244">
        <f>+Y42-Z42</f>
        <v>3.0561667200000002</v>
      </c>
      <c r="AB42" s="244"/>
      <c r="AC42" s="245"/>
      <c r="AD42" s="245"/>
      <c r="AE42" s="245"/>
      <c r="AF42" s="244"/>
    </row>
    <row r="43" spans="4:32" ht="12.75">
      <c r="D43" s="218" t="s">
        <v>211</v>
      </c>
      <c r="I43" s="244">
        <v>0</v>
      </c>
      <c r="J43" s="244">
        <v>0</v>
      </c>
      <c r="K43" s="244">
        <f>+I43-J43</f>
        <v>0</v>
      </c>
      <c r="L43" s="244"/>
      <c r="M43" s="244">
        <v>0</v>
      </c>
      <c r="N43" s="244">
        <v>0</v>
      </c>
      <c r="O43" s="244">
        <f>+M43-N43</f>
        <v>0</v>
      </c>
      <c r="P43" s="244"/>
      <c r="Q43" s="244">
        <v>0</v>
      </c>
      <c r="R43" s="244">
        <v>0</v>
      </c>
      <c r="S43" s="244">
        <f>+Q43-R43</f>
        <v>0</v>
      </c>
      <c r="T43" s="244"/>
      <c r="U43" s="244">
        <v>0</v>
      </c>
      <c r="V43" s="244">
        <v>0</v>
      </c>
      <c r="W43" s="244">
        <f>+U43-V43</f>
        <v>0</v>
      </c>
      <c r="X43" s="244"/>
      <c r="Y43" s="244">
        <f>SUM(I43,M43,Q43,U43)</f>
        <v>0</v>
      </c>
      <c r="Z43" s="244">
        <f>SUM(J43,N43,R43,V43)</f>
        <v>0</v>
      </c>
      <c r="AA43" s="244">
        <f>+Y43-Z43</f>
        <v>0</v>
      </c>
      <c r="AB43" s="244"/>
      <c r="AC43" s="245"/>
      <c r="AD43" s="245"/>
      <c r="AE43" s="245"/>
      <c r="AF43" s="244"/>
    </row>
    <row r="44" spans="9:32" ht="12.75">
      <c r="I44" s="244"/>
      <c r="J44" s="244"/>
      <c r="K44" s="244"/>
      <c r="L44" s="244"/>
      <c r="M44" s="244"/>
      <c r="N44" s="244"/>
      <c r="O44" s="244"/>
      <c r="P44" s="244"/>
      <c r="Q44" s="244"/>
      <c r="R44" s="244"/>
      <c r="S44" s="244"/>
      <c r="T44" s="244"/>
      <c r="U44" s="244"/>
      <c r="V44" s="244"/>
      <c r="W44" s="244"/>
      <c r="X44" s="244"/>
      <c r="Y44" s="244"/>
      <c r="Z44" s="244"/>
      <c r="AA44" s="244"/>
      <c r="AB44" s="244"/>
      <c r="AC44" s="245"/>
      <c r="AD44" s="245"/>
      <c r="AE44" s="245"/>
      <c r="AF44" s="244"/>
    </row>
    <row r="45" spans="2:32" ht="12.75">
      <c r="B45" s="218" t="s">
        <v>13</v>
      </c>
      <c r="I45" s="244">
        <f>I46+I55+I58+I61+I73</f>
        <v>68594.83952850197</v>
      </c>
      <c r="J45" s="244">
        <f>J46+J55+J58+J61+J73</f>
        <v>69996.89490673269</v>
      </c>
      <c r="K45" s="244">
        <f aca="true" t="shared" si="13" ref="K45:K73">+I45-J45</f>
        <v>-1402.0553782307252</v>
      </c>
      <c r="L45" s="244"/>
      <c r="M45" s="244">
        <f>M46+M55+M58+M61+M73</f>
        <v>70600.40317084746</v>
      </c>
      <c r="N45" s="244">
        <f>N46+N55+N58+N61+N73</f>
        <v>71656.09447445632</v>
      </c>
      <c r="O45" s="244">
        <f aca="true" t="shared" si="14" ref="O45:O73">+M45-N45</f>
        <v>-1055.6913036088517</v>
      </c>
      <c r="P45" s="244"/>
      <c r="Q45" s="244">
        <f>Q46+Q55+Q58+Q61+Q73</f>
        <v>72665.38067215012</v>
      </c>
      <c r="R45" s="244">
        <f>R46+R55+R58+R61+R73</f>
        <v>69702.80898446096</v>
      </c>
      <c r="S45" s="244">
        <f aca="true" t="shared" si="15" ref="S45:S73">+Q45-R45</f>
        <v>2962.571687689153</v>
      </c>
      <c r="T45" s="244"/>
      <c r="U45" s="244">
        <f>U46+U55+U58+U61+U73</f>
        <v>64131.58228664138</v>
      </c>
      <c r="V45" s="244">
        <f>V46+V55+V58+V61+V73</f>
        <v>62482.1919099692</v>
      </c>
      <c r="W45" s="244">
        <f aca="true" t="shared" si="16" ref="W45:W73">+U45-V45</f>
        <v>1649.3903766721778</v>
      </c>
      <c r="X45" s="244"/>
      <c r="Y45" s="244">
        <f>Y46+Y55+Y58+Y61+Y73</f>
        <v>275992.20565814094</v>
      </c>
      <c r="Z45" s="244">
        <f>Z46+Z55+Z58+Z61+Z73</f>
        <v>273837.9902756192</v>
      </c>
      <c r="AA45" s="244">
        <f aca="true" t="shared" si="17" ref="AA45:AA73">+Y45-Z45</f>
        <v>2154.2153825217392</v>
      </c>
      <c r="AB45" s="244"/>
      <c r="AC45" s="245"/>
      <c r="AD45" s="245"/>
      <c r="AE45" s="245"/>
      <c r="AF45" s="244"/>
    </row>
    <row r="46" spans="4:32" ht="12.75">
      <c r="D46" s="218" t="s">
        <v>14</v>
      </c>
      <c r="I46" s="244">
        <f>I47+I51</f>
        <v>6799.835478239803</v>
      </c>
      <c r="J46" s="244">
        <f>J47+J51</f>
        <v>2476.614768755554</v>
      </c>
      <c r="K46" s="244">
        <f t="shared" si="13"/>
        <v>4323.220709484249</v>
      </c>
      <c r="L46" s="244"/>
      <c r="M46" s="244">
        <f>M47+M51</f>
        <v>3933.378642737451</v>
      </c>
      <c r="N46" s="244">
        <f>N47+N51</f>
        <v>3452.622200907875</v>
      </c>
      <c r="O46" s="244">
        <f t="shared" si="14"/>
        <v>480.75644182957603</v>
      </c>
      <c r="P46" s="244"/>
      <c r="Q46" s="244">
        <f>Q47+Q51</f>
        <v>5874.566966361096</v>
      </c>
      <c r="R46" s="244">
        <f>R47+R51</f>
        <v>5226.239331275888</v>
      </c>
      <c r="S46" s="244">
        <f t="shared" si="15"/>
        <v>648.3276350852084</v>
      </c>
      <c r="T46" s="244"/>
      <c r="U46" s="244">
        <f>U47+U51</f>
        <v>6415.215543774797</v>
      </c>
      <c r="V46" s="244">
        <f>V47+V51</f>
        <v>4758.8609494798175</v>
      </c>
      <c r="W46" s="244">
        <f t="shared" si="16"/>
        <v>1656.3545942949795</v>
      </c>
      <c r="X46" s="244"/>
      <c r="Y46" s="244">
        <f>Y47+Y51</f>
        <v>23022.996631113147</v>
      </c>
      <c r="Z46" s="244">
        <f>Z47+Z51</f>
        <v>15914.337250419134</v>
      </c>
      <c r="AA46" s="244">
        <f t="shared" si="17"/>
        <v>7108.659380694013</v>
      </c>
      <c r="AB46" s="244"/>
      <c r="AC46" s="245"/>
      <c r="AD46" s="245"/>
      <c r="AE46" s="245"/>
      <c r="AF46" s="244"/>
    </row>
    <row r="47" spans="5:32" ht="12.75">
      <c r="E47" s="218" t="s">
        <v>188</v>
      </c>
      <c r="I47" s="244">
        <f>I48+I49+I50</f>
        <v>314.27252763</v>
      </c>
      <c r="J47" s="244">
        <f>J48+J49+J50</f>
        <v>2302.20183417</v>
      </c>
      <c r="K47" s="244">
        <f t="shared" si="13"/>
        <v>-1987.92930654</v>
      </c>
      <c r="L47" s="244"/>
      <c r="M47" s="244">
        <f>M48+M49+M50</f>
        <v>923.4378820200001</v>
      </c>
      <c r="N47" s="244">
        <f>N48+N49+N50</f>
        <v>1583.0928587033331</v>
      </c>
      <c r="O47" s="244">
        <f t="shared" si="14"/>
        <v>-659.6549766833331</v>
      </c>
      <c r="P47" s="244"/>
      <c r="Q47" s="244">
        <f>Q48+Q49+Q50</f>
        <v>1550.9205338800002</v>
      </c>
      <c r="R47" s="244">
        <f>R48+R49+R50</f>
        <v>4816.41316447</v>
      </c>
      <c r="S47" s="244">
        <f t="shared" si="15"/>
        <v>-3265.49263059</v>
      </c>
      <c r="T47" s="244"/>
      <c r="U47" s="244">
        <f>U48+U49+U50</f>
        <v>1795.6063624199999</v>
      </c>
      <c r="V47" s="244">
        <f>V48+V49+V50</f>
        <v>3923.71317686</v>
      </c>
      <c r="W47" s="244">
        <f t="shared" si="16"/>
        <v>-2128.1068144400006</v>
      </c>
      <c r="X47" s="244"/>
      <c r="Y47" s="244">
        <f>Y48+Y49+Y50</f>
        <v>4584.23730595</v>
      </c>
      <c r="Z47" s="244">
        <f>Z48+Z49+Z50</f>
        <v>12625.421034203333</v>
      </c>
      <c r="AA47" s="244">
        <f t="shared" si="17"/>
        <v>-8041.183728253333</v>
      </c>
      <c r="AB47" s="244"/>
      <c r="AC47" s="245"/>
      <c r="AD47" s="245"/>
      <c r="AE47" s="245"/>
      <c r="AF47" s="244"/>
    </row>
    <row r="48" spans="6:32" ht="12.75">
      <c r="F48" s="218" t="s">
        <v>15</v>
      </c>
      <c r="I48" s="244">
        <v>152.30556626</v>
      </c>
      <c r="J48" s="244">
        <v>1384.44063011</v>
      </c>
      <c r="K48" s="244">
        <f t="shared" si="13"/>
        <v>-1232.13506385</v>
      </c>
      <c r="L48" s="244"/>
      <c r="M48" s="244">
        <v>528.37905402</v>
      </c>
      <c r="N48" s="244">
        <v>926.7637153</v>
      </c>
      <c r="O48" s="244">
        <f t="shared" si="14"/>
        <v>-398.38466127999993</v>
      </c>
      <c r="P48" s="244"/>
      <c r="Q48" s="244">
        <v>873.9824730700001</v>
      </c>
      <c r="R48" s="244">
        <v>3392.6563885600003</v>
      </c>
      <c r="S48" s="244">
        <f t="shared" si="15"/>
        <v>-2518.67391549</v>
      </c>
      <c r="T48" s="244"/>
      <c r="U48" s="244">
        <v>450.37396195</v>
      </c>
      <c r="V48" s="244">
        <v>1403.3764780800002</v>
      </c>
      <c r="W48" s="244">
        <f t="shared" si="16"/>
        <v>-953.0025161300002</v>
      </c>
      <c r="X48" s="244"/>
      <c r="Y48" s="244">
        <f aca="true" t="shared" si="18" ref="Y48:Z50">SUM(I48,M48,Q48,U48)</f>
        <v>2005.0410553</v>
      </c>
      <c r="Z48" s="244">
        <f t="shared" si="18"/>
        <v>7107.23721205</v>
      </c>
      <c r="AA48" s="244">
        <f t="shared" si="17"/>
        <v>-5102.19615675</v>
      </c>
      <c r="AB48" s="244"/>
      <c r="AC48" s="245"/>
      <c r="AD48" s="245"/>
      <c r="AE48" s="245"/>
      <c r="AF48" s="244"/>
    </row>
    <row r="49" spans="6:32" ht="12.75">
      <c r="F49" s="218" t="s">
        <v>16</v>
      </c>
      <c r="I49" s="244">
        <v>0</v>
      </c>
      <c r="J49" s="244">
        <v>670.69357152</v>
      </c>
      <c r="K49" s="244">
        <f t="shared" si="13"/>
        <v>-670.69357152</v>
      </c>
      <c r="L49" s="244"/>
      <c r="M49" s="244">
        <v>12.1</v>
      </c>
      <c r="N49" s="244">
        <v>341.50560147333334</v>
      </c>
      <c r="O49" s="244">
        <f t="shared" si="14"/>
        <v>-329.4056014733333</v>
      </c>
      <c r="P49" s="244"/>
      <c r="Q49" s="244">
        <v>0</v>
      </c>
      <c r="R49" s="244">
        <v>659.7738285</v>
      </c>
      <c r="S49" s="244">
        <f t="shared" si="15"/>
        <v>-659.7738285</v>
      </c>
      <c r="T49" s="244"/>
      <c r="U49" s="244">
        <v>0</v>
      </c>
      <c r="V49" s="244">
        <v>646.13809998</v>
      </c>
      <c r="W49" s="244">
        <f t="shared" si="16"/>
        <v>-646.13809998</v>
      </c>
      <c r="X49" s="244"/>
      <c r="Y49" s="244">
        <f t="shared" si="18"/>
        <v>12.1</v>
      </c>
      <c r="Z49" s="244">
        <f t="shared" si="18"/>
        <v>2318.1111014733333</v>
      </c>
      <c r="AA49" s="244">
        <f t="shared" si="17"/>
        <v>-2306.0111014733334</v>
      </c>
      <c r="AB49" s="244"/>
      <c r="AC49" s="245"/>
      <c r="AD49" s="245"/>
      <c r="AE49" s="245"/>
      <c r="AF49" s="244"/>
    </row>
    <row r="50" spans="6:32" ht="12.75">
      <c r="F50" s="218" t="s">
        <v>17</v>
      </c>
      <c r="I50" s="244">
        <v>161.96696136999998</v>
      </c>
      <c r="J50" s="244">
        <v>247.06763253999998</v>
      </c>
      <c r="K50" s="244">
        <f t="shared" si="13"/>
        <v>-85.10067117</v>
      </c>
      <c r="L50" s="244"/>
      <c r="M50" s="244">
        <v>382.95882800000004</v>
      </c>
      <c r="N50" s="244">
        <v>314.82354193000003</v>
      </c>
      <c r="O50" s="244">
        <f t="shared" si="14"/>
        <v>68.13528607</v>
      </c>
      <c r="P50" s="244"/>
      <c r="Q50" s="244">
        <v>676.93806081</v>
      </c>
      <c r="R50" s="244">
        <v>763.9829474100001</v>
      </c>
      <c r="S50" s="244">
        <f t="shared" si="15"/>
        <v>-87.04488660000004</v>
      </c>
      <c r="T50" s="244"/>
      <c r="U50" s="244">
        <v>1345.23240047</v>
      </c>
      <c r="V50" s="244">
        <v>1874.1985988000001</v>
      </c>
      <c r="W50" s="244">
        <f t="shared" si="16"/>
        <v>-528.9661983300002</v>
      </c>
      <c r="X50" s="244"/>
      <c r="Y50" s="244">
        <f t="shared" si="18"/>
        <v>2567.09625065</v>
      </c>
      <c r="Z50" s="244">
        <f t="shared" si="18"/>
        <v>3200.07272068</v>
      </c>
      <c r="AA50" s="244">
        <f t="shared" si="17"/>
        <v>-632.9764700300002</v>
      </c>
      <c r="AB50" s="244"/>
      <c r="AC50" s="245"/>
      <c r="AD50" s="245"/>
      <c r="AE50" s="245"/>
      <c r="AF50" s="244"/>
    </row>
    <row r="51" spans="5:32" ht="12.75">
      <c r="E51" s="218" t="s">
        <v>189</v>
      </c>
      <c r="I51" s="244">
        <f>I52+I53+I54</f>
        <v>6485.562950609803</v>
      </c>
      <c r="J51" s="244">
        <f>J52+J53+J54</f>
        <v>174.4129345855541</v>
      </c>
      <c r="K51" s="244">
        <f t="shared" si="13"/>
        <v>6311.1500160242485</v>
      </c>
      <c r="L51" s="244"/>
      <c r="M51" s="244">
        <f>M52+M53+M54</f>
        <v>3009.940760717451</v>
      </c>
      <c r="N51" s="244">
        <f>N52+N53+N54</f>
        <v>1869.529342204542</v>
      </c>
      <c r="O51" s="244">
        <f t="shared" si="14"/>
        <v>1140.4114185129092</v>
      </c>
      <c r="P51" s="244"/>
      <c r="Q51" s="244">
        <f>Q52+Q53+Q54</f>
        <v>4323.646432481096</v>
      </c>
      <c r="R51" s="244">
        <f>R52+R53+R54</f>
        <v>409.8261668058876</v>
      </c>
      <c r="S51" s="244">
        <f t="shared" si="15"/>
        <v>3913.8202656752082</v>
      </c>
      <c r="T51" s="244"/>
      <c r="U51" s="244">
        <f>U52+U53+U54</f>
        <v>4619.609181354797</v>
      </c>
      <c r="V51" s="244">
        <f>V52+V53+V54</f>
        <v>835.147772619817</v>
      </c>
      <c r="W51" s="244">
        <f t="shared" si="16"/>
        <v>3784.46140873498</v>
      </c>
      <c r="X51" s="244"/>
      <c r="Y51" s="244">
        <f>Y52+Y53+Y54</f>
        <v>18438.759325163148</v>
      </c>
      <c r="Z51" s="244">
        <f>Z52+Z53+Z54</f>
        <v>3288.916216215801</v>
      </c>
      <c r="AA51" s="244">
        <f t="shared" si="17"/>
        <v>15149.843108947347</v>
      </c>
      <c r="AB51" s="244"/>
      <c r="AC51" s="245"/>
      <c r="AD51" s="245"/>
      <c r="AE51" s="245"/>
      <c r="AF51" s="244"/>
    </row>
    <row r="52" spans="6:32" ht="12.75">
      <c r="F52" s="218" t="s">
        <v>15</v>
      </c>
      <c r="I52" s="244">
        <v>2509.35482613</v>
      </c>
      <c r="J52" s="244">
        <v>78.13073757000001</v>
      </c>
      <c r="K52" s="244">
        <f t="shared" si="13"/>
        <v>2431.2240885600004</v>
      </c>
      <c r="L52" s="244"/>
      <c r="M52" s="244">
        <v>1885.6980822</v>
      </c>
      <c r="N52" s="244">
        <v>1408.0573993700002</v>
      </c>
      <c r="O52" s="244">
        <f t="shared" si="14"/>
        <v>477.64068282999983</v>
      </c>
      <c r="P52" s="244"/>
      <c r="Q52" s="244">
        <v>3505.1432326299987</v>
      </c>
      <c r="R52" s="244">
        <v>275.8267472299999</v>
      </c>
      <c r="S52" s="244">
        <f t="shared" si="15"/>
        <v>3229.316485399999</v>
      </c>
      <c r="T52" s="244"/>
      <c r="U52" s="244">
        <v>1978.76751109</v>
      </c>
      <c r="V52" s="244">
        <v>341.56333646999997</v>
      </c>
      <c r="W52" s="244">
        <f t="shared" si="16"/>
        <v>1637.20417462</v>
      </c>
      <c r="X52" s="244"/>
      <c r="Y52" s="244">
        <f aca="true" t="shared" si="19" ref="Y52:Z54">SUM(I52,M52,Q52,U52)</f>
        <v>9878.963652049999</v>
      </c>
      <c r="Z52" s="244">
        <f t="shared" si="19"/>
        <v>2103.57822064</v>
      </c>
      <c r="AA52" s="244">
        <f t="shared" si="17"/>
        <v>7775.385431409999</v>
      </c>
      <c r="AB52" s="244"/>
      <c r="AC52" s="245"/>
      <c r="AD52" s="245"/>
      <c r="AE52" s="245"/>
      <c r="AF52" s="244"/>
    </row>
    <row r="53" spans="6:32" ht="12.75">
      <c r="F53" s="218" t="s">
        <v>16</v>
      </c>
      <c r="I53" s="244">
        <v>3652.8227617289617</v>
      </c>
      <c r="J53" s="244">
        <v>0</v>
      </c>
      <c r="K53" s="244">
        <f t="shared" si="13"/>
        <v>3652.8227617289617</v>
      </c>
      <c r="L53" s="244"/>
      <c r="M53" s="244">
        <v>1107.301918017451</v>
      </c>
      <c r="N53" s="244">
        <v>328.691</v>
      </c>
      <c r="O53" s="244">
        <f t="shared" si="14"/>
        <v>778.610918017451</v>
      </c>
      <c r="P53" s="244"/>
      <c r="Q53" s="244">
        <v>756.7083513510978</v>
      </c>
      <c r="R53" s="244">
        <v>73.39</v>
      </c>
      <c r="S53" s="244">
        <f t="shared" si="15"/>
        <v>683.3183513510978</v>
      </c>
      <c r="T53" s="244"/>
      <c r="U53" s="244">
        <v>1482.1114178897383</v>
      </c>
      <c r="V53" s="244">
        <v>0</v>
      </c>
      <c r="W53" s="244">
        <f t="shared" si="16"/>
        <v>1482.1114178897383</v>
      </c>
      <c r="X53" s="244"/>
      <c r="Y53" s="244">
        <f t="shared" si="19"/>
        <v>6998.944448987249</v>
      </c>
      <c r="Z53" s="244">
        <f t="shared" si="19"/>
        <v>402.08099999999996</v>
      </c>
      <c r="AA53" s="244">
        <f t="shared" si="17"/>
        <v>6596.863448987249</v>
      </c>
      <c r="AB53" s="244"/>
      <c r="AC53" s="245"/>
      <c r="AD53" s="245"/>
      <c r="AE53" s="245"/>
      <c r="AF53" s="244"/>
    </row>
    <row r="54" spans="6:32" ht="12.75">
      <c r="F54" s="218" t="s">
        <v>17</v>
      </c>
      <c r="I54" s="244">
        <v>323.3853627508414</v>
      </c>
      <c r="J54" s="244">
        <v>96.28219701555409</v>
      </c>
      <c r="K54" s="244">
        <f t="shared" si="13"/>
        <v>227.10316573528732</v>
      </c>
      <c r="L54" s="244"/>
      <c r="M54" s="244">
        <v>16.940760499999932</v>
      </c>
      <c r="N54" s="244">
        <v>132.78094283454178</v>
      </c>
      <c r="O54" s="244">
        <f t="shared" si="14"/>
        <v>-115.84018233454185</v>
      </c>
      <c r="P54" s="244"/>
      <c r="Q54" s="244">
        <v>61.79484849999993</v>
      </c>
      <c r="R54" s="244">
        <v>60.609419575887756</v>
      </c>
      <c r="S54" s="244">
        <f t="shared" si="15"/>
        <v>1.1854289241121734</v>
      </c>
      <c r="T54" s="244"/>
      <c r="U54" s="244">
        <v>1158.7302523750595</v>
      </c>
      <c r="V54" s="244">
        <v>493.5844361498171</v>
      </c>
      <c r="W54" s="244">
        <f t="shared" si="16"/>
        <v>665.1458162252425</v>
      </c>
      <c r="X54" s="244"/>
      <c r="Y54" s="244">
        <f t="shared" si="19"/>
        <v>1560.851224125901</v>
      </c>
      <c r="Z54" s="244">
        <f t="shared" si="19"/>
        <v>783.2569955758008</v>
      </c>
      <c r="AA54" s="244">
        <f t="shared" si="17"/>
        <v>777.5942285501001</v>
      </c>
      <c r="AB54" s="244"/>
      <c r="AC54" s="245"/>
      <c r="AD54" s="245"/>
      <c r="AE54" s="245"/>
      <c r="AF54" s="244"/>
    </row>
    <row r="55" spans="4:32" ht="12.75">
      <c r="D55" s="218" t="s">
        <v>556</v>
      </c>
      <c r="I55" s="244">
        <f>I56+I57</f>
        <v>37038.40991212976</v>
      </c>
      <c r="J55" s="244">
        <f>J56+J57</f>
        <v>41827.02423029366</v>
      </c>
      <c r="K55" s="244">
        <f t="shared" si="13"/>
        <v>-4788.614318163898</v>
      </c>
      <c r="L55" s="244"/>
      <c r="M55" s="244">
        <f>M56+M57</f>
        <v>40037.06079619362</v>
      </c>
      <c r="N55" s="244">
        <f>N56+N57</f>
        <v>42207.47483058956</v>
      </c>
      <c r="O55" s="244">
        <f t="shared" si="14"/>
        <v>-2170.4140343959443</v>
      </c>
      <c r="P55" s="244"/>
      <c r="Q55" s="244">
        <f>Q56+Q57</f>
        <v>39902.64988454984</v>
      </c>
      <c r="R55" s="244">
        <f>R56+R57</f>
        <v>38891.323436953106</v>
      </c>
      <c r="S55" s="244">
        <f t="shared" si="15"/>
        <v>1011.3264475967371</v>
      </c>
      <c r="T55" s="244"/>
      <c r="U55" s="244">
        <f>U56+U57</f>
        <v>31514.070767978425</v>
      </c>
      <c r="V55" s="244">
        <f>V56+V57</f>
        <v>33185.849860259936</v>
      </c>
      <c r="W55" s="244">
        <f t="shared" si="16"/>
        <v>-1671.779092281511</v>
      </c>
      <c r="X55" s="244"/>
      <c r="Y55" s="244">
        <f>Y56+Y57</f>
        <v>148492.19136085166</v>
      </c>
      <c r="Z55" s="244">
        <f>Z56+Z57</f>
        <v>156111.67235809626</v>
      </c>
      <c r="AA55" s="244">
        <f t="shared" si="17"/>
        <v>-7619.480997244595</v>
      </c>
      <c r="AB55" s="244"/>
      <c r="AC55" s="245"/>
      <c r="AD55" s="245"/>
      <c r="AE55" s="245"/>
      <c r="AF55" s="244"/>
    </row>
    <row r="56" spans="5:32" ht="12.75">
      <c r="E56" s="218" t="s">
        <v>19</v>
      </c>
      <c r="I56" s="244">
        <v>35257.12113937182</v>
      </c>
      <c r="J56" s="244">
        <v>39459.701621101885</v>
      </c>
      <c r="K56" s="244">
        <f t="shared" si="13"/>
        <v>-4202.580481730067</v>
      </c>
      <c r="L56" s="244"/>
      <c r="M56" s="244">
        <v>36547.59180630936</v>
      </c>
      <c r="N56" s="244">
        <v>40536.8644012424</v>
      </c>
      <c r="O56" s="244">
        <f t="shared" si="14"/>
        <v>-3989.2725949330343</v>
      </c>
      <c r="P56" s="244"/>
      <c r="Q56" s="244">
        <v>36245.80926121866</v>
      </c>
      <c r="R56" s="244">
        <v>36822.49666998992</v>
      </c>
      <c r="S56" s="244">
        <f t="shared" si="15"/>
        <v>-576.687408771264</v>
      </c>
      <c r="T56" s="244"/>
      <c r="U56" s="244">
        <v>29521.35403643561</v>
      </c>
      <c r="V56" s="244">
        <v>31005.200196102014</v>
      </c>
      <c r="W56" s="244">
        <f t="shared" si="16"/>
        <v>-1483.8461596664056</v>
      </c>
      <c r="X56" s="244"/>
      <c r="Y56" s="244">
        <f aca="true" t="shared" si="20" ref="Y56:Z58">SUM(I56,M56,Q56,U56)</f>
        <v>137571.87624333546</v>
      </c>
      <c r="Z56" s="244">
        <f t="shared" si="20"/>
        <v>147824.2628884362</v>
      </c>
      <c r="AA56" s="244">
        <f t="shared" si="17"/>
        <v>-10252.386645100749</v>
      </c>
      <c r="AB56" s="244"/>
      <c r="AC56" s="245"/>
      <c r="AD56" s="245"/>
      <c r="AE56" s="245"/>
      <c r="AF56" s="244"/>
    </row>
    <row r="57" spans="5:32" ht="12.75">
      <c r="E57" s="218" t="s">
        <v>8</v>
      </c>
      <c r="I57" s="244">
        <v>1781.28877275794</v>
      </c>
      <c r="J57" s="244">
        <v>2367.3226091917772</v>
      </c>
      <c r="K57" s="244">
        <f t="shared" si="13"/>
        <v>-586.0338364338372</v>
      </c>
      <c r="L57" s="244"/>
      <c r="M57" s="244">
        <v>3489.4689898842535</v>
      </c>
      <c r="N57" s="244">
        <v>1670.6104293471624</v>
      </c>
      <c r="O57" s="244">
        <f t="shared" si="14"/>
        <v>1818.858560537091</v>
      </c>
      <c r="P57" s="244"/>
      <c r="Q57" s="244">
        <v>3656.8406233311853</v>
      </c>
      <c r="R57" s="244">
        <v>2068.826766963182</v>
      </c>
      <c r="S57" s="244">
        <f t="shared" si="15"/>
        <v>1588.0138563680034</v>
      </c>
      <c r="T57" s="244"/>
      <c r="U57" s="244">
        <v>1992.7167315428144</v>
      </c>
      <c r="V57" s="244">
        <v>2180.6496641579215</v>
      </c>
      <c r="W57" s="244">
        <f t="shared" si="16"/>
        <v>-187.93293261510712</v>
      </c>
      <c r="X57" s="244"/>
      <c r="Y57" s="244">
        <f>SUM(I57,M57,Q57,U57)</f>
        <v>10920.315117516193</v>
      </c>
      <c r="Z57" s="244">
        <f t="shared" si="20"/>
        <v>8287.409469660042</v>
      </c>
      <c r="AA57" s="244">
        <f t="shared" si="17"/>
        <v>2632.9056478561506</v>
      </c>
      <c r="AB57" s="244"/>
      <c r="AC57" s="245"/>
      <c r="AD57" s="245"/>
      <c r="AE57" s="245"/>
      <c r="AF57" s="244"/>
    </row>
    <row r="58" spans="4:32" ht="12.75">
      <c r="D58" s="218" t="s">
        <v>555</v>
      </c>
      <c r="I58" s="244">
        <f>SUM(I59:I60)</f>
        <v>2758.8427574602765</v>
      </c>
      <c r="J58" s="244">
        <f>SUM(J59:J60)</f>
        <v>2349.0853935375935</v>
      </c>
      <c r="K58" s="244">
        <f>+I58-J58</f>
        <v>409.757363922683</v>
      </c>
      <c r="L58" s="244"/>
      <c r="M58" s="244">
        <f>SUM(M59:M60)</f>
        <v>2060.9644981617935</v>
      </c>
      <c r="N58" s="244">
        <f>SUM(N59:N60)</f>
        <v>2719.843553365777</v>
      </c>
      <c r="O58" s="244">
        <f t="shared" si="14"/>
        <v>-658.8790552039836</v>
      </c>
      <c r="P58" s="244"/>
      <c r="Q58" s="244">
        <f>SUM(Q59:Q60)</f>
        <v>1813.4473247755527</v>
      </c>
      <c r="R58" s="244">
        <f>SUM(R59:R60)</f>
        <v>2303.1380885917943</v>
      </c>
      <c r="S58" s="244">
        <f t="shared" si="15"/>
        <v>-489.69076381624154</v>
      </c>
      <c r="T58" s="244"/>
      <c r="U58" s="244">
        <f>SUM(U59:U60)</f>
        <v>5074.946529007736</v>
      </c>
      <c r="V58" s="244">
        <f>SUM(V59:V60)</f>
        <v>5288.377101153068</v>
      </c>
      <c r="W58" s="244">
        <f t="shared" si="16"/>
        <v>-213.430572145332</v>
      </c>
      <c r="X58" s="244"/>
      <c r="Y58" s="244">
        <f t="shared" si="20"/>
        <v>11708.20110940536</v>
      </c>
      <c r="Z58" s="244">
        <f t="shared" si="20"/>
        <v>12660.444136648232</v>
      </c>
      <c r="AA58" s="244">
        <f t="shared" si="17"/>
        <v>-952.2430272428719</v>
      </c>
      <c r="AB58" s="244"/>
      <c r="AC58" s="245"/>
      <c r="AD58" s="245"/>
      <c r="AE58" s="245"/>
      <c r="AF58" s="244"/>
    </row>
    <row r="59" spans="5:32" ht="12.75">
      <c r="E59" s="218" t="s">
        <v>19</v>
      </c>
      <c r="I59" s="244">
        <v>2758.8427574602765</v>
      </c>
      <c r="J59" s="244">
        <v>0</v>
      </c>
      <c r="K59" s="244">
        <f>+I59-J59</f>
        <v>2758.8427574602765</v>
      </c>
      <c r="L59" s="244"/>
      <c r="M59" s="244">
        <v>2060.9644981617935</v>
      </c>
      <c r="N59" s="244">
        <v>0</v>
      </c>
      <c r="O59" s="244">
        <f>+M59-N59</f>
        <v>2060.9644981617935</v>
      </c>
      <c r="P59" s="244"/>
      <c r="Q59" s="244">
        <v>1813.4473247755527</v>
      </c>
      <c r="R59" s="244">
        <v>0</v>
      </c>
      <c r="S59" s="244">
        <f>+Q59-R59</f>
        <v>1813.4473247755527</v>
      </c>
      <c r="T59" s="244"/>
      <c r="U59" s="244">
        <v>5074.946529007736</v>
      </c>
      <c r="V59" s="244">
        <v>0</v>
      </c>
      <c r="W59" s="244">
        <f>+U59-V59</f>
        <v>5074.946529007736</v>
      </c>
      <c r="X59" s="244"/>
      <c r="Y59" s="244">
        <f>SUM(I59,M59,Q59,U59)</f>
        <v>11708.20110940536</v>
      </c>
      <c r="Z59" s="244">
        <f>SUM(J59,N59,R59,V59)</f>
        <v>0</v>
      </c>
      <c r="AA59" s="244">
        <f>+Y59-Z59</f>
        <v>11708.20110940536</v>
      </c>
      <c r="AB59" s="244"/>
      <c r="AC59" s="245"/>
      <c r="AD59" s="245"/>
      <c r="AE59" s="245"/>
      <c r="AF59" s="244"/>
    </row>
    <row r="60" spans="5:32" ht="12.75">
      <c r="E60" s="218" t="s">
        <v>8</v>
      </c>
      <c r="I60" s="244">
        <v>0</v>
      </c>
      <c r="J60" s="244">
        <v>2349.0853935375935</v>
      </c>
      <c r="K60" s="244">
        <f>+I60-J60</f>
        <v>-2349.0853935375935</v>
      </c>
      <c r="L60" s="244"/>
      <c r="M60" s="244">
        <v>0</v>
      </c>
      <c r="N60" s="244">
        <v>2719.843553365777</v>
      </c>
      <c r="O60" s="244">
        <f>+M60-N60</f>
        <v>-2719.843553365777</v>
      </c>
      <c r="P60" s="244"/>
      <c r="Q60" s="244">
        <v>0</v>
      </c>
      <c r="R60" s="244">
        <v>2303.1380885917943</v>
      </c>
      <c r="S60" s="244">
        <f>+Q60-R60</f>
        <v>-2303.1380885917943</v>
      </c>
      <c r="T60" s="244"/>
      <c r="U60" s="244">
        <v>0</v>
      </c>
      <c r="V60" s="244">
        <v>5288.377101153068</v>
      </c>
      <c r="W60" s="244">
        <f>+U60-V60</f>
        <v>-5288.377101153068</v>
      </c>
      <c r="X60" s="244"/>
      <c r="Y60" s="244">
        <f>SUM(I60,M60,Q60,U60)</f>
        <v>0</v>
      </c>
      <c r="Z60" s="244">
        <f>SUM(J60,N60,R60,V60)</f>
        <v>12660.444136648232</v>
      </c>
      <c r="AA60" s="244">
        <f>+Y60-Z60</f>
        <v>-12660.444136648232</v>
      </c>
      <c r="AB60" s="244"/>
      <c r="AC60" s="245"/>
      <c r="AD60" s="245"/>
      <c r="AE60" s="245"/>
      <c r="AF60" s="244"/>
    </row>
    <row r="61" spans="4:32" ht="12.75">
      <c r="D61" s="218" t="s">
        <v>195</v>
      </c>
      <c r="I61" s="244">
        <f>I62+I67</f>
        <v>20347.08180920105</v>
      </c>
      <c r="J61" s="244">
        <f>J62+J67</f>
        <v>21344.166024092614</v>
      </c>
      <c r="K61" s="244">
        <f t="shared" si="13"/>
        <v>-997.0842148915654</v>
      </c>
      <c r="L61" s="244"/>
      <c r="M61" s="244">
        <f>M62+M67</f>
        <v>24547.918074864352</v>
      </c>
      <c r="N61" s="244">
        <f>N62+N67</f>
        <v>20835.668690607105</v>
      </c>
      <c r="O61" s="244">
        <f t="shared" si="14"/>
        <v>3712.2493842572476</v>
      </c>
      <c r="P61" s="244"/>
      <c r="Q61" s="244">
        <f>Q62+Q67</f>
        <v>24912.298315594086</v>
      </c>
      <c r="R61" s="244">
        <f>R62+R67</f>
        <v>18504.529443671978</v>
      </c>
      <c r="S61" s="244">
        <f t="shared" si="15"/>
        <v>6407.768871922108</v>
      </c>
      <c r="T61" s="244"/>
      <c r="U61" s="244">
        <f>U62+U67</f>
        <v>17962.74953614437</v>
      </c>
      <c r="V61" s="244">
        <f>V62+V67</f>
        <v>17024.15771501436</v>
      </c>
      <c r="W61" s="244">
        <f t="shared" si="16"/>
        <v>938.5918211300086</v>
      </c>
      <c r="X61" s="244"/>
      <c r="Y61" s="244">
        <f>Y62+Y67</f>
        <v>87770.04773580385</v>
      </c>
      <c r="Z61" s="244">
        <f>Z62+Z67</f>
        <v>77708.52187338605</v>
      </c>
      <c r="AA61" s="244">
        <f t="shared" si="17"/>
        <v>10061.525862417795</v>
      </c>
      <c r="AB61" s="244"/>
      <c r="AC61" s="245"/>
      <c r="AD61" s="245"/>
      <c r="AE61" s="245"/>
      <c r="AF61" s="244"/>
    </row>
    <row r="62" spans="5:32" ht="12.75">
      <c r="E62" s="218" t="s">
        <v>19</v>
      </c>
      <c r="I62" s="244">
        <f>I63+I64+I65+I66</f>
        <v>15076.057528647474</v>
      </c>
      <c r="J62" s="244">
        <f>J63+J64+J65+J66</f>
        <v>18845.891886017827</v>
      </c>
      <c r="K62" s="244">
        <f t="shared" si="13"/>
        <v>-3769.8343573703532</v>
      </c>
      <c r="L62" s="244"/>
      <c r="M62" s="244">
        <f>M63+M64+M65+M66</f>
        <v>16358.689104579295</v>
      </c>
      <c r="N62" s="244">
        <f>N63+N64+N65+N66</f>
        <v>17153.85545864678</v>
      </c>
      <c r="O62" s="244">
        <f t="shared" si="14"/>
        <v>-795.1663540674854</v>
      </c>
      <c r="P62" s="244"/>
      <c r="Q62" s="244">
        <f>Q63+Q64+Q65+Q66</f>
        <v>16140.201440555657</v>
      </c>
      <c r="R62" s="244">
        <f>R63+R64+R65+R66</f>
        <v>13703.420569219576</v>
      </c>
      <c r="S62" s="244">
        <f t="shared" si="15"/>
        <v>2436.780871336081</v>
      </c>
      <c r="T62" s="244"/>
      <c r="U62" s="244">
        <f>U63+U64+U65+U66</f>
        <v>15308.252142444537</v>
      </c>
      <c r="V62" s="244">
        <f>V63+V64+V65+V66</f>
        <v>9464.667477455487</v>
      </c>
      <c r="W62" s="244">
        <f t="shared" si="16"/>
        <v>5843.58466498905</v>
      </c>
      <c r="X62" s="244"/>
      <c r="Y62" s="244">
        <f>Y63+Y64+Y65+Y66</f>
        <v>62883.20021622696</v>
      </c>
      <c r="Z62" s="244">
        <f>Z63+Z64+Z65+Z66</f>
        <v>59167.835391339664</v>
      </c>
      <c r="AA62" s="244">
        <f t="shared" si="17"/>
        <v>3715.3648248872923</v>
      </c>
      <c r="AB62" s="244"/>
      <c r="AC62" s="245"/>
      <c r="AD62" s="245"/>
      <c r="AE62" s="245"/>
      <c r="AF62" s="244"/>
    </row>
    <row r="63" spans="6:32" ht="12.75">
      <c r="F63" s="218" t="s">
        <v>21</v>
      </c>
      <c r="I63" s="244">
        <v>0</v>
      </c>
      <c r="J63" s="244">
        <v>1741.8344907877322</v>
      </c>
      <c r="K63" s="244">
        <f t="shared" si="13"/>
        <v>-1741.8344907877322</v>
      </c>
      <c r="L63" s="244"/>
      <c r="M63" s="244">
        <v>1439.3295208123873</v>
      </c>
      <c r="N63" s="244">
        <v>1153.472010462737</v>
      </c>
      <c r="O63" s="244">
        <f t="shared" si="14"/>
        <v>285.8575103496503</v>
      </c>
      <c r="P63" s="244"/>
      <c r="Q63" s="244">
        <v>1835.9100218424485</v>
      </c>
      <c r="R63" s="244">
        <v>313.5780066715042</v>
      </c>
      <c r="S63" s="244">
        <f t="shared" si="15"/>
        <v>1522.3320151709443</v>
      </c>
      <c r="T63" s="244"/>
      <c r="U63" s="244">
        <v>2910.3860575224726</v>
      </c>
      <c r="V63" s="244">
        <v>437.4917174436144</v>
      </c>
      <c r="W63" s="244">
        <f t="shared" si="16"/>
        <v>2472.894340078858</v>
      </c>
      <c r="X63" s="244"/>
      <c r="Y63" s="244">
        <f aca="true" t="shared" si="21" ref="Y63:Z66">SUM(I63,M63,Q63,U63)</f>
        <v>6185.625600177308</v>
      </c>
      <c r="Z63" s="244">
        <f t="shared" si="21"/>
        <v>3646.376225365588</v>
      </c>
      <c r="AA63" s="244">
        <f t="shared" si="17"/>
        <v>2539.24937481172</v>
      </c>
      <c r="AB63" s="244"/>
      <c r="AC63" s="245"/>
      <c r="AD63" s="245"/>
      <c r="AE63" s="245"/>
      <c r="AF63" s="244"/>
    </row>
    <row r="64" spans="6:32" ht="12.75">
      <c r="F64" s="218" t="s">
        <v>22</v>
      </c>
      <c r="I64" s="244">
        <v>359.79831792973084</v>
      </c>
      <c r="J64" s="244">
        <v>1360.988943009731</v>
      </c>
      <c r="K64" s="244">
        <f t="shared" si="13"/>
        <v>-1001.1906250800001</v>
      </c>
      <c r="L64" s="244"/>
      <c r="M64" s="244">
        <v>124.84794119999988</v>
      </c>
      <c r="N64" s="244">
        <v>469.1881071</v>
      </c>
      <c r="O64" s="244">
        <f t="shared" si="14"/>
        <v>-344.34016590000016</v>
      </c>
      <c r="P64" s="244"/>
      <c r="Q64" s="244">
        <v>914.6428951499998</v>
      </c>
      <c r="R64" s="244">
        <v>738.9832882499996</v>
      </c>
      <c r="S64" s="244">
        <f t="shared" si="15"/>
        <v>175.6596069000002</v>
      </c>
      <c r="T64" s="244"/>
      <c r="U64" s="244">
        <v>384.6909399999999</v>
      </c>
      <c r="V64" s="244">
        <v>62.690500000000014</v>
      </c>
      <c r="W64" s="244">
        <f t="shared" si="16"/>
        <v>322.0004399999999</v>
      </c>
      <c r="X64" s="244"/>
      <c r="Y64" s="244">
        <f t="shared" si="21"/>
        <v>1783.9800942797306</v>
      </c>
      <c r="Z64" s="244">
        <f t="shared" si="21"/>
        <v>2631.850838359731</v>
      </c>
      <c r="AA64" s="244">
        <f t="shared" si="17"/>
        <v>-847.8707440800003</v>
      </c>
      <c r="AB64" s="244"/>
      <c r="AC64" s="245"/>
      <c r="AD64" s="245"/>
      <c r="AE64" s="245"/>
      <c r="AF64" s="244"/>
    </row>
    <row r="65" spans="6:32" ht="12.75">
      <c r="F65" s="218" t="s">
        <v>23</v>
      </c>
      <c r="I65" s="244">
        <v>14716.259210717742</v>
      </c>
      <c r="J65" s="244">
        <v>15743.068452220363</v>
      </c>
      <c r="K65" s="244">
        <f t="shared" si="13"/>
        <v>-1026.8092415026204</v>
      </c>
      <c r="L65" s="244"/>
      <c r="M65" s="244">
        <v>14794.511642566908</v>
      </c>
      <c r="N65" s="244">
        <v>15531.195341084043</v>
      </c>
      <c r="O65" s="244">
        <f t="shared" si="14"/>
        <v>-736.6836985171358</v>
      </c>
      <c r="P65" s="244"/>
      <c r="Q65" s="244">
        <v>13389.648523563208</v>
      </c>
      <c r="R65" s="244">
        <v>12650.859274298073</v>
      </c>
      <c r="S65" s="244">
        <f t="shared" si="15"/>
        <v>738.7892492651354</v>
      </c>
      <c r="T65" s="244"/>
      <c r="U65" s="244">
        <v>12013.175144922065</v>
      </c>
      <c r="V65" s="244">
        <v>8964.485260011872</v>
      </c>
      <c r="W65" s="244">
        <f t="shared" si="16"/>
        <v>3048.6898849101926</v>
      </c>
      <c r="X65" s="244"/>
      <c r="Y65" s="244">
        <f t="shared" si="21"/>
        <v>54913.59452176992</v>
      </c>
      <c r="Z65" s="244">
        <f t="shared" si="21"/>
        <v>52889.60832761435</v>
      </c>
      <c r="AA65" s="244">
        <f t="shared" si="17"/>
        <v>2023.9861941555719</v>
      </c>
      <c r="AB65" s="244"/>
      <c r="AC65" s="245"/>
      <c r="AD65" s="245"/>
      <c r="AE65" s="245"/>
      <c r="AF65" s="244"/>
    </row>
    <row r="66" spans="6:32" ht="12.75">
      <c r="F66" s="218" t="s">
        <v>24</v>
      </c>
      <c r="I66" s="244">
        <v>0</v>
      </c>
      <c r="J66" s="244">
        <v>0</v>
      </c>
      <c r="K66" s="244">
        <f t="shared" si="13"/>
        <v>0</v>
      </c>
      <c r="L66" s="244"/>
      <c r="M66" s="244">
        <v>0</v>
      </c>
      <c r="N66" s="244">
        <v>0</v>
      </c>
      <c r="O66" s="244">
        <f t="shared" si="14"/>
        <v>0</v>
      </c>
      <c r="P66" s="244"/>
      <c r="Q66" s="244">
        <v>0</v>
      </c>
      <c r="R66" s="244">
        <v>0</v>
      </c>
      <c r="S66" s="244">
        <f t="shared" si="15"/>
        <v>0</v>
      </c>
      <c r="T66" s="244"/>
      <c r="U66" s="244">
        <v>0</v>
      </c>
      <c r="V66" s="244">
        <v>0</v>
      </c>
      <c r="W66" s="244">
        <f t="shared" si="16"/>
        <v>0</v>
      </c>
      <c r="X66" s="244"/>
      <c r="Y66" s="244">
        <f t="shared" si="21"/>
        <v>0</v>
      </c>
      <c r="Z66" s="244">
        <f t="shared" si="21"/>
        <v>0</v>
      </c>
      <c r="AA66" s="244">
        <f t="shared" si="17"/>
        <v>0</v>
      </c>
      <c r="AB66" s="244"/>
      <c r="AC66" s="245"/>
      <c r="AD66" s="245"/>
      <c r="AE66" s="245"/>
      <c r="AF66" s="244"/>
    </row>
    <row r="67" spans="5:32" ht="12.75">
      <c r="E67" s="218" t="s">
        <v>8</v>
      </c>
      <c r="I67" s="244">
        <f>I68+I69+I70+I71</f>
        <v>5271.0242805535745</v>
      </c>
      <c r="J67" s="244">
        <f>J68+J69+J70+J71</f>
        <v>2498.2741380747866</v>
      </c>
      <c r="K67" s="244">
        <f t="shared" si="13"/>
        <v>2772.750142478788</v>
      </c>
      <c r="L67" s="244"/>
      <c r="M67" s="244">
        <f>M68+M69+M70+M71</f>
        <v>8189.228970285057</v>
      </c>
      <c r="N67" s="244">
        <f>N68+N69+N70+N71</f>
        <v>3681.8132319603264</v>
      </c>
      <c r="O67" s="244">
        <f t="shared" si="14"/>
        <v>4507.41573832473</v>
      </c>
      <c r="P67" s="244"/>
      <c r="Q67" s="244">
        <f>Q68+Q69+Q70+Q71</f>
        <v>8772.096875038429</v>
      </c>
      <c r="R67" s="244">
        <f>R68+R69+R70+R71</f>
        <v>4801.1088744524</v>
      </c>
      <c r="S67" s="244">
        <f t="shared" si="15"/>
        <v>3970.9880005860286</v>
      </c>
      <c r="T67" s="244"/>
      <c r="U67" s="244">
        <f>U68+U69+U70+U71</f>
        <v>2654.497393699832</v>
      </c>
      <c r="V67" s="244">
        <f>V68+V69+V70+V71</f>
        <v>7559.490237558874</v>
      </c>
      <c r="W67" s="244">
        <f t="shared" si="16"/>
        <v>-4904.992843859041</v>
      </c>
      <c r="X67" s="244"/>
      <c r="Y67" s="244">
        <f>Y68+Y69+Y70+Y71</f>
        <v>24886.847519576895</v>
      </c>
      <c r="Z67" s="244">
        <f>Z68+Z69+Z70+Z71</f>
        <v>18540.68648204639</v>
      </c>
      <c r="AA67" s="244">
        <f t="shared" si="17"/>
        <v>6346.161037530506</v>
      </c>
      <c r="AB67" s="244"/>
      <c r="AC67" s="245"/>
      <c r="AD67" s="245"/>
      <c r="AE67" s="245"/>
      <c r="AF67" s="244"/>
    </row>
    <row r="68" spans="6:32" ht="12.75">
      <c r="F68" s="218" t="s">
        <v>21</v>
      </c>
      <c r="I68" s="244">
        <v>643.7872263936475</v>
      </c>
      <c r="J68" s="244">
        <v>401.37309296147663</v>
      </c>
      <c r="K68" s="244">
        <f t="shared" si="13"/>
        <v>242.4141334321709</v>
      </c>
      <c r="L68" s="244"/>
      <c r="M68" s="244">
        <v>2844.3322866653593</v>
      </c>
      <c r="N68" s="244">
        <v>186.382</v>
      </c>
      <c r="O68" s="244">
        <f t="shared" si="14"/>
        <v>2657.9502866653593</v>
      </c>
      <c r="P68" s="244"/>
      <c r="Q68" s="244">
        <v>1605.9352038874624</v>
      </c>
      <c r="R68" s="244">
        <v>937.0164745123807</v>
      </c>
      <c r="S68" s="244">
        <f t="shared" si="15"/>
        <v>668.9187293750817</v>
      </c>
      <c r="T68" s="244"/>
      <c r="U68" s="244">
        <v>32.988451913761764</v>
      </c>
      <c r="V68" s="244">
        <v>4182.150013712713</v>
      </c>
      <c r="W68" s="244">
        <f t="shared" si="16"/>
        <v>-4149.161561798952</v>
      </c>
      <c r="X68" s="244"/>
      <c r="Y68" s="244">
        <f aca="true" t="shared" si="22" ref="Y68:Z73">SUM(I68,M68,Q68,U68)</f>
        <v>5127.043168860231</v>
      </c>
      <c r="Z68" s="244">
        <f t="shared" si="22"/>
        <v>5706.921581186571</v>
      </c>
      <c r="AA68" s="244">
        <f t="shared" si="17"/>
        <v>-579.8784123263395</v>
      </c>
      <c r="AB68" s="244"/>
      <c r="AC68" s="245"/>
      <c r="AD68" s="245"/>
      <c r="AE68" s="245"/>
      <c r="AF68" s="244"/>
    </row>
    <row r="69" spans="6:32" ht="12.75">
      <c r="F69" s="218" t="s">
        <v>22</v>
      </c>
      <c r="I69" s="244">
        <v>4414.537054159927</v>
      </c>
      <c r="J69" s="244">
        <v>2084.60104511331</v>
      </c>
      <c r="K69" s="244">
        <f t="shared" si="13"/>
        <v>2329.9360090466166</v>
      </c>
      <c r="L69" s="244"/>
      <c r="M69" s="244">
        <v>5323.096683619697</v>
      </c>
      <c r="N69" s="244">
        <v>3435.8594248564664</v>
      </c>
      <c r="O69" s="244">
        <f t="shared" si="14"/>
        <v>1887.2372587632303</v>
      </c>
      <c r="P69" s="244"/>
      <c r="Q69" s="244">
        <v>7126.061671150968</v>
      </c>
      <c r="R69" s="244">
        <v>3828.2265095399325</v>
      </c>
      <c r="S69" s="244">
        <f t="shared" si="15"/>
        <v>3297.835161611036</v>
      </c>
      <c r="T69" s="244"/>
      <c r="U69" s="244">
        <v>2613.0089417860704</v>
      </c>
      <c r="V69" s="244">
        <v>3326.54022384616</v>
      </c>
      <c r="W69" s="244">
        <f t="shared" si="16"/>
        <v>-713.5312820600898</v>
      </c>
      <c r="X69" s="244"/>
      <c r="Y69" s="244">
        <f t="shared" si="22"/>
        <v>19476.70435071666</v>
      </c>
      <c r="Z69" s="244">
        <f t="shared" si="22"/>
        <v>12675.22720335587</v>
      </c>
      <c r="AA69" s="244">
        <f t="shared" si="17"/>
        <v>6801.477147360791</v>
      </c>
      <c r="AB69" s="244"/>
      <c r="AC69" s="245"/>
      <c r="AD69" s="245"/>
      <c r="AE69" s="245"/>
      <c r="AF69" s="244"/>
    </row>
    <row r="70" spans="6:32" ht="12.75">
      <c r="F70" s="218" t="s">
        <v>23</v>
      </c>
      <c r="I70" s="244">
        <v>206.2</v>
      </c>
      <c r="J70" s="244">
        <v>1.7</v>
      </c>
      <c r="K70" s="244">
        <f t="shared" si="13"/>
        <v>204.5</v>
      </c>
      <c r="L70" s="244"/>
      <c r="M70" s="244">
        <v>14.200000000000017</v>
      </c>
      <c r="N70" s="244">
        <v>49.77180710385962</v>
      </c>
      <c r="O70" s="244">
        <f t="shared" si="14"/>
        <v>-35.571807103859605</v>
      </c>
      <c r="P70" s="244"/>
      <c r="Q70" s="244">
        <v>32.79999999999998</v>
      </c>
      <c r="R70" s="244">
        <v>25.465890400088345</v>
      </c>
      <c r="S70" s="244">
        <f t="shared" si="15"/>
        <v>7.334109599911638</v>
      </c>
      <c r="T70" s="244"/>
      <c r="U70" s="244">
        <v>0</v>
      </c>
      <c r="V70" s="244">
        <v>50.79999999999998</v>
      </c>
      <c r="W70" s="244">
        <f t="shared" si="16"/>
        <v>-50.79999999999998</v>
      </c>
      <c r="X70" s="244"/>
      <c r="Y70" s="244">
        <f t="shared" si="22"/>
        <v>253.2</v>
      </c>
      <c r="Z70" s="244">
        <f t="shared" si="22"/>
        <v>127.73769750394796</v>
      </c>
      <c r="AA70" s="244">
        <f t="shared" si="17"/>
        <v>125.46230249605203</v>
      </c>
      <c r="AB70" s="244"/>
      <c r="AC70" s="245"/>
      <c r="AD70" s="245"/>
      <c r="AE70" s="245"/>
      <c r="AF70" s="244"/>
    </row>
    <row r="71" spans="6:32" ht="12.75">
      <c r="F71" s="218" t="s">
        <v>25</v>
      </c>
      <c r="I71" s="244">
        <v>6.5</v>
      </c>
      <c r="J71" s="244">
        <v>10.6</v>
      </c>
      <c r="K71" s="244">
        <f t="shared" si="13"/>
        <v>-4.1</v>
      </c>
      <c r="L71" s="244"/>
      <c r="M71" s="244">
        <v>7.6000000000000005</v>
      </c>
      <c r="N71" s="244">
        <v>9.8</v>
      </c>
      <c r="O71" s="244">
        <f t="shared" si="14"/>
        <v>-2.2</v>
      </c>
      <c r="P71" s="244"/>
      <c r="Q71" s="244">
        <v>7.3</v>
      </c>
      <c r="R71" s="244">
        <v>10.399999999999999</v>
      </c>
      <c r="S71" s="244">
        <f t="shared" si="15"/>
        <v>-3.0999999999999988</v>
      </c>
      <c r="T71" s="244"/>
      <c r="U71" s="244">
        <v>8.5</v>
      </c>
      <c r="V71" s="244">
        <v>0</v>
      </c>
      <c r="W71" s="244">
        <f t="shared" si="16"/>
        <v>8.5</v>
      </c>
      <c r="X71" s="244"/>
      <c r="Y71" s="244">
        <f t="shared" si="22"/>
        <v>29.900000000000002</v>
      </c>
      <c r="Z71" s="244">
        <f t="shared" si="22"/>
        <v>30.799999999999997</v>
      </c>
      <c r="AA71" s="244">
        <f t="shared" si="17"/>
        <v>-0.899999999999995</v>
      </c>
      <c r="AB71" s="244"/>
      <c r="AC71" s="245"/>
      <c r="AD71" s="245"/>
      <c r="AE71" s="245"/>
      <c r="AF71" s="244"/>
    </row>
    <row r="72" spans="6:32" ht="12.75">
      <c r="F72" s="206" t="s">
        <v>742</v>
      </c>
      <c r="I72" s="244">
        <v>0</v>
      </c>
      <c r="J72" s="244">
        <v>0</v>
      </c>
      <c r="K72" s="244">
        <f t="shared" si="13"/>
        <v>0</v>
      </c>
      <c r="L72" s="244"/>
      <c r="M72" s="244">
        <v>0</v>
      </c>
      <c r="N72" s="244">
        <v>0</v>
      </c>
      <c r="O72" s="244">
        <f t="shared" si="14"/>
        <v>0</v>
      </c>
      <c r="P72" s="244"/>
      <c r="Q72" s="244">
        <v>0</v>
      </c>
      <c r="R72" s="244">
        <v>0</v>
      </c>
      <c r="S72" s="244">
        <f t="shared" si="15"/>
        <v>0</v>
      </c>
      <c r="T72" s="244"/>
      <c r="U72" s="244">
        <v>0</v>
      </c>
      <c r="V72" s="244">
        <v>0</v>
      </c>
      <c r="W72" s="244">
        <f t="shared" si="16"/>
        <v>0</v>
      </c>
      <c r="X72" s="244"/>
      <c r="Y72" s="244">
        <f t="shared" si="22"/>
        <v>0</v>
      </c>
      <c r="Z72" s="244">
        <f t="shared" si="22"/>
        <v>0</v>
      </c>
      <c r="AA72" s="244">
        <f t="shared" si="17"/>
        <v>0</v>
      </c>
      <c r="AB72" s="244"/>
      <c r="AC72" s="245"/>
      <c r="AD72" s="245"/>
      <c r="AE72" s="245"/>
      <c r="AF72" s="244"/>
    </row>
    <row r="73" spans="4:32" ht="12.75">
      <c r="D73" s="218" t="s">
        <v>557</v>
      </c>
      <c r="I73" s="244">
        <v>1650.6695714710809</v>
      </c>
      <c r="J73" s="244">
        <v>2000.0044900532716</v>
      </c>
      <c r="K73" s="244">
        <f t="shared" si="13"/>
        <v>-349.33491858219077</v>
      </c>
      <c r="L73" s="244"/>
      <c r="M73" s="244">
        <v>21.081158890239294</v>
      </c>
      <c r="N73" s="244">
        <v>2440.4851989860017</v>
      </c>
      <c r="O73" s="244">
        <f t="shared" si="14"/>
        <v>-2419.4040400957624</v>
      </c>
      <c r="P73" s="244"/>
      <c r="Q73" s="244">
        <v>162.41818086954356</v>
      </c>
      <c r="R73" s="244">
        <v>4777.578683968192</v>
      </c>
      <c r="S73" s="244">
        <f t="shared" si="15"/>
        <v>-4615.160503098648</v>
      </c>
      <c r="T73" s="244"/>
      <c r="U73" s="244">
        <v>3164.599909736051</v>
      </c>
      <c r="V73" s="244">
        <v>2224.946284062027</v>
      </c>
      <c r="W73" s="244">
        <f t="shared" si="16"/>
        <v>939.6536256740237</v>
      </c>
      <c r="X73" s="244"/>
      <c r="Y73" s="244">
        <f t="shared" si="22"/>
        <v>4998.768820966914</v>
      </c>
      <c r="Z73" s="244">
        <f t="shared" si="22"/>
        <v>11443.014657069494</v>
      </c>
      <c r="AA73" s="244">
        <f t="shared" si="17"/>
        <v>-6444.24583610258</v>
      </c>
      <c r="AB73" s="244"/>
      <c r="AC73" s="245"/>
      <c r="AD73" s="245"/>
      <c r="AE73" s="245"/>
      <c r="AF73" s="244"/>
    </row>
    <row r="74" spans="9:32" ht="12.75">
      <c r="I74" s="249"/>
      <c r="J74" s="244"/>
      <c r="K74" s="244"/>
      <c r="L74" s="244"/>
      <c r="M74" s="244"/>
      <c r="N74" s="244"/>
      <c r="O74" s="244"/>
      <c r="P74" s="244"/>
      <c r="Q74" s="244"/>
      <c r="R74" s="244"/>
      <c r="S74" s="244"/>
      <c r="T74" s="244"/>
      <c r="U74" s="244"/>
      <c r="V74" s="244"/>
      <c r="W74" s="244"/>
      <c r="X74" s="244"/>
      <c r="Y74" s="244"/>
      <c r="Z74" s="244"/>
      <c r="AA74" s="244"/>
      <c r="AB74" s="244"/>
      <c r="AC74" s="245"/>
      <c r="AD74" s="245"/>
      <c r="AE74" s="245"/>
      <c r="AF74" s="244"/>
    </row>
    <row r="75" spans="1:32" s="252" customFormat="1" ht="12.75">
      <c r="A75" s="250" t="s">
        <v>27</v>
      </c>
      <c r="B75" s="250"/>
      <c r="C75" s="250"/>
      <c r="D75" s="250"/>
      <c r="E75" s="250"/>
      <c r="F75" s="250"/>
      <c r="G75" s="250"/>
      <c r="H75" s="250"/>
      <c r="I75" s="251"/>
      <c r="J75" s="251"/>
      <c r="K75" s="251">
        <f>-(K10+K39)</f>
        <v>-114.80626986132484</v>
      </c>
      <c r="L75" s="251"/>
      <c r="M75" s="251"/>
      <c r="N75" s="251"/>
      <c r="O75" s="251">
        <f>-(O10+O39)</f>
        <v>711.9644181092626</v>
      </c>
      <c r="P75" s="251"/>
      <c r="Q75" s="251"/>
      <c r="R75" s="251"/>
      <c r="S75" s="251">
        <f>-(S10+S39)</f>
        <v>-224.86414099503236</v>
      </c>
      <c r="T75" s="251"/>
      <c r="U75" s="251"/>
      <c r="V75" s="251"/>
      <c r="W75" s="251">
        <f>-(W10+W39)</f>
        <v>777.6376523200342</v>
      </c>
      <c r="X75" s="251"/>
      <c r="Y75" s="251"/>
      <c r="Z75" s="251"/>
      <c r="AA75" s="251">
        <f>-(AA10+AA39)</f>
        <v>1149.931659572947</v>
      </c>
      <c r="AB75" s="251"/>
      <c r="AC75" s="245"/>
      <c r="AD75" s="245"/>
      <c r="AE75" s="245"/>
      <c r="AF75" s="189"/>
    </row>
    <row r="76" spans="9:32" ht="12.75">
      <c r="I76" s="249"/>
      <c r="J76" s="244"/>
      <c r="K76" s="244"/>
      <c r="L76" s="244"/>
      <c r="M76" s="244"/>
      <c r="N76" s="244"/>
      <c r="O76" s="244"/>
      <c r="P76" s="244"/>
      <c r="Q76" s="244"/>
      <c r="R76" s="244"/>
      <c r="S76" s="244"/>
      <c r="T76" s="244"/>
      <c r="U76" s="244"/>
      <c r="V76" s="244"/>
      <c r="W76" s="244"/>
      <c r="X76" s="244"/>
      <c r="Y76" s="244"/>
      <c r="Z76" s="244"/>
      <c r="AA76" s="244"/>
      <c r="AB76" s="244"/>
      <c r="AC76" s="245"/>
      <c r="AD76" s="245"/>
      <c r="AE76" s="245"/>
      <c r="AF76" s="244"/>
    </row>
    <row r="77" spans="1:32" ht="12.75">
      <c r="A77" s="218" t="s">
        <v>28</v>
      </c>
      <c r="I77" s="249"/>
      <c r="J77" s="244"/>
      <c r="K77" s="244"/>
      <c r="L77" s="244"/>
      <c r="M77" s="244"/>
      <c r="N77" s="244"/>
      <c r="O77" s="244"/>
      <c r="P77" s="244"/>
      <c r="Q77" s="244"/>
      <c r="R77" s="244"/>
      <c r="S77" s="244"/>
      <c r="T77" s="244"/>
      <c r="U77" s="244"/>
      <c r="V77" s="244"/>
      <c r="W77" s="244"/>
      <c r="X77" s="244"/>
      <c r="Y77" s="244"/>
      <c r="Z77" s="244"/>
      <c r="AA77" s="244"/>
      <c r="AB77" s="244"/>
      <c r="AC77" s="245"/>
      <c r="AD77" s="245"/>
      <c r="AE77" s="245"/>
      <c r="AF77" s="244"/>
    </row>
    <row r="78" spans="1:32" s="253" customFormat="1" ht="12.75">
      <c r="A78" s="192" t="s">
        <v>29</v>
      </c>
      <c r="B78" s="192"/>
      <c r="C78" s="192"/>
      <c r="D78" s="192"/>
      <c r="E78" s="192"/>
      <c r="F78" s="192"/>
      <c r="G78" s="192"/>
      <c r="H78" s="192"/>
      <c r="I78" s="249"/>
      <c r="J78" s="249"/>
      <c r="K78" s="249">
        <f>-K73</f>
        <v>349.33491858219077</v>
      </c>
      <c r="L78" s="249"/>
      <c r="M78" s="249"/>
      <c r="N78" s="249"/>
      <c r="O78" s="249">
        <f>-O73</f>
        <v>2419.4040400957624</v>
      </c>
      <c r="P78" s="249"/>
      <c r="Q78" s="249"/>
      <c r="R78" s="249"/>
      <c r="S78" s="249">
        <f>-S73</f>
        <v>4615.160503098648</v>
      </c>
      <c r="T78" s="249"/>
      <c r="U78" s="249"/>
      <c r="V78" s="249"/>
      <c r="W78" s="249">
        <f>-W73</f>
        <v>-939.6536256740237</v>
      </c>
      <c r="X78" s="249"/>
      <c r="Y78" s="249"/>
      <c r="Z78" s="249"/>
      <c r="AA78" s="249">
        <f>-AA73</f>
        <v>6444.24583610258</v>
      </c>
      <c r="AB78" s="249"/>
      <c r="AC78" s="245"/>
      <c r="AD78" s="245"/>
      <c r="AE78" s="245"/>
      <c r="AF78" s="249"/>
    </row>
    <row r="79" spans="1:32" ht="12.75">
      <c r="A79" s="218" t="s">
        <v>196</v>
      </c>
      <c r="I79" s="249">
        <f>I39-I73</f>
        <v>66944.84792956088</v>
      </c>
      <c r="J79" s="244">
        <f>J39-J73</f>
        <v>67996.89041667942</v>
      </c>
      <c r="K79" s="249">
        <f>I79-J79</f>
        <v>-1052.0424871185387</v>
      </c>
      <c r="L79" s="244"/>
      <c r="M79" s="249">
        <f>M39-M73</f>
        <v>70580.30438065722</v>
      </c>
      <c r="N79" s="244">
        <f>N39-N73</f>
        <v>69215.60927547031</v>
      </c>
      <c r="O79" s="249">
        <f>M79-N79</f>
        <v>1364.695105186911</v>
      </c>
      <c r="P79" s="249"/>
      <c r="Q79" s="249">
        <f>Q39-Q73</f>
        <v>72503.63297673057</v>
      </c>
      <c r="R79" s="244">
        <f>R39-R73</f>
        <v>64925.230300492774</v>
      </c>
      <c r="S79" s="249">
        <f>Q79-R79</f>
        <v>7578.402676237798</v>
      </c>
      <c r="T79" s="249"/>
      <c r="U79" s="249">
        <f>U39-U73</f>
        <v>60967.707716945326</v>
      </c>
      <c r="V79" s="244">
        <f>V39-V73</f>
        <v>60257.24562590718</v>
      </c>
      <c r="W79" s="249">
        <f>U79-V79</f>
        <v>710.4620910381491</v>
      </c>
      <c r="X79" s="244"/>
      <c r="Y79" s="249">
        <f>Y39-Y73</f>
        <v>270996.493003894</v>
      </c>
      <c r="Z79" s="244">
        <f>Z39-Z73</f>
        <v>262394.9756185497</v>
      </c>
      <c r="AA79" s="249">
        <f>Y79-Z79</f>
        <v>8601.517385344312</v>
      </c>
      <c r="AB79" s="244"/>
      <c r="AC79" s="245"/>
      <c r="AD79" s="245"/>
      <c r="AE79" s="245"/>
      <c r="AF79" s="244"/>
    </row>
    <row r="80" spans="9:32" ht="12.75">
      <c r="I80" s="249"/>
      <c r="J80" s="244"/>
      <c r="K80" s="244"/>
      <c r="L80" s="244"/>
      <c r="M80" s="244"/>
      <c r="N80" s="244"/>
      <c r="O80" s="244"/>
      <c r="P80" s="244"/>
      <c r="Q80" s="244"/>
      <c r="R80" s="244"/>
      <c r="S80" s="244"/>
      <c r="T80" s="244"/>
      <c r="U80" s="244"/>
      <c r="V80" s="244"/>
      <c r="W80" s="244"/>
      <c r="X80" s="244"/>
      <c r="Y80" s="244"/>
      <c r="Z80" s="244"/>
      <c r="AA80" s="244"/>
      <c r="AB80" s="244"/>
      <c r="AC80" s="245"/>
      <c r="AD80" s="245"/>
      <c r="AE80" s="245"/>
      <c r="AF80" s="244"/>
    </row>
    <row r="81" spans="9:32" ht="12.75">
      <c r="I81" s="244" t="s">
        <v>197</v>
      </c>
      <c r="J81" s="244" t="s">
        <v>198</v>
      </c>
      <c r="K81" s="244" t="s">
        <v>199</v>
      </c>
      <c r="L81" s="244"/>
      <c r="M81" s="244" t="s">
        <v>197</v>
      </c>
      <c r="N81" s="244" t="s">
        <v>198</v>
      </c>
      <c r="O81" s="244" t="s">
        <v>199</v>
      </c>
      <c r="P81" s="244"/>
      <c r="Q81" s="244" t="s">
        <v>197</v>
      </c>
      <c r="R81" s="244" t="s">
        <v>198</v>
      </c>
      <c r="S81" s="244" t="s">
        <v>199</v>
      </c>
      <c r="T81" s="244"/>
      <c r="U81" s="244" t="s">
        <v>197</v>
      </c>
      <c r="V81" s="244" t="s">
        <v>198</v>
      </c>
      <c r="W81" s="244" t="s">
        <v>199</v>
      </c>
      <c r="X81" s="244"/>
      <c r="Y81" s="244" t="s">
        <v>197</v>
      </c>
      <c r="Z81" s="244" t="s">
        <v>198</v>
      </c>
      <c r="AA81" s="244" t="s">
        <v>199</v>
      </c>
      <c r="AB81" s="244"/>
      <c r="AC81" s="245"/>
      <c r="AD81" s="245"/>
      <c r="AE81" s="245"/>
      <c r="AF81" s="244"/>
    </row>
    <row r="82" spans="1:32" ht="12.75">
      <c r="A82" s="254" t="s">
        <v>136</v>
      </c>
      <c r="I82" s="244">
        <f>SUM(I83:I86)</f>
        <v>15076.057528647476</v>
      </c>
      <c r="J82" s="244">
        <f>SUM(J83:J86)</f>
        <v>18557.775992488096</v>
      </c>
      <c r="K82" s="244">
        <f aca="true" t="shared" si="23" ref="K82:K91">+I82-J82</f>
        <v>-3481.7184638406197</v>
      </c>
      <c r="L82" s="244"/>
      <c r="M82" s="244">
        <f>SUM(M83:M86)</f>
        <v>16284.808104579295</v>
      </c>
      <c r="N82" s="244">
        <f>SUM(N83:N86)</f>
        <v>17025.79145864678</v>
      </c>
      <c r="O82" s="244">
        <f aca="true" t="shared" si="24" ref="O82:O91">+M82-N82</f>
        <v>-740.9833540674863</v>
      </c>
      <c r="P82" s="244"/>
      <c r="Q82" s="244">
        <f>SUM(Q83:Q86)</f>
        <v>15759.365440555659</v>
      </c>
      <c r="R82" s="244">
        <f>SUM(R83:R86)</f>
        <v>12949.126451854005</v>
      </c>
      <c r="S82" s="244">
        <f aca="true" t="shared" si="25" ref="S82:S91">+Q82-R82</f>
        <v>2810.2389887016543</v>
      </c>
      <c r="T82" s="244"/>
      <c r="U82" s="244">
        <f>SUM(U83:U86)</f>
        <v>15270.648142444536</v>
      </c>
      <c r="V82" s="244">
        <f>SUM(V83:V86)</f>
        <v>9402.196477455487</v>
      </c>
      <c r="W82" s="244">
        <f aca="true" t="shared" si="26" ref="W82:W91">+U82-V82</f>
        <v>5868.451664989048</v>
      </c>
      <c r="X82" s="244"/>
      <c r="Y82" s="244">
        <f>SUM(I82,M82,Q82,U82)</f>
        <v>62390.87921622697</v>
      </c>
      <c r="Z82" s="244">
        <f aca="true" t="shared" si="27" ref="Z82:Z90">SUM(J82,N82,R82,V82)</f>
        <v>57934.89038044437</v>
      </c>
      <c r="AA82" s="244">
        <f aca="true" t="shared" si="28" ref="AA82:AA91">+Y82-Z82</f>
        <v>4455.9888357825985</v>
      </c>
      <c r="AB82" s="244"/>
      <c r="AC82" s="245"/>
      <c r="AD82" s="245"/>
      <c r="AE82" s="245"/>
      <c r="AF82" s="244"/>
    </row>
    <row r="83" spans="3:32" ht="12.75">
      <c r="C83" s="218" t="s">
        <v>21</v>
      </c>
      <c r="I83" s="244">
        <v>0</v>
      </c>
      <c r="J83" s="244">
        <v>1741.834490787732</v>
      </c>
      <c r="K83" s="244">
        <f t="shared" si="23"/>
        <v>-1741.834490787732</v>
      </c>
      <c r="L83" s="244"/>
      <c r="M83" s="244">
        <v>1439.3295208123873</v>
      </c>
      <c r="N83" s="244">
        <v>1153.472010462737</v>
      </c>
      <c r="O83" s="244">
        <f t="shared" si="24"/>
        <v>285.8575103496503</v>
      </c>
      <c r="P83" s="244"/>
      <c r="Q83" s="244">
        <v>1835.9100218424485</v>
      </c>
      <c r="R83" s="244">
        <v>313.5780066715042</v>
      </c>
      <c r="S83" s="244">
        <f t="shared" si="25"/>
        <v>1522.3320151709443</v>
      </c>
      <c r="T83" s="244"/>
      <c r="U83" s="244">
        <v>2910.3860575224726</v>
      </c>
      <c r="V83" s="244">
        <v>437.4917174436144</v>
      </c>
      <c r="W83" s="244">
        <f t="shared" si="26"/>
        <v>2472.894340078858</v>
      </c>
      <c r="X83" s="244"/>
      <c r="Y83" s="244">
        <f aca="true" t="shared" si="29" ref="Y83:Y90">SUM(I83,M83,Q83,U83)</f>
        <v>6185.625600177308</v>
      </c>
      <c r="Z83" s="244">
        <f t="shared" si="27"/>
        <v>3646.3762253655877</v>
      </c>
      <c r="AA83" s="244">
        <f t="shared" si="28"/>
        <v>2539.2493748117204</v>
      </c>
      <c r="AB83" s="244"/>
      <c r="AC83" s="245"/>
      <c r="AD83" s="245"/>
      <c r="AE83" s="245"/>
      <c r="AF83" s="244"/>
    </row>
    <row r="84" spans="3:32" ht="12.75">
      <c r="C84" s="218" t="s">
        <v>22</v>
      </c>
      <c r="I84" s="244">
        <v>359.79831792973084</v>
      </c>
      <c r="J84" s="244">
        <v>1072.87304948</v>
      </c>
      <c r="K84" s="244">
        <f t="shared" si="23"/>
        <v>-713.0747315502691</v>
      </c>
      <c r="L84" s="244"/>
      <c r="M84" s="244">
        <v>50.96694119999991</v>
      </c>
      <c r="N84" s="244">
        <v>341.1241071000001</v>
      </c>
      <c r="O84" s="244">
        <f t="shared" si="24"/>
        <v>-290.1571659000002</v>
      </c>
      <c r="P84" s="244"/>
      <c r="Q84" s="244">
        <v>533.80689515</v>
      </c>
      <c r="R84" s="244">
        <v>-15.310829115573345</v>
      </c>
      <c r="S84" s="244">
        <f t="shared" si="25"/>
        <v>549.1177242655733</v>
      </c>
      <c r="T84" s="244"/>
      <c r="U84" s="244">
        <v>347.08693999999997</v>
      </c>
      <c r="V84" s="244">
        <v>0.21950000000000713</v>
      </c>
      <c r="W84" s="244">
        <f t="shared" si="26"/>
        <v>346.86744</v>
      </c>
      <c r="X84" s="244"/>
      <c r="Y84" s="244">
        <f t="shared" si="29"/>
        <v>1291.6590942797307</v>
      </c>
      <c r="Z84" s="244">
        <f t="shared" si="27"/>
        <v>1398.9058274644267</v>
      </c>
      <c r="AA84" s="244">
        <f t="shared" si="28"/>
        <v>-107.24673318469604</v>
      </c>
      <c r="AB84" s="244"/>
      <c r="AC84" s="245"/>
      <c r="AD84" s="245"/>
      <c r="AE84" s="245"/>
      <c r="AF84" s="244"/>
    </row>
    <row r="85" spans="3:32" ht="12.75">
      <c r="C85" s="218" t="s">
        <v>23</v>
      </c>
      <c r="I85" s="244">
        <v>14716.259210717744</v>
      </c>
      <c r="J85" s="244">
        <v>15743.068452220363</v>
      </c>
      <c r="K85" s="244">
        <f t="shared" si="23"/>
        <v>-1026.8092415026185</v>
      </c>
      <c r="L85" s="244"/>
      <c r="M85" s="244">
        <v>14794.511642566908</v>
      </c>
      <c r="N85" s="244">
        <v>15531.195341084045</v>
      </c>
      <c r="O85" s="244">
        <f t="shared" si="24"/>
        <v>-736.6836985171376</v>
      </c>
      <c r="P85" s="244"/>
      <c r="Q85" s="244">
        <v>13389.64852356321</v>
      </c>
      <c r="R85" s="244">
        <v>12650.859274298075</v>
      </c>
      <c r="S85" s="244">
        <f t="shared" si="25"/>
        <v>738.7892492651354</v>
      </c>
      <c r="T85" s="244"/>
      <c r="U85" s="244">
        <v>12013.175144922063</v>
      </c>
      <c r="V85" s="244">
        <v>8964.485260011872</v>
      </c>
      <c r="W85" s="244">
        <f t="shared" si="26"/>
        <v>3048.689884910191</v>
      </c>
      <c r="X85" s="244"/>
      <c r="Y85" s="244">
        <f t="shared" si="29"/>
        <v>54913.59452176992</v>
      </c>
      <c r="Z85" s="244">
        <f t="shared" si="27"/>
        <v>52889.60832761436</v>
      </c>
      <c r="AA85" s="244">
        <f t="shared" si="28"/>
        <v>2023.9861941555573</v>
      </c>
      <c r="AB85" s="244"/>
      <c r="AC85" s="245"/>
      <c r="AD85" s="245"/>
      <c r="AE85" s="245"/>
      <c r="AF85" s="244"/>
    </row>
    <row r="86" spans="3:32" ht="12.75">
      <c r="C86" s="218" t="s">
        <v>24</v>
      </c>
      <c r="I86" s="244">
        <v>0</v>
      </c>
      <c r="J86" s="244">
        <v>0</v>
      </c>
      <c r="K86" s="244">
        <f t="shared" si="23"/>
        <v>0</v>
      </c>
      <c r="L86" s="244"/>
      <c r="M86" s="244">
        <v>0</v>
      </c>
      <c r="N86" s="244">
        <v>0</v>
      </c>
      <c r="O86" s="244">
        <f t="shared" si="24"/>
        <v>0</v>
      </c>
      <c r="P86" s="244"/>
      <c r="Q86" s="244">
        <v>0</v>
      </c>
      <c r="R86" s="244">
        <v>0</v>
      </c>
      <c r="S86" s="244">
        <f t="shared" si="25"/>
        <v>0</v>
      </c>
      <c r="T86" s="244"/>
      <c r="U86" s="244">
        <v>0</v>
      </c>
      <c r="V86" s="244">
        <v>0</v>
      </c>
      <c r="W86" s="244">
        <f t="shared" si="26"/>
        <v>0</v>
      </c>
      <c r="X86" s="244"/>
      <c r="Y86" s="244">
        <f t="shared" si="29"/>
        <v>0</v>
      </c>
      <c r="Z86" s="244">
        <f t="shared" si="27"/>
        <v>0</v>
      </c>
      <c r="AA86" s="244">
        <f t="shared" si="28"/>
        <v>0</v>
      </c>
      <c r="AB86" s="244"/>
      <c r="AC86" s="245"/>
      <c r="AD86" s="245"/>
      <c r="AE86" s="245"/>
      <c r="AF86" s="244"/>
    </row>
    <row r="87" spans="2:32" ht="12.75">
      <c r="B87" s="218" t="s">
        <v>138</v>
      </c>
      <c r="I87" s="244">
        <f>SUM(I88:I91)</f>
        <v>1518.7563888890916</v>
      </c>
      <c r="J87" s="244">
        <f>SUM(J88:J91)</f>
        <v>292.24376744694666</v>
      </c>
      <c r="K87" s="244">
        <f t="shared" si="23"/>
        <v>1226.5126214421448</v>
      </c>
      <c r="L87" s="244"/>
      <c r="M87" s="244">
        <f>SUM(M88:M91)</f>
        <v>3719.5553532042545</v>
      </c>
      <c r="N87" s="244">
        <f>SUM(N88:N91)</f>
        <v>178.90399562014585</v>
      </c>
      <c r="O87" s="244">
        <f t="shared" si="24"/>
        <v>3540.6513575841086</v>
      </c>
      <c r="P87" s="244"/>
      <c r="Q87" s="244">
        <f>SUM(Q88:Q91)</f>
        <v>3154.432748219501</v>
      </c>
      <c r="R87" s="244">
        <f>SUM(R88:R91)</f>
        <v>1246.363336634909</v>
      </c>
      <c r="S87" s="244">
        <f t="shared" si="25"/>
        <v>1908.0694115845918</v>
      </c>
      <c r="T87" s="244"/>
      <c r="U87" s="244">
        <f>SUM(U88:U91)</f>
        <v>766.0899145746731</v>
      </c>
      <c r="V87" s="244">
        <f>SUM(V88:V91)</f>
        <v>4431.372387644261</v>
      </c>
      <c r="W87" s="244">
        <f t="shared" si="26"/>
        <v>-3665.282473069588</v>
      </c>
      <c r="X87" s="244"/>
      <c r="Y87" s="244">
        <f t="shared" si="29"/>
        <v>9158.83440488752</v>
      </c>
      <c r="Z87" s="244">
        <f t="shared" si="27"/>
        <v>6148.883487346262</v>
      </c>
      <c r="AA87" s="244">
        <f t="shared" si="28"/>
        <v>3009.9509175412586</v>
      </c>
      <c r="AB87" s="244"/>
      <c r="AC87" s="245"/>
      <c r="AD87" s="245"/>
      <c r="AE87" s="245"/>
      <c r="AF87" s="244"/>
    </row>
    <row r="88" spans="3:32" ht="12.75">
      <c r="C88" s="218" t="s">
        <v>21</v>
      </c>
      <c r="I88" s="244">
        <v>603.0417783936475</v>
      </c>
      <c r="J88" s="244">
        <v>224.32678744694667</v>
      </c>
      <c r="K88" s="244">
        <f t="shared" si="23"/>
        <v>378.7149909467008</v>
      </c>
      <c r="L88" s="244"/>
      <c r="M88" s="244">
        <v>2822.1476816653594</v>
      </c>
      <c r="N88" s="244">
        <v>0</v>
      </c>
      <c r="O88" s="244">
        <f t="shared" si="24"/>
        <v>2822.1476816653594</v>
      </c>
      <c r="P88" s="244"/>
      <c r="Q88" s="244">
        <v>1605.6917478874625</v>
      </c>
      <c r="R88" s="244">
        <v>738.5815345637861</v>
      </c>
      <c r="S88" s="244">
        <f t="shared" si="25"/>
        <v>867.1102133236764</v>
      </c>
      <c r="T88" s="244"/>
      <c r="U88" s="244">
        <v>32.781532913761765</v>
      </c>
      <c r="V88" s="244">
        <v>4012.9540137127133</v>
      </c>
      <c r="W88" s="244">
        <f t="shared" si="26"/>
        <v>-3980.1724807989517</v>
      </c>
      <c r="X88" s="244"/>
      <c r="Y88" s="244">
        <f t="shared" si="29"/>
        <v>5063.662740860232</v>
      </c>
      <c r="Z88" s="244">
        <f t="shared" si="27"/>
        <v>4975.862335723446</v>
      </c>
      <c r="AA88" s="244">
        <f t="shared" si="28"/>
        <v>87.80040513678523</v>
      </c>
      <c r="AB88" s="244"/>
      <c r="AC88" s="245"/>
      <c r="AD88" s="245"/>
      <c r="AE88" s="245"/>
      <c r="AF88" s="244"/>
    </row>
    <row r="89" spans="3:32" ht="12.75">
      <c r="C89" s="218" t="s">
        <v>22</v>
      </c>
      <c r="I89" s="244">
        <v>703.0146104954439</v>
      </c>
      <c r="J89" s="244">
        <v>57.31698</v>
      </c>
      <c r="K89" s="244">
        <f t="shared" si="23"/>
        <v>645.697630495444</v>
      </c>
      <c r="L89" s="244"/>
      <c r="M89" s="244">
        <v>875.6076715388951</v>
      </c>
      <c r="N89" s="244">
        <v>121.40399562014584</v>
      </c>
      <c r="O89" s="244">
        <f t="shared" si="24"/>
        <v>754.2036759187494</v>
      </c>
      <c r="P89" s="244"/>
      <c r="Q89" s="244">
        <v>1508.641000332038</v>
      </c>
      <c r="R89" s="244">
        <v>474.3818020711229</v>
      </c>
      <c r="S89" s="244">
        <f t="shared" si="25"/>
        <v>1034.2591982609151</v>
      </c>
      <c r="T89" s="244"/>
      <c r="U89" s="244">
        <v>724.8083816609113</v>
      </c>
      <c r="V89" s="244">
        <v>371.1183739315471</v>
      </c>
      <c r="W89" s="244">
        <f t="shared" si="26"/>
        <v>353.6900077293642</v>
      </c>
      <c r="X89" s="244"/>
      <c r="Y89" s="244">
        <f t="shared" si="29"/>
        <v>3812.0716640272885</v>
      </c>
      <c r="Z89" s="244">
        <f t="shared" si="27"/>
        <v>1024.2211516228158</v>
      </c>
      <c r="AA89" s="244">
        <f t="shared" si="28"/>
        <v>2787.8505124044727</v>
      </c>
      <c r="AB89" s="244"/>
      <c r="AC89" s="245"/>
      <c r="AD89" s="245"/>
      <c r="AE89" s="245"/>
      <c r="AF89" s="244"/>
    </row>
    <row r="90" spans="3:32" ht="12.75">
      <c r="C90" s="218" t="s">
        <v>23</v>
      </c>
      <c r="I90" s="244">
        <v>206.2</v>
      </c>
      <c r="J90" s="244">
        <v>0</v>
      </c>
      <c r="K90" s="244">
        <f t="shared" si="23"/>
        <v>206.2</v>
      </c>
      <c r="L90" s="244"/>
      <c r="M90" s="244">
        <v>14.200000000000017</v>
      </c>
      <c r="N90" s="244">
        <v>47.69999999999999</v>
      </c>
      <c r="O90" s="244">
        <f t="shared" si="24"/>
        <v>-33.49999999999997</v>
      </c>
      <c r="P90" s="244"/>
      <c r="Q90" s="244">
        <v>32.79999999999998</v>
      </c>
      <c r="R90" s="244">
        <v>23</v>
      </c>
      <c r="S90" s="244">
        <f t="shared" si="25"/>
        <v>9.799999999999983</v>
      </c>
      <c r="T90" s="244"/>
      <c r="U90" s="244">
        <v>0</v>
      </c>
      <c r="V90" s="244">
        <v>47.29999999999998</v>
      </c>
      <c r="W90" s="244">
        <f t="shared" si="26"/>
        <v>-47.29999999999998</v>
      </c>
      <c r="X90" s="244"/>
      <c r="Y90" s="244">
        <f t="shared" si="29"/>
        <v>253.2</v>
      </c>
      <c r="Z90" s="244">
        <f t="shared" si="27"/>
        <v>117.99999999999997</v>
      </c>
      <c r="AA90" s="244">
        <f t="shared" si="28"/>
        <v>135.20000000000002</v>
      </c>
      <c r="AB90" s="244"/>
      <c r="AC90" s="245"/>
      <c r="AD90" s="245"/>
      <c r="AE90" s="245"/>
      <c r="AF90" s="244"/>
    </row>
    <row r="91" spans="3:32" ht="12.75">
      <c r="C91" s="218" t="s">
        <v>25</v>
      </c>
      <c r="I91" s="244">
        <v>6.5</v>
      </c>
      <c r="J91" s="244">
        <v>10.6</v>
      </c>
      <c r="K91" s="244">
        <f t="shared" si="23"/>
        <v>-4.1</v>
      </c>
      <c r="L91" s="244"/>
      <c r="M91" s="244">
        <v>7.6000000000000005</v>
      </c>
      <c r="N91" s="244">
        <v>9.8</v>
      </c>
      <c r="O91" s="244">
        <f t="shared" si="24"/>
        <v>-2.2</v>
      </c>
      <c r="P91" s="244"/>
      <c r="Q91" s="244">
        <v>7.3</v>
      </c>
      <c r="R91" s="244">
        <v>10.399999999999999</v>
      </c>
      <c r="S91" s="244">
        <f t="shared" si="25"/>
        <v>-3.0999999999999988</v>
      </c>
      <c r="T91" s="244"/>
      <c r="U91" s="244">
        <v>8.5</v>
      </c>
      <c r="V91" s="244">
        <v>0</v>
      </c>
      <c r="W91" s="244">
        <f t="shared" si="26"/>
        <v>8.5</v>
      </c>
      <c r="X91" s="244"/>
      <c r="Y91" s="244">
        <f>SUM(I91,M91,Q91,U91)</f>
        <v>29.900000000000002</v>
      </c>
      <c r="Z91" s="244">
        <f>SUM(J91,N91,R91,V91)</f>
        <v>30.799999999999997</v>
      </c>
      <c r="AA91" s="244">
        <f t="shared" si="28"/>
        <v>-0.899999999999995</v>
      </c>
      <c r="AB91" s="244"/>
      <c r="AC91" s="245"/>
      <c r="AD91" s="245"/>
      <c r="AE91" s="245"/>
      <c r="AF91" s="244"/>
    </row>
    <row r="92" spans="9:32" ht="12.75">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5"/>
      <c r="AF92" s="244"/>
    </row>
    <row r="93" spans="5:32" ht="12.75">
      <c r="E93" s="255" t="s">
        <v>354</v>
      </c>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5"/>
      <c r="AF93" s="244"/>
    </row>
    <row r="94" spans="4:32" ht="12.75">
      <c r="D94" s="255"/>
      <c r="F94" s="255"/>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5"/>
      <c r="AF94" s="244"/>
    </row>
    <row r="95" spans="5:32" ht="12.75">
      <c r="E95" s="255" t="s">
        <v>346</v>
      </c>
      <c r="I95" s="244"/>
      <c r="J95" s="244"/>
      <c r="K95" s="256"/>
      <c r="L95" s="244"/>
      <c r="M95" s="244"/>
      <c r="N95" s="244"/>
      <c r="O95" s="256"/>
      <c r="P95" s="244"/>
      <c r="Q95" s="244"/>
      <c r="R95" s="244"/>
      <c r="S95" s="244"/>
      <c r="T95" s="244"/>
      <c r="U95" s="244"/>
      <c r="V95" s="244"/>
      <c r="W95" s="256"/>
      <c r="X95" s="244"/>
      <c r="Y95" s="244"/>
      <c r="Z95" s="244"/>
      <c r="AA95" s="256"/>
      <c r="AB95" s="244"/>
      <c r="AC95" s="244"/>
      <c r="AD95" s="244"/>
      <c r="AE95" s="245"/>
      <c r="AF95" s="244"/>
    </row>
    <row r="96" spans="5:32" ht="12.75">
      <c r="E96" s="255"/>
      <c r="F96" s="255" t="s">
        <v>348</v>
      </c>
      <c r="I96" s="244"/>
      <c r="J96" s="244"/>
      <c r="K96" s="256"/>
      <c r="L96" s="244"/>
      <c r="M96" s="244"/>
      <c r="N96" s="244"/>
      <c r="O96" s="256"/>
      <c r="P96" s="244"/>
      <c r="Q96" s="244"/>
      <c r="R96" s="244"/>
      <c r="S96" s="244"/>
      <c r="T96" s="244"/>
      <c r="U96" s="244"/>
      <c r="V96" s="244"/>
      <c r="W96" s="256"/>
      <c r="X96" s="244"/>
      <c r="Y96" s="244"/>
      <c r="Z96" s="244"/>
      <c r="AA96" s="256"/>
      <c r="AB96" s="244"/>
      <c r="AC96" s="244"/>
      <c r="AD96" s="244"/>
      <c r="AE96" s="245"/>
      <c r="AF96" s="244"/>
    </row>
    <row r="97" spans="5:32" ht="12.75">
      <c r="E97" s="255"/>
      <c r="F97" s="255" t="s">
        <v>349</v>
      </c>
      <c r="I97" s="244"/>
      <c r="J97" s="244"/>
      <c r="K97" s="256"/>
      <c r="L97" s="244"/>
      <c r="M97" s="244"/>
      <c r="N97" s="244"/>
      <c r="O97" s="256"/>
      <c r="P97" s="244"/>
      <c r="Q97" s="244"/>
      <c r="R97" s="244"/>
      <c r="S97" s="244"/>
      <c r="T97" s="244"/>
      <c r="U97" s="244"/>
      <c r="V97" s="244"/>
      <c r="W97" s="256"/>
      <c r="X97" s="244"/>
      <c r="Y97" s="244"/>
      <c r="Z97" s="244"/>
      <c r="AA97" s="256"/>
      <c r="AB97" s="244"/>
      <c r="AC97" s="244"/>
      <c r="AD97" s="244"/>
      <c r="AE97" s="245"/>
      <c r="AF97" s="244"/>
    </row>
    <row r="98" spans="5:32" ht="12.75">
      <c r="E98" s="255"/>
      <c r="F98" s="255" t="s">
        <v>350</v>
      </c>
      <c r="I98" s="244"/>
      <c r="J98" s="244"/>
      <c r="K98" s="256"/>
      <c r="L98" s="244"/>
      <c r="M98" s="244"/>
      <c r="N98" s="244"/>
      <c r="O98" s="256"/>
      <c r="P98" s="244"/>
      <c r="Q98" s="244"/>
      <c r="R98" s="244"/>
      <c r="S98" s="244"/>
      <c r="T98" s="244"/>
      <c r="U98" s="244"/>
      <c r="V98" s="244"/>
      <c r="W98" s="256"/>
      <c r="X98" s="244"/>
      <c r="Y98" s="244"/>
      <c r="Z98" s="244"/>
      <c r="AA98" s="256"/>
      <c r="AB98" s="244"/>
      <c r="AC98" s="244"/>
      <c r="AD98" s="244"/>
      <c r="AE98" s="245"/>
      <c r="AF98" s="244"/>
    </row>
    <row r="99" spans="5:32" ht="12.75">
      <c r="E99" s="255"/>
      <c r="F99" s="255" t="s">
        <v>351</v>
      </c>
      <c r="I99" s="244"/>
      <c r="J99" s="244"/>
      <c r="K99" s="256"/>
      <c r="L99" s="244"/>
      <c r="M99" s="244"/>
      <c r="N99" s="244"/>
      <c r="O99" s="256"/>
      <c r="P99" s="244"/>
      <c r="Q99" s="244"/>
      <c r="R99" s="244"/>
      <c r="S99" s="244"/>
      <c r="T99" s="244"/>
      <c r="U99" s="244"/>
      <c r="V99" s="244"/>
      <c r="W99" s="256"/>
      <c r="X99" s="244"/>
      <c r="Y99" s="244"/>
      <c r="Z99" s="244"/>
      <c r="AA99" s="256"/>
      <c r="AB99" s="244"/>
      <c r="AC99" s="244"/>
      <c r="AD99" s="244"/>
      <c r="AE99" s="245"/>
      <c r="AF99" s="244"/>
    </row>
    <row r="100" spans="5:27" ht="12.75">
      <c r="E100" s="255" t="s">
        <v>347</v>
      </c>
      <c r="K100" s="255"/>
      <c r="O100" s="255"/>
      <c r="W100" s="255"/>
      <c r="AA100" s="255"/>
    </row>
    <row r="101" ht="12.75">
      <c r="F101" s="255" t="s">
        <v>94</v>
      </c>
    </row>
    <row r="102" ht="12.75">
      <c r="F102" s="255" t="s">
        <v>352</v>
      </c>
    </row>
    <row r="103" ht="12.75">
      <c r="F103" s="255" t="s">
        <v>353</v>
      </c>
    </row>
    <row r="104" ht="12.75">
      <c r="F104" s="255" t="s">
        <v>265</v>
      </c>
    </row>
  </sheetData>
  <sheetProtection/>
  <mergeCells count="12">
    <mergeCell ref="U6:W6"/>
    <mergeCell ref="Q6:S6"/>
    <mergeCell ref="AC4:AE4"/>
    <mergeCell ref="AC5:AC7"/>
    <mergeCell ref="AD5:AD7"/>
    <mergeCell ref="AE5:AE7"/>
    <mergeCell ref="B2:Z2"/>
    <mergeCell ref="B3:Z3"/>
    <mergeCell ref="I6:K6"/>
    <mergeCell ref="I5:AA5"/>
    <mergeCell ref="M6:O6"/>
    <mergeCell ref="Y6:AA6"/>
  </mergeCells>
  <printOptions horizontalCentered="1" verticalCentered="1"/>
  <pageMargins left="0.17" right="0.16" top="0.31" bottom="0.19" header="0" footer="0"/>
  <pageSetup fitToHeight="0" fitToWidth="0" horizontalDpi="300" verticalDpi="300" orientation="landscape" scale="60" r:id="rId1"/>
  <rowBreaks count="1" manualBreakCount="1">
    <brk id="75" min="1" max="26" man="1"/>
  </rowBreaks>
</worksheet>
</file>

<file path=xl/worksheets/sheet4.xml><?xml version="1.0" encoding="utf-8"?>
<worksheet xmlns="http://schemas.openxmlformats.org/spreadsheetml/2006/main" xmlns:r="http://schemas.openxmlformats.org/officeDocument/2006/relationships">
  <dimension ref="A1:T96"/>
  <sheetViews>
    <sheetView zoomScalePageLayoutView="0" workbookViewId="0" topLeftCell="A1">
      <selection activeCell="H10" sqref="H10"/>
    </sheetView>
  </sheetViews>
  <sheetFormatPr defaultColWidth="4.00390625" defaultRowHeight="12.75"/>
  <cols>
    <col min="1" max="1" width="0.5625" style="484" customWidth="1"/>
    <col min="2" max="2" width="1.421875" style="484" customWidth="1"/>
    <col min="3" max="4" width="0.5625" style="484" customWidth="1"/>
    <col min="5" max="6" width="0.71875" style="484" customWidth="1"/>
    <col min="7" max="7" width="0.5625" style="484" customWidth="1"/>
    <col min="8" max="8" width="40.57421875" style="484" customWidth="1"/>
    <col min="9" max="9" width="0.85546875" style="484" customWidth="1"/>
    <col min="10" max="10" width="9.00390625" style="484" customWidth="1"/>
    <col min="11" max="11" width="8.7109375" style="484" customWidth="1"/>
    <col min="12" max="12" width="9.8515625" style="484" customWidth="1"/>
    <col min="13" max="13" width="9.140625" style="484" customWidth="1"/>
    <col min="14" max="14" width="10.28125" style="484" customWidth="1"/>
    <col min="15" max="15" width="2.00390625" style="484" customWidth="1"/>
    <col min="16" max="16" width="9.28125" style="395" customWidth="1"/>
    <col min="17" max="17" width="7.7109375" style="484" customWidth="1"/>
    <col min="18" max="18" width="8.140625" style="484" customWidth="1"/>
    <col min="19" max="19" width="12.00390625" style="484" customWidth="1"/>
    <col min="20" max="20" width="8.421875" style="484" customWidth="1"/>
    <col min="21" max="21" width="12.28125" style="484" customWidth="1"/>
    <col min="22" max="22" width="9.28125" style="484" customWidth="1"/>
    <col min="23" max="16384" width="4.00390625" style="484" customWidth="1"/>
  </cols>
  <sheetData>
    <row r="1" spans="1:18" s="477" customFormat="1" ht="12.75">
      <c r="A1" s="475"/>
      <c r="B1" s="475"/>
      <c r="C1" s="475"/>
      <c r="D1" s="475"/>
      <c r="E1" s="475"/>
      <c r="F1" s="475"/>
      <c r="G1" s="475"/>
      <c r="H1" s="475"/>
      <c r="I1" s="475"/>
      <c r="J1" s="475"/>
      <c r="K1" s="475"/>
      <c r="L1" s="475"/>
      <c r="M1" s="475"/>
      <c r="N1" s="475"/>
      <c r="O1" s="475"/>
      <c r="P1" s="476"/>
      <c r="Q1" s="475"/>
      <c r="R1" s="475"/>
    </row>
    <row r="2" spans="1:18" s="477" customFormat="1" ht="13.5" customHeight="1">
      <c r="A2" s="478"/>
      <c r="B2" s="479" t="s">
        <v>719</v>
      </c>
      <c r="D2" s="475"/>
      <c r="E2" s="475"/>
      <c r="F2" s="475"/>
      <c r="G2" s="475"/>
      <c r="H2" s="475"/>
      <c r="I2" s="475"/>
      <c r="J2" s="475"/>
      <c r="K2" s="475"/>
      <c r="L2" s="475"/>
      <c r="M2" s="475"/>
      <c r="N2" s="475"/>
      <c r="O2" s="475"/>
      <c r="P2" s="476"/>
      <c r="Q2" s="475"/>
      <c r="R2" s="475"/>
    </row>
    <row r="3" spans="1:18" s="477" customFormat="1" ht="13.5" customHeight="1">
      <c r="A3" s="480"/>
      <c r="B3" s="480" t="s">
        <v>0</v>
      </c>
      <c r="F3" s="481"/>
      <c r="G3" s="481"/>
      <c r="H3" s="481"/>
      <c r="I3" s="481"/>
      <c r="J3" s="481"/>
      <c r="K3" s="481"/>
      <c r="L3" s="481"/>
      <c r="M3" s="481"/>
      <c r="N3" s="481"/>
      <c r="O3" s="481"/>
      <c r="P3" s="482"/>
      <c r="Q3" s="481"/>
      <c r="R3" s="481"/>
    </row>
    <row r="5" spans="1:16" ht="12.75" customHeight="1">
      <c r="A5" s="483"/>
      <c r="B5" s="483"/>
      <c r="C5" s="483"/>
      <c r="D5" s="483"/>
      <c r="E5" s="483"/>
      <c r="F5" s="483"/>
      <c r="G5" s="483"/>
      <c r="H5" s="483"/>
      <c r="I5" s="483"/>
      <c r="J5" s="483"/>
      <c r="K5" s="483"/>
      <c r="L5" s="483"/>
      <c r="M5" s="483"/>
      <c r="N5" s="483"/>
      <c r="P5" s="446"/>
    </row>
    <row r="6" spans="1:16" ht="12.75">
      <c r="A6" s="485"/>
      <c r="B6" s="485"/>
      <c r="C6" s="485" t="s">
        <v>230</v>
      </c>
      <c r="D6" s="485"/>
      <c r="E6" s="485"/>
      <c r="F6" s="485"/>
      <c r="G6" s="485"/>
      <c r="H6" s="485"/>
      <c r="I6" s="485"/>
      <c r="J6" s="486"/>
      <c r="K6" s="486" t="s">
        <v>558</v>
      </c>
      <c r="L6" s="486"/>
      <c r="M6" s="486"/>
      <c r="N6" s="487" t="s">
        <v>559</v>
      </c>
      <c r="P6" s="446"/>
    </row>
    <row r="7" spans="1:16" ht="13.5" thickBot="1">
      <c r="A7" s="488"/>
      <c r="B7" s="488"/>
      <c r="C7" s="488"/>
      <c r="D7" s="488"/>
      <c r="E7" s="488"/>
      <c r="F7" s="488"/>
      <c r="G7" s="488"/>
      <c r="H7" s="489"/>
      <c r="I7" s="489"/>
      <c r="J7" s="490" t="s">
        <v>560</v>
      </c>
      <c r="K7" s="489" t="s">
        <v>561</v>
      </c>
      <c r="L7" s="489" t="s">
        <v>562</v>
      </c>
      <c r="M7" s="489" t="s">
        <v>445</v>
      </c>
      <c r="N7" s="491"/>
      <c r="P7" s="446"/>
    </row>
    <row r="8" spans="10:20" ht="12.75">
      <c r="J8" s="492"/>
      <c r="K8" s="492"/>
      <c r="L8" s="492"/>
      <c r="M8" s="492"/>
      <c r="N8" s="492"/>
      <c r="O8" s="492"/>
      <c r="P8" s="245"/>
      <c r="Q8" s="492"/>
      <c r="R8" s="492"/>
      <c r="S8" s="492"/>
      <c r="T8" s="492"/>
    </row>
    <row r="9" spans="2:20" ht="12.75">
      <c r="B9" s="477" t="s">
        <v>563</v>
      </c>
      <c r="J9" s="493">
        <f>+J11+J77</f>
        <v>19075.313639690918</v>
      </c>
      <c r="K9" s="493">
        <f>+K11+K77</f>
        <v>18168.09636513728</v>
      </c>
      <c r="L9" s="493">
        <f>+L11+L77</f>
        <v>15932.285799961437</v>
      </c>
      <c r="M9" s="493">
        <f>+M11+M77</f>
        <v>11727.741950233829</v>
      </c>
      <c r="N9" s="493">
        <f>SUM(J9:M9)</f>
        <v>64903.437755023464</v>
      </c>
      <c r="O9" s="492"/>
      <c r="P9" s="245"/>
      <c r="Q9" s="492"/>
      <c r="R9" s="492"/>
      <c r="S9" s="492"/>
      <c r="T9" s="492"/>
    </row>
    <row r="10" spans="10:20" ht="12.75">
      <c r="J10" s="492"/>
      <c r="K10" s="492"/>
      <c r="L10" s="492"/>
      <c r="M10" s="492"/>
      <c r="N10" s="492"/>
      <c r="O10" s="492"/>
      <c r="P10" s="245"/>
      <c r="Q10" s="492"/>
      <c r="R10" s="492"/>
      <c r="S10" s="492"/>
      <c r="T10" s="492"/>
    </row>
    <row r="11" spans="3:20" ht="12.75">
      <c r="C11" s="484" t="s">
        <v>564</v>
      </c>
      <c r="J11" s="492">
        <f>+J13+J23+J35</f>
        <v>18674.4428828016</v>
      </c>
      <c r="K11" s="492">
        <f>+K13+K23+K35</f>
        <v>17706.76519996</v>
      </c>
      <c r="L11" s="492">
        <f>+L13+L23+L35</f>
        <v>15439.53796799</v>
      </c>
      <c r="M11" s="492">
        <f>+M13+M23+M35</f>
        <v>11261.589944210002</v>
      </c>
      <c r="N11" s="492">
        <f>+N13+N23+N35</f>
        <v>63082.335994961606</v>
      </c>
      <c r="O11" s="492"/>
      <c r="P11" s="245"/>
      <c r="Q11" s="492"/>
      <c r="R11" s="492"/>
      <c r="S11" s="492"/>
      <c r="T11" s="492"/>
    </row>
    <row r="12" spans="10:20" ht="12.75">
      <c r="J12" s="492"/>
      <c r="K12" s="492"/>
      <c r="L12" s="492"/>
      <c r="M12" s="492"/>
      <c r="N12" s="492"/>
      <c r="O12" s="492"/>
      <c r="P12" s="245"/>
      <c r="Q12" s="492"/>
      <c r="R12" s="492"/>
      <c r="S12" s="492"/>
      <c r="T12" s="492"/>
    </row>
    <row r="13" spans="4:20" ht="12.75">
      <c r="D13" s="485" t="s">
        <v>565</v>
      </c>
      <c r="E13" s="485"/>
      <c r="F13" s="485"/>
      <c r="G13" s="485"/>
      <c r="J13" s="492">
        <f>SUM(J14:J21)</f>
        <v>12347.987145626654</v>
      </c>
      <c r="K13" s="492">
        <f>SUM(K14:K21)</f>
        <v>10934.540933229164</v>
      </c>
      <c r="L13" s="492">
        <f>SUM(L14:L21)</f>
        <v>8969.507479197431</v>
      </c>
      <c r="M13" s="492">
        <f>SUM(M14:M21)</f>
        <v>5735.990059612199</v>
      </c>
      <c r="N13" s="492">
        <f>SUM(J13:M13)</f>
        <v>37988.02561766545</v>
      </c>
      <c r="O13" s="492"/>
      <c r="P13" s="245"/>
      <c r="Q13" s="492"/>
      <c r="R13" s="492"/>
      <c r="S13" s="492"/>
      <c r="T13" s="492"/>
    </row>
    <row r="14" spans="6:20" ht="12.75">
      <c r="F14" s="485" t="s">
        <v>30</v>
      </c>
      <c r="G14" s="485"/>
      <c r="J14" s="492">
        <v>10993.868740400001</v>
      </c>
      <c r="K14" s="492">
        <v>9531.364334259999</v>
      </c>
      <c r="L14" s="492">
        <v>7563.20889548</v>
      </c>
      <c r="M14" s="492">
        <v>4753.40412284</v>
      </c>
      <c r="N14" s="492">
        <f>SUM(J14:M14)</f>
        <v>32841.84609298</v>
      </c>
      <c r="O14" s="492"/>
      <c r="P14" s="245"/>
      <c r="Q14" s="492"/>
      <c r="R14" s="492"/>
      <c r="S14" s="492"/>
      <c r="T14" s="492"/>
    </row>
    <row r="15" spans="6:20" ht="12.75">
      <c r="F15" s="485" t="s">
        <v>31</v>
      </c>
      <c r="G15" s="485"/>
      <c r="J15" s="492">
        <v>103.67899789</v>
      </c>
      <c r="K15" s="492">
        <v>159.02645453</v>
      </c>
      <c r="L15" s="492">
        <v>169.05748168000002</v>
      </c>
      <c r="M15" s="492">
        <v>161.70907468000001</v>
      </c>
      <c r="N15" s="492">
        <f aca="true" t="shared" si="0" ref="N15:N21">SUM(J15:M15)</f>
        <v>593.4720087800001</v>
      </c>
      <c r="O15" s="492"/>
      <c r="P15" s="245"/>
      <c r="Q15" s="492"/>
      <c r="R15" s="492"/>
      <c r="S15" s="492"/>
      <c r="T15" s="492"/>
    </row>
    <row r="16" spans="6:20" ht="12.75">
      <c r="F16" s="485" t="s">
        <v>32</v>
      </c>
      <c r="G16" s="485"/>
      <c r="J16" s="492">
        <v>108.37368424</v>
      </c>
      <c r="K16" s="492">
        <v>145.44620632</v>
      </c>
      <c r="L16" s="492">
        <v>149.32717476</v>
      </c>
      <c r="M16" s="492">
        <v>150.61008716999999</v>
      </c>
      <c r="N16" s="492">
        <f t="shared" si="0"/>
        <v>553.75715249</v>
      </c>
      <c r="O16" s="492"/>
      <c r="P16" s="245"/>
      <c r="Q16" s="492"/>
      <c r="R16" s="492"/>
      <c r="S16" s="492"/>
      <c r="T16" s="492"/>
    </row>
    <row r="17" spans="6:20" ht="12.75">
      <c r="F17" s="485" t="s">
        <v>33</v>
      </c>
      <c r="G17" s="485"/>
      <c r="J17" s="492">
        <v>109.75601823260001</v>
      </c>
      <c r="K17" s="492">
        <v>95.23608798</v>
      </c>
      <c r="L17" s="492">
        <v>76.27573527999999</v>
      </c>
      <c r="M17" s="492">
        <v>52.556868879999996</v>
      </c>
      <c r="N17" s="492">
        <f t="shared" si="0"/>
        <v>333.82471037259995</v>
      </c>
      <c r="O17" s="492"/>
      <c r="P17" s="245"/>
      <c r="Q17" s="492"/>
      <c r="R17" s="492"/>
      <c r="S17" s="492"/>
      <c r="T17" s="492"/>
    </row>
    <row r="18" spans="6:20" ht="12.75">
      <c r="F18" s="485" t="s">
        <v>34</v>
      </c>
      <c r="G18" s="485"/>
      <c r="J18" s="492">
        <v>886.12347341</v>
      </c>
      <c r="K18" s="492">
        <v>884.4103513200002</v>
      </c>
      <c r="L18" s="492">
        <v>865.9510136700001</v>
      </c>
      <c r="M18" s="492">
        <v>478.40392157000014</v>
      </c>
      <c r="N18" s="492">
        <f t="shared" si="0"/>
        <v>3114.88875997</v>
      </c>
      <c r="O18" s="492"/>
      <c r="P18" s="245"/>
      <c r="Q18" s="492"/>
      <c r="R18" s="492"/>
      <c r="S18" s="492"/>
      <c r="T18" s="492"/>
    </row>
    <row r="19" spans="6:20" ht="12.75">
      <c r="F19" s="485" t="s">
        <v>35</v>
      </c>
      <c r="G19" s="485"/>
      <c r="J19" s="492">
        <v>61.755079460000005</v>
      </c>
      <c r="K19" s="492">
        <v>53.10634776</v>
      </c>
      <c r="L19" s="492">
        <v>44.19981283</v>
      </c>
      <c r="M19" s="492">
        <v>59.78354227999999</v>
      </c>
      <c r="N19" s="492">
        <f t="shared" si="0"/>
        <v>218.84478233</v>
      </c>
      <c r="O19" s="492"/>
      <c r="P19" s="245"/>
      <c r="Q19" s="492"/>
      <c r="R19" s="492"/>
      <c r="S19" s="492"/>
      <c r="T19" s="492"/>
    </row>
    <row r="20" spans="6:20" ht="12.75">
      <c r="F20" s="485" t="s">
        <v>491</v>
      </c>
      <c r="G20" s="485"/>
      <c r="J20" s="492">
        <v>12.702075319999999</v>
      </c>
      <c r="K20" s="492">
        <v>7.83501594</v>
      </c>
      <c r="L20" s="492">
        <v>15.970829259999999</v>
      </c>
      <c r="M20" s="492">
        <v>32.9271511</v>
      </c>
      <c r="N20" s="492">
        <f t="shared" si="0"/>
        <v>69.43507162</v>
      </c>
      <c r="O20" s="492"/>
      <c r="P20" s="245"/>
      <c r="Q20" s="492"/>
      <c r="R20" s="492"/>
      <c r="S20" s="492"/>
      <c r="T20" s="492"/>
    </row>
    <row r="21" spans="6:20" ht="12.75">
      <c r="F21" s="485" t="s">
        <v>36</v>
      </c>
      <c r="G21" s="485"/>
      <c r="J21" s="492">
        <v>71.72907667405573</v>
      </c>
      <c r="K21" s="492">
        <v>58.116135119164085</v>
      </c>
      <c r="L21" s="492">
        <v>85.51653623743033</v>
      </c>
      <c r="M21" s="492">
        <v>46.59529109219814</v>
      </c>
      <c r="N21" s="492">
        <f t="shared" si="0"/>
        <v>261.9570391228483</v>
      </c>
      <c r="O21" s="492"/>
      <c r="P21" s="245"/>
      <c r="Q21" s="492"/>
      <c r="R21" s="492"/>
      <c r="S21" s="492"/>
      <c r="T21" s="492"/>
    </row>
    <row r="22" spans="4:20" ht="12.75">
      <c r="D22" s="485"/>
      <c r="E22" s="485"/>
      <c r="J22" s="492"/>
      <c r="K22" s="492"/>
      <c r="L22" s="492"/>
      <c r="M22" s="492"/>
      <c r="N22" s="492"/>
      <c r="O22" s="492"/>
      <c r="P22" s="245"/>
      <c r="Q22" s="492"/>
      <c r="R22" s="492"/>
      <c r="S22" s="492"/>
      <c r="T22" s="492"/>
    </row>
    <row r="23" spans="4:20" ht="12.75">
      <c r="D23" s="485" t="s">
        <v>566</v>
      </c>
      <c r="E23" s="485"/>
      <c r="F23" s="485"/>
      <c r="G23" s="485"/>
      <c r="J23" s="492">
        <f>+J24+J26+J29+J32</f>
        <v>1421.33114107</v>
      </c>
      <c r="K23" s="492">
        <f>+K24+K26+K29+K32</f>
        <v>1495.5451516900002</v>
      </c>
      <c r="L23" s="492">
        <f>+L24+L26+L29+L32</f>
        <v>594.77754608</v>
      </c>
      <c r="M23" s="492">
        <f>+M24+M26+M29+M32</f>
        <v>497.84573641999987</v>
      </c>
      <c r="N23" s="492">
        <f>SUM(J23:M23)</f>
        <v>4009.49957526</v>
      </c>
      <c r="O23" s="492"/>
      <c r="P23" s="245"/>
      <c r="Q23" s="492"/>
      <c r="R23" s="492"/>
      <c r="S23" s="492"/>
      <c r="T23" s="492"/>
    </row>
    <row r="24" spans="5:20" ht="12.75">
      <c r="E24" s="485" t="s">
        <v>37</v>
      </c>
      <c r="F24" s="485"/>
      <c r="G24" s="485"/>
      <c r="J24" s="492">
        <v>1271.0279486</v>
      </c>
      <c r="K24" s="492">
        <v>1251.1761825</v>
      </c>
      <c r="L24" s="492">
        <v>514.2207211</v>
      </c>
      <c r="M24" s="492">
        <v>414.22712069999983</v>
      </c>
      <c r="N24" s="492">
        <f>SUM(J24:M24)</f>
        <v>3450.6519729</v>
      </c>
      <c r="O24" s="492"/>
      <c r="P24" s="245"/>
      <c r="Q24" s="492"/>
      <c r="R24" s="492"/>
      <c r="S24" s="492"/>
      <c r="T24" s="492"/>
    </row>
    <row r="25" spans="5:20" ht="12.75">
      <c r="E25" s="485"/>
      <c r="F25" s="485"/>
      <c r="G25" s="485"/>
      <c r="H25" s="485" t="s">
        <v>38</v>
      </c>
      <c r="I25" s="485"/>
      <c r="J25" s="492">
        <v>669.1318387</v>
      </c>
      <c r="K25" s="492">
        <v>530.6959037000004</v>
      </c>
      <c r="L25" s="492">
        <v>27.49982160000001</v>
      </c>
      <c r="M25" s="492">
        <v>62.0374521999999</v>
      </c>
      <c r="N25" s="492">
        <f aca="true" t="shared" si="1" ref="N25:N33">SUM(J25:M25)</f>
        <v>1289.3650162000001</v>
      </c>
      <c r="O25" s="492"/>
      <c r="P25" s="245"/>
      <c r="Q25" s="492"/>
      <c r="R25" s="492"/>
      <c r="S25" s="492"/>
      <c r="T25" s="492"/>
    </row>
    <row r="26" spans="5:20" ht="12.75">
      <c r="E26" s="485" t="s">
        <v>39</v>
      </c>
      <c r="J26" s="492">
        <v>131.48340521</v>
      </c>
      <c r="K26" s="492">
        <v>225.14313868</v>
      </c>
      <c r="L26" s="492">
        <v>65.16453483</v>
      </c>
      <c r="M26" s="492">
        <v>62.56963839</v>
      </c>
      <c r="N26" s="492">
        <f t="shared" si="1"/>
        <v>484.36071711</v>
      </c>
      <c r="O26" s="492"/>
      <c r="P26" s="245"/>
      <c r="Q26" s="492"/>
      <c r="R26" s="492"/>
      <c r="S26" s="492"/>
      <c r="T26" s="492"/>
    </row>
    <row r="27" spans="6:20" ht="12.75">
      <c r="F27" s="485"/>
      <c r="G27" s="485"/>
      <c r="H27" s="485" t="s">
        <v>492</v>
      </c>
      <c r="I27" s="485"/>
      <c r="J27" s="492">
        <v>62.621982509999995</v>
      </c>
      <c r="K27" s="492">
        <v>110.39906332000001</v>
      </c>
      <c r="L27" s="492">
        <v>1.8166644699999999</v>
      </c>
      <c r="M27" s="492">
        <v>2.7789034800000003</v>
      </c>
      <c r="N27" s="492">
        <f t="shared" si="1"/>
        <v>177.61661378</v>
      </c>
      <c r="O27" s="492"/>
      <c r="P27" s="245"/>
      <c r="Q27" s="492"/>
      <c r="R27" s="492"/>
      <c r="S27" s="492"/>
      <c r="T27" s="492"/>
    </row>
    <row r="28" spans="6:20" ht="12.75">
      <c r="F28" s="485"/>
      <c r="G28" s="485"/>
      <c r="H28" s="485" t="s">
        <v>493</v>
      </c>
      <c r="I28" s="485"/>
      <c r="J28" s="492">
        <v>10.574911879999998</v>
      </c>
      <c r="K28" s="492">
        <v>30.57414375</v>
      </c>
      <c r="L28" s="492">
        <v>14.50289448</v>
      </c>
      <c r="M28" s="492">
        <v>5.30532267</v>
      </c>
      <c r="N28" s="492">
        <f t="shared" si="1"/>
        <v>60.957272780000004</v>
      </c>
      <c r="O28" s="492"/>
      <c r="P28" s="245"/>
      <c r="Q28" s="492"/>
      <c r="R28" s="492"/>
      <c r="S28" s="492"/>
      <c r="T28" s="492"/>
    </row>
    <row r="29" spans="5:20" ht="12.75">
      <c r="E29" s="485" t="s">
        <v>40</v>
      </c>
      <c r="F29" s="485"/>
      <c r="G29" s="485"/>
      <c r="J29" s="492">
        <v>3.89286953</v>
      </c>
      <c r="K29" s="492">
        <v>3.5164997099999997</v>
      </c>
      <c r="L29" s="492">
        <v>4.38720139</v>
      </c>
      <c r="M29" s="492">
        <v>7.595642809999999</v>
      </c>
      <c r="N29" s="492">
        <f t="shared" si="1"/>
        <v>19.39221344</v>
      </c>
      <c r="O29" s="492"/>
      <c r="P29" s="245"/>
      <c r="Q29" s="492"/>
      <c r="R29" s="492"/>
      <c r="S29" s="492"/>
      <c r="T29" s="492"/>
    </row>
    <row r="30" spans="8:20" ht="12.75">
      <c r="H30" s="485" t="s">
        <v>41</v>
      </c>
      <c r="I30" s="485"/>
      <c r="J30" s="492">
        <v>0</v>
      </c>
      <c r="K30" s="492">
        <v>0</v>
      </c>
      <c r="L30" s="492">
        <v>0</v>
      </c>
      <c r="M30" s="492">
        <v>0</v>
      </c>
      <c r="N30" s="492">
        <f t="shared" si="1"/>
        <v>0</v>
      </c>
      <c r="O30" s="492"/>
      <c r="P30" s="245"/>
      <c r="Q30" s="492"/>
      <c r="R30" s="492"/>
      <c r="S30" s="492"/>
      <c r="T30" s="492"/>
    </row>
    <row r="31" spans="8:20" ht="12.75">
      <c r="H31" s="485" t="s">
        <v>42</v>
      </c>
      <c r="I31" s="485"/>
      <c r="J31" s="492">
        <v>0.02872513</v>
      </c>
      <c r="K31" s="492">
        <v>0.01126175</v>
      </c>
      <c r="L31" s="492">
        <v>0.0319</v>
      </c>
      <c r="M31" s="492">
        <v>0.047517</v>
      </c>
      <c r="N31" s="492">
        <f t="shared" si="1"/>
        <v>0.11940387999999999</v>
      </c>
      <c r="O31" s="492"/>
      <c r="P31" s="245"/>
      <c r="Q31" s="492"/>
      <c r="R31" s="492"/>
      <c r="S31" s="492"/>
      <c r="T31" s="492"/>
    </row>
    <row r="32" spans="5:20" ht="12.75">
      <c r="E32" s="485" t="s">
        <v>43</v>
      </c>
      <c r="F32" s="485"/>
      <c r="G32" s="485"/>
      <c r="J32" s="492">
        <v>14.92691773</v>
      </c>
      <c r="K32" s="492">
        <v>15.709330800000002</v>
      </c>
      <c r="L32" s="492">
        <v>11.00508876</v>
      </c>
      <c r="M32" s="492">
        <v>13.453334519999999</v>
      </c>
      <c r="N32" s="492">
        <f t="shared" si="1"/>
        <v>55.09467181</v>
      </c>
      <c r="O32" s="492"/>
      <c r="P32" s="245"/>
      <c r="Q32" s="492"/>
      <c r="R32" s="492"/>
      <c r="S32" s="492"/>
      <c r="T32" s="492"/>
    </row>
    <row r="33" spans="5:20" ht="12.75">
      <c r="E33" s="485"/>
      <c r="F33" s="485"/>
      <c r="G33" s="485"/>
      <c r="H33" s="485" t="s">
        <v>494</v>
      </c>
      <c r="I33" s="485"/>
      <c r="J33" s="492">
        <v>14.836618009999999</v>
      </c>
      <c r="K33" s="492">
        <v>15.644953280000001</v>
      </c>
      <c r="L33" s="492">
        <v>10.913909919999998</v>
      </c>
      <c r="M33" s="492">
        <v>13.32208634</v>
      </c>
      <c r="N33" s="492">
        <f t="shared" si="1"/>
        <v>54.71756755</v>
      </c>
      <c r="O33" s="492"/>
      <c r="P33" s="245"/>
      <c r="Q33" s="492"/>
      <c r="R33" s="492"/>
      <c r="S33" s="492"/>
      <c r="T33" s="492"/>
    </row>
    <row r="34" spans="4:20" ht="12.75">
      <c r="D34" s="485"/>
      <c r="E34" s="485"/>
      <c r="F34" s="485"/>
      <c r="G34" s="485"/>
      <c r="J34" s="492"/>
      <c r="K34" s="492"/>
      <c r="L34" s="492"/>
      <c r="M34" s="492"/>
      <c r="N34" s="492"/>
      <c r="O34" s="492"/>
      <c r="P34" s="245"/>
      <c r="Q34" s="492"/>
      <c r="R34" s="492"/>
      <c r="S34" s="492"/>
      <c r="T34" s="492"/>
    </row>
    <row r="35" spans="4:20" ht="12.75">
      <c r="D35" s="485" t="s">
        <v>567</v>
      </c>
      <c r="E35" s="485"/>
      <c r="F35" s="485"/>
      <c r="G35" s="485"/>
      <c r="J35" s="492">
        <f>SUM(J36,J49,J51,J59,J65,J70,J72,J75)</f>
        <v>4905.1245961049435</v>
      </c>
      <c r="K35" s="492">
        <f>SUM(K36,K49,K51,K59,K65,K70,K72,K75)</f>
        <v>5276.679115040837</v>
      </c>
      <c r="L35" s="492">
        <f>SUM(L36,L49,L51,L59,L65,L70,L72,L75)</f>
        <v>5875.252942712569</v>
      </c>
      <c r="M35" s="492">
        <f>SUM(M36,M49,M51,M59,M65,M70,M72,M75)</f>
        <v>5027.754148177802</v>
      </c>
      <c r="N35" s="492">
        <f aca="true" t="shared" si="2" ref="N35:N75">SUM(J35:M35)</f>
        <v>21084.810802036154</v>
      </c>
      <c r="O35" s="492"/>
      <c r="P35" s="245"/>
      <c r="Q35" s="492"/>
      <c r="R35" s="492"/>
      <c r="S35" s="492"/>
      <c r="T35" s="492"/>
    </row>
    <row r="36" spans="5:20" ht="12.75">
      <c r="E36" s="485" t="s">
        <v>44</v>
      </c>
      <c r="F36" s="485"/>
      <c r="G36" s="485"/>
      <c r="J36" s="492">
        <v>1520.3336775499997</v>
      </c>
      <c r="K36" s="492">
        <v>1741.7573684700003</v>
      </c>
      <c r="L36" s="492">
        <v>1977.4123312200004</v>
      </c>
      <c r="M36" s="492">
        <v>1742.0491614000002</v>
      </c>
      <c r="N36" s="492">
        <f t="shared" si="2"/>
        <v>6981.55253864</v>
      </c>
      <c r="O36" s="492"/>
      <c r="P36" s="245"/>
      <c r="Q36" s="492"/>
      <c r="R36" s="492"/>
      <c r="S36" s="492"/>
      <c r="T36" s="492"/>
    </row>
    <row r="37" spans="8:20" ht="12.75">
      <c r="H37" s="485" t="s">
        <v>45</v>
      </c>
      <c r="I37" s="485"/>
      <c r="J37" s="492">
        <v>82.59830868</v>
      </c>
      <c r="K37" s="492">
        <v>150.23896169</v>
      </c>
      <c r="L37" s="492">
        <v>165.14349043</v>
      </c>
      <c r="M37" s="492">
        <v>91.92606882</v>
      </c>
      <c r="N37" s="492">
        <f t="shared" si="2"/>
        <v>489.90682962</v>
      </c>
      <c r="O37" s="492"/>
      <c r="P37" s="245"/>
      <c r="Q37" s="492"/>
      <c r="R37" s="492"/>
      <c r="S37" s="492"/>
      <c r="T37" s="492"/>
    </row>
    <row r="38" spans="8:20" ht="12.75">
      <c r="H38" s="494" t="s">
        <v>495</v>
      </c>
      <c r="I38" s="494"/>
      <c r="J38" s="492">
        <v>629.47678287</v>
      </c>
      <c r="K38" s="492">
        <v>543.16303301</v>
      </c>
      <c r="L38" s="492">
        <v>556.5603187400001</v>
      </c>
      <c r="M38" s="492">
        <v>606.10515782</v>
      </c>
      <c r="N38" s="492">
        <f t="shared" si="2"/>
        <v>2335.30529244</v>
      </c>
      <c r="O38" s="492"/>
      <c r="P38" s="245"/>
      <c r="Q38" s="492"/>
      <c r="R38" s="492"/>
      <c r="S38" s="492"/>
      <c r="T38" s="492"/>
    </row>
    <row r="39" spans="8:20" ht="12.75">
      <c r="H39" s="494" t="s">
        <v>496</v>
      </c>
      <c r="I39" s="494"/>
      <c r="J39" s="492">
        <v>81.68004026</v>
      </c>
      <c r="K39" s="492">
        <v>110.29089850999999</v>
      </c>
      <c r="L39" s="492">
        <v>141.50930722</v>
      </c>
      <c r="M39" s="492">
        <v>124.39569698</v>
      </c>
      <c r="N39" s="492">
        <f>SUM(J39:M39)</f>
        <v>457.87594297</v>
      </c>
      <c r="O39" s="492"/>
      <c r="P39" s="245"/>
      <c r="Q39" s="492"/>
      <c r="R39" s="492"/>
      <c r="S39" s="492"/>
      <c r="T39" s="492"/>
    </row>
    <row r="40" spans="8:20" ht="12.75">
      <c r="H40" s="494" t="s">
        <v>497</v>
      </c>
      <c r="I40" s="494"/>
      <c r="J40" s="492">
        <v>25.51504631</v>
      </c>
      <c r="K40" s="492">
        <v>29.024525269999998</v>
      </c>
      <c r="L40" s="492">
        <v>43.913713439999995</v>
      </c>
      <c r="M40" s="492">
        <v>36.9750451</v>
      </c>
      <c r="N40" s="492">
        <f t="shared" si="2"/>
        <v>135.42833012</v>
      </c>
      <c r="O40" s="492"/>
      <c r="P40" s="245"/>
      <c r="Q40" s="492"/>
      <c r="R40" s="492"/>
      <c r="S40" s="492"/>
      <c r="T40" s="492"/>
    </row>
    <row r="41" spans="8:20" ht="12.75">
      <c r="H41" s="494" t="s">
        <v>498</v>
      </c>
      <c r="I41" s="494"/>
      <c r="J41" s="492">
        <v>22.207172599999993</v>
      </c>
      <c r="K41" s="492">
        <v>58.71810429999999</v>
      </c>
      <c r="L41" s="492">
        <v>111.73270869999999</v>
      </c>
      <c r="M41" s="492">
        <v>101.6578186</v>
      </c>
      <c r="N41" s="492">
        <f t="shared" si="2"/>
        <v>294.31580419999995</v>
      </c>
      <c r="O41" s="492"/>
      <c r="P41" s="245"/>
      <c r="Q41" s="492"/>
      <c r="R41" s="492"/>
      <c r="S41" s="492"/>
      <c r="T41" s="492"/>
    </row>
    <row r="42" spans="8:20" ht="12.75">
      <c r="H42" s="485" t="s">
        <v>499</v>
      </c>
      <c r="I42" s="485"/>
      <c r="J42" s="492">
        <v>5.692509900000001</v>
      </c>
      <c r="K42" s="492">
        <v>31.37217650000001</v>
      </c>
      <c r="L42" s="492">
        <v>51.8081391</v>
      </c>
      <c r="M42" s="492">
        <v>46.8883714</v>
      </c>
      <c r="N42" s="492">
        <f t="shared" si="2"/>
        <v>135.76119690000002</v>
      </c>
      <c r="O42" s="492"/>
      <c r="P42" s="245"/>
      <c r="Q42" s="492"/>
      <c r="R42" s="492"/>
      <c r="S42" s="492"/>
      <c r="T42" s="492"/>
    </row>
    <row r="43" spans="8:20" ht="12.75">
      <c r="H43" s="494" t="s">
        <v>500</v>
      </c>
      <c r="I43" s="494"/>
      <c r="J43" s="492">
        <v>12.19496743</v>
      </c>
      <c r="K43" s="492">
        <v>26.3166114</v>
      </c>
      <c r="L43" s="492">
        <v>16.706491839999998</v>
      </c>
      <c r="M43" s="492">
        <v>13.57365226</v>
      </c>
      <c r="N43" s="492">
        <f t="shared" si="2"/>
        <v>68.79172292999999</v>
      </c>
      <c r="O43" s="492"/>
      <c r="P43" s="245"/>
      <c r="Q43" s="492"/>
      <c r="R43" s="492"/>
      <c r="S43" s="492"/>
      <c r="T43" s="492"/>
    </row>
    <row r="44" spans="8:20" ht="12.75">
      <c r="H44" s="494" t="s">
        <v>501</v>
      </c>
      <c r="I44" s="494"/>
      <c r="J44" s="492">
        <v>89.7906069</v>
      </c>
      <c r="K44" s="492">
        <v>88.5061185</v>
      </c>
      <c r="L44" s="492">
        <v>47.4435802</v>
      </c>
      <c r="M44" s="492">
        <v>24.184383699999998</v>
      </c>
      <c r="N44" s="492">
        <f t="shared" si="2"/>
        <v>249.9246893</v>
      </c>
      <c r="O44" s="492"/>
      <c r="P44" s="245"/>
      <c r="Q44" s="492"/>
      <c r="R44" s="492"/>
      <c r="S44" s="492"/>
      <c r="T44" s="492"/>
    </row>
    <row r="45" spans="8:20" ht="12.75">
      <c r="H45" s="494" t="s">
        <v>502</v>
      </c>
      <c r="I45" s="494"/>
      <c r="J45" s="492">
        <v>18.690571950000002</v>
      </c>
      <c r="K45" s="492">
        <v>54.805766659999996</v>
      </c>
      <c r="L45" s="492">
        <v>93.0084045</v>
      </c>
      <c r="M45" s="492">
        <v>63.7380321</v>
      </c>
      <c r="N45" s="492">
        <f t="shared" si="2"/>
        <v>230.24277521</v>
      </c>
      <c r="O45" s="492"/>
      <c r="P45" s="245"/>
      <c r="Q45" s="492"/>
      <c r="R45" s="492"/>
      <c r="S45" s="492"/>
      <c r="T45" s="492"/>
    </row>
    <row r="46" spans="8:20" ht="12.75">
      <c r="H46" s="494" t="s">
        <v>503</v>
      </c>
      <c r="I46" s="494"/>
      <c r="J46" s="492">
        <v>14.17046736</v>
      </c>
      <c r="K46" s="492">
        <v>40.04787753</v>
      </c>
      <c r="L46" s="492">
        <v>43.723749080000005</v>
      </c>
      <c r="M46" s="492">
        <v>31.66275585999999</v>
      </c>
      <c r="N46" s="492">
        <f t="shared" si="2"/>
        <v>129.60484982999998</v>
      </c>
      <c r="O46" s="492"/>
      <c r="P46" s="245"/>
      <c r="Q46" s="492"/>
      <c r="R46" s="492"/>
      <c r="S46" s="492"/>
      <c r="T46" s="492"/>
    </row>
    <row r="47" spans="8:20" ht="12.75">
      <c r="H47" s="494" t="s">
        <v>504</v>
      </c>
      <c r="I47" s="494"/>
      <c r="J47" s="492">
        <v>39.00715079</v>
      </c>
      <c r="K47" s="492">
        <v>41.503105240000004</v>
      </c>
      <c r="L47" s="492">
        <v>56.788277480000005</v>
      </c>
      <c r="M47" s="492">
        <v>40.64159024</v>
      </c>
      <c r="N47" s="492">
        <f t="shared" si="2"/>
        <v>177.94012375</v>
      </c>
      <c r="O47" s="492"/>
      <c r="P47" s="245"/>
      <c r="Q47" s="492"/>
      <c r="R47" s="492"/>
      <c r="S47" s="492"/>
      <c r="T47" s="492"/>
    </row>
    <row r="48" spans="8:20" ht="12.75">
      <c r="H48" s="494" t="s">
        <v>505</v>
      </c>
      <c r="I48" s="494"/>
      <c r="J48" s="492">
        <v>93.11823799</v>
      </c>
      <c r="K48" s="492">
        <v>96.54435516999999</v>
      </c>
      <c r="L48" s="492">
        <v>80.96477479</v>
      </c>
      <c r="M48" s="492">
        <v>67.22504758</v>
      </c>
      <c r="N48" s="492">
        <f t="shared" si="2"/>
        <v>337.85241553000003</v>
      </c>
      <c r="O48" s="492"/>
      <c r="P48" s="245"/>
      <c r="Q48" s="492"/>
      <c r="R48" s="492"/>
      <c r="S48" s="492"/>
      <c r="T48" s="492"/>
    </row>
    <row r="49" spans="5:20" ht="12.75">
      <c r="E49" s="485" t="s">
        <v>46</v>
      </c>
      <c r="F49" s="485"/>
      <c r="G49" s="485"/>
      <c r="J49" s="492">
        <v>322.87642603999996</v>
      </c>
      <c r="K49" s="492">
        <v>358.74663565</v>
      </c>
      <c r="L49" s="492">
        <v>419.36277549999994</v>
      </c>
      <c r="M49" s="492">
        <v>395.04225403</v>
      </c>
      <c r="N49" s="492">
        <f t="shared" si="2"/>
        <v>1496.02809122</v>
      </c>
      <c r="O49" s="492"/>
      <c r="P49" s="245"/>
      <c r="Q49" s="492"/>
      <c r="R49" s="492"/>
      <c r="S49" s="492"/>
      <c r="T49" s="492"/>
    </row>
    <row r="50" spans="5:20" ht="12.75">
      <c r="E50" s="485"/>
      <c r="F50" s="485"/>
      <c r="G50" s="485"/>
      <c r="H50" s="494" t="s">
        <v>506</v>
      </c>
      <c r="I50" s="494"/>
      <c r="J50" s="492">
        <v>301.44258259000003</v>
      </c>
      <c r="K50" s="492">
        <v>329.2415883</v>
      </c>
      <c r="L50" s="492">
        <v>384.15743509999993</v>
      </c>
      <c r="M50" s="492">
        <v>362.95963697</v>
      </c>
      <c r="N50" s="492">
        <f t="shared" si="2"/>
        <v>1377.8012429599999</v>
      </c>
      <c r="O50" s="492"/>
      <c r="P50" s="245"/>
      <c r="Q50" s="492"/>
      <c r="R50" s="492"/>
      <c r="S50" s="492"/>
      <c r="T50" s="492"/>
    </row>
    <row r="51" spans="5:20" ht="12.75">
      <c r="E51" s="485" t="s">
        <v>47</v>
      </c>
      <c r="F51" s="485"/>
      <c r="G51" s="485"/>
      <c r="J51" s="492">
        <v>524.3978039599997</v>
      </c>
      <c r="K51" s="492">
        <v>533.3271620499997</v>
      </c>
      <c r="L51" s="492">
        <v>569.5347672299998</v>
      </c>
      <c r="M51" s="492">
        <v>517.4403285799998</v>
      </c>
      <c r="N51" s="492">
        <f t="shared" si="2"/>
        <v>2144.700061819999</v>
      </c>
      <c r="O51" s="492"/>
      <c r="P51" s="245"/>
      <c r="Q51" s="492"/>
      <c r="R51" s="492"/>
      <c r="S51" s="492"/>
      <c r="T51" s="492"/>
    </row>
    <row r="52" spans="5:20" ht="12.75">
      <c r="E52" s="485"/>
      <c r="F52" s="485"/>
      <c r="G52" s="485"/>
      <c r="H52" s="485" t="s">
        <v>507</v>
      </c>
      <c r="I52" s="485"/>
      <c r="J52" s="492">
        <v>195.4407574599998</v>
      </c>
      <c r="K52" s="492">
        <v>189.7153284499998</v>
      </c>
      <c r="L52" s="492">
        <v>192.92379148999981</v>
      </c>
      <c r="M52" s="492">
        <v>163.02551815999982</v>
      </c>
      <c r="N52" s="492">
        <f t="shared" si="2"/>
        <v>741.1053955599991</v>
      </c>
      <c r="O52" s="492"/>
      <c r="P52" s="245"/>
      <c r="Q52" s="492"/>
      <c r="R52" s="492"/>
      <c r="S52" s="492"/>
      <c r="T52" s="492"/>
    </row>
    <row r="53" spans="8:20" ht="12.75">
      <c r="H53" s="485" t="s">
        <v>48</v>
      </c>
      <c r="I53" s="485"/>
      <c r="J53" s="492">
        <v>88.09074756</v>
      </c>
      <c r="K53" s="492">
        <v>80.47979778000001</v>
      </c>
      <c r="L53" s="492">
        <v>76.2347102</v>
      </c>
      <c r="M53" s="492">
        <v>93.70303733</v>
      </c>
      <c r="N53" s="492">
        <f t="shared" si="2"/>
        <v>338.50829287</v>
      </c>
      <c r="O53" s="492"/>
      <c r="P53" s="245"/>
      <c r="Q53" s="492"/>
      <c r="R53" s="492"/>
      <c r="S53" s="492"/>
      <c r="T53" s="492"/>
    </row>
    <row r="54" spans="8:20" ht="12.75">
      <c r="H54" s="485" t="s">
        <v>508</v>
      </c>
      <c r="I54" s="485"/>
      <c r="J54" s="492">
        <v>49.19895995</v>
      </c>
      <c r="K54" s="492">
        <v>44.01263793</v>
      </c>
      <c r="L54" s="492">
        <v>58.424264279999996</v>
      </c>
      <c r="M54" s="492">
        <v>47.295634050000004</v>
      </c>
      <c r="N54" s="492">
        <f t="shared" si="2"/>
        <v>198.93149620999998</v>
      </c>
      <c r="O54" s="492"/>
      <c r="P54" s="245"/>
      <c r="Q54" s="492"/>
      <c r="R54" s="492"/>
      <c r="S54" s="492"/>
      <c r="T54" s="492"/>
    </row>
    <row r="55" spans="8:20" ht="12.75">
      <c r="H55" s="485" t="s">
        <v>509</v>
      </c>
      <c r="I55" s="485"/>
      <c r="J55" s="492">
        <v>73.23562806</v>
      </c>
      <c r="K55" s="492">
        <v>80.00407116</v>
      </c>
      <c r="L55" s="492">
        <v>81.62573461</v>
      </c>
      <c r="M55" s="492">
        <v>71.66309034</v>
      </c>
      <c r="N55" s="492">
        <f t="shared" si="2"/>
        <v>306.52852416999997</v>
      </c>
      <c r="O55" s="492"/>
      <c r="P55" s="245"/>
      <c r="Q55" s="492"/>
      <c r="R55" s="492"/>
      <c r="S55" s="492"/>
      <c r="T55" s="492"/>
    </row>
    <row r="56" spans="8:20" ht="12.75">
      <c r="H56" s="485" t="s">
        <v>510</v>
      </c>
      <c r="I56" s="485"/>
      <c r="J56" s="492">
        <v>5.24741421</v>
      </c>
      <c r="K56" s="492">
        <v>5.66493429</v>
      </c>
      <c r="L56" s="492">
        <v>7.019150960000001</v>
      </c>
      <c r="M56" s="492">
        <v>6.67930508</v>
      </c>
      <c r="N56" s="492">
        <f t="shared" si="2"/>
        <v>24.61080454</v>
      </c>
      <c r="O56" s="492"/>
      <c r="P56" s="245"/>
      <c r="Q56" s="492"/>
      <c r="R56" s="492"/>
      <c r="S56" s="492"/>
      <c r="T56" s="492"/>
    </row>
    <row r="57" spans="8:20" ht="12.75">
      <c r="H57" s="485" t="s">
        <v>511</v>
      </c>
      <c r="I57" s="485"/>
      <c r="J57" s="492">
        <v>19.45301242</v>
      </c>
      <c r="K57" s="492">
        <v>26.57613284</v>
      </c>
      <c r="L57" s="492">
        <v>24.98869559</v>
      </c>
      <c r="M57" s="492">
        <v>18.604349250000002</v>
      </c>
      <c r="N57" s="492">
        <f t="shared" si="2"/>
        <v>89.6221901</v>
      </c>
      <c r="O57" s="492"/>
      <c r="P57" s="245"/>
      <c r="Q57" s="492"/>
      <c r="R57" s="492"/>
      <c r="S57" s="492"/>
      <c r="T57" s="492"/>
    </row>
    <row r="58" spans="8:20" ht="12.75">
      <c r="H58" s="485" t="s">
        <v>512</v>
      </c>
      <c r="I58" s="485"/>
      <c r="J58" s="492">
        <v>2.2216801</v>
      </c>
      <c r="K58" s="492">
        <v>0.7839674000000001</v>
      </c>
      <c r="L58" s="492">
        <v>2.5158177999999998</v>
      </c>
      <c r="M58" s="492">
        <v>0.51766159</v>
      </c>
      <c r="N58" s="492">
        <f t="shared" si="2"/>
        <v>6.03912689</v>
      </c>
      <c r="O58" s="492"/>
      <c r="P58" s="245"/>
      <c r="Q58" s="492"/>
      <c r="R58" s="492"/>
      <c r="S58" s="492"/>
      <c r="T58" s="492"/>
    </row>
    <row r="59" spans="5:20" ht="12.75">
      <c r="E59" s="485" t="s">
        <v>49</v>
      </c>
      <c r="F59" s="485"/>
      <c r="G59" s="485"/>
      <c r="J59" s="492">
        <v>799.94824348</v>
      </c>
      <c r="K59" s="492">
        <v>849.354391999329</v>
      </c>
      <c r="L59" s="492">
        <v>891.5645073833086</v>
      </c>
      <c r="M59" s="492">
        <v>672.6883641250262</v>
      </c>
      <c r="N59" s="492">
        <f t="shared" si="2"/>
        <v>3213.5555069876636</v>
      </c>
      <c r="O59" s="492"/>
      <c r="P59" s="245"/>
      <c r="Q59" s="492"/>
      <c r="R59" s="492"/>
      <c r="S59" s="492"/>
      <c r="T59" s="492"/>
    </row>
    <row r="60" spans="8:20" ht="12.75">
      <c r="H60" s="485" t="s">
        <v>50</v>
      </c>
      <c r="I60" s="485"/>
      <c r="J60" s="492">
        <v>45.62256139</v>
      </c>
      <c r="K60" s="492">
        <v>44.01216237</v>
      </c>
      <c r="L60" s="492">
        <v>44.76469879</v>
      </c>
      <c r="M60" s="492">
        <v>31.40113105999999</v>
      </c>
      <c r="N60" s="492">
        <f t="shared" si="2"/>
        <v>165.80055360999998</v>
      </c>
      <c r="O60" s="492"/>
      <c r="P60" s="245"/>
      <c r="Q60" s="492"/>
      <c r="R60" s="492"/>
      <c r="S60" s="492"/>
      <c r="T60" s="492"/>
    </row>
    <row r="61" spans="8:20" ht="12.75">
      <c r="H61" s="485" t="s">
        <v>51</v>
      </c>
      <c r="I61" s="485"/>
      <c r="J61" s="492">
        <v>607.9738476699999</v>
      </c>
      <c r="K61" s="492">
        <v>647.0162456200001</v>
      </c>
      <c r="L61" s="492">
        <v>666.41754156</v>
      </c>
      <c r="M61" s="492">
        <v>461.24125346999995</v>
      </c>
      <c r="N61" s="492">
        <f t="shared" si="2"/>
        <v>2382.64888832</v>
      </c>
      <c r="O61" s="492"/>
      <c r="P61" s="245"/>
      <c r="Q61" s="492"/>
      <c r="R61" s="492"/>
      <c r="S61" s="492"/>
      <c r="T61" s="492"/>
    </row>
    <row r="62" spans="8:20" ht="12.75">
      <c r="H62" s="485" t="s">
        <v>513</v>
      </c>
      <c r="I62" s="485"/>
      <c r="J62" s="492">
        <v>33.69035109000001</v>
      </c>
      <c r="K62" s="492">
        <v>29.646786760000012</v>
      </c>
      <c r="L62" s="492">
        <v>42.85001822</v>
      </c>
      <c r="M62" s="492">
        <v>45.127767</v>
      </c>
      <c r="N62" s="492">
        <f t="shared" si="2"/>
        <v>151.31492307000002</v>
      </c>
      <c r="O62" s="492"/>
      <c r="P62" s="245"/>
      <c r="Q62" s="492"/>
      <c r="R62" s="492"/>
      <c r="S62" s="492"/>
      <c r="T62" s="492"/>
    </row>
    <row r="63" spans="8:20" ht="12.75">
      <c r="H63" s="485" t="s">
        <v>514</v>
      </c>
      <c r="I63" s="485"/>
      <c r="J63" s="492">
        <v>0.95019977</v>
      </c>
      <c r="K63" s="492">
        <v>0.8667237699999999</v>
      </c>
      <c r="L63" s="492">
        <v>0.8728626199999999</v>
      </c>
      <c r="M63" s="492">
        <v>1.0866084100000002</v>
      </c>
      <c r="N63" s="492">
        <f t="shared" si="2"/>
        <v>3.77639457</v>
      </c>
      <c r="O63" s="492"/>
      <c r="P63" s="245"/>
      <c r="Q63" s="492"/>
      <c r="R63" s="492"/>
      <c r="S63" s="492"/>
      <c r="T63" s="492"/>
    </row>
    <row r="64" spans="8:20" ht="12.75">
      <c r="H64" s="485" t="s">
        <v>515</v>
      </c>
      <c r="I64" s="485"/>
      <c r="J64" s="492">
        <v>53.53237402</v>
      </c>
      <c r="K64" s="492">
        <v>63.7355628</v>
      </c>
      <c r="L64" s="492">
        <v>67.22953855</v>
      </c>
      <c r="M64" s="492">
        <v>64.07382432</v>
      </c>
      <c r="N64" s="492">
        <f t="shared" si="2"/>
        <v>248.57129969</v>
      </c>
      <c r="O64" s="492"/>
      <c r="P64" s="245"/>
      <c r="Q64" s="492"/>
      <c r="R64" s="492"/>
      <c r="S64" s="492"/>
      <c r="T64" s="492"/>
    </row>
    <row r="65" spans="5:20" ht="12.75">
      <c r="E65" s="485" t="s">
        <v>52</v>
      </c>
      <c r="F65" s="485"/>
      <c r="G65" s="485"/>
      <c r="J65" s="492">
        <v>868.6513295959443</v>
      </c>
      <c r="K65" s="492">
        <v>919.6447137459522</v>
      </c>
      <c r="L65" s="492">
        <v>1122.416246254384</v>
      </c>
      <c r="M65" s="492">
        <v>927.4400854546041</v>
      </c>
      <c r="N65" s="492">
        <f t="shared" si="2"/>
        <v>3838.152375050885</v>
      </c>
      <c r="O65" s="492"/>
      <c r="P65" s="245"/>
      <c r="Q65" s="492"/>
      <c r="R65" s="492"/>
      <c r="S65" s="492"/>
      <c r="T65" s="492"/>
    </row>
    <row r="66" spans="8:20" ht="12.75">
      <c r="H66" s="485" t="s">
        <v>53</v>
      </c>
      <c r="I66" s="485"/>
      <c r="J66" s="492">
        <v>133.60092327</v>
      </c>
      <c r="K66" s="492">
        <v>91.20272245</v>
      </c>
      <c r="L66" s="492">
        <v>113.58535276</v>
      </c>
      <c r="M66" s="492">
        <v>67.57790858</v>
      </c>
      <c r="N66" s="492">
        <f t="shared" si="2"/>
        <v>405.96690706000004</v>
      </c>
      <c r="O66" s="492"/>
      <c r="P66" s="245"/>
      <c r="Q66" s="492"/>
      <c r="R66" s="492"/>
      <c r="S66" s="492"/>
      <c r="T66" s="492"/>
    </row>
    <row r="67" spans="8:20" ht="12.75">
      <c r="H67" s="485" t="s">
        <v>516</v>
      </c>
      <c r="I67" s="485"/>
      <c r="J67" s="492">
        <v>74.41467823</v>
      </c>
      <c r="K67" s="492">
        <v>129.66637466</v>
      </c>
      <c r="L67" s="492">
        <v>172.27874413</v>
      </c>
      <c r="M67" s="492">
        <v>101.89283861999999</v>
      </c>
      <c r="N67" s="492">
        <f t="shared" si="2"/>
        <v>478.25263564</v>
      </c>
      <c r="O67" s="492"/>
      <c r="P67" s="245"/>
      <c r="Q67" s="492"/>
      <c r="R67" s="492"/>
      <c r="S67" s="492"/>
      <c r="T67" s="492"/>
    </row>
    <row r="68" spans="8:20" ht="12.75">
      <c r="H68" s="485" t="s">
        <v>517</v>
      </c>
      <c r="I68" s="485"/>
      <c r="J68" s="492">
        <v>13.41079931</v>
      </c>
      <c r="K68" s="492">
        <v>11.37648393</v>
      </c>
      <c r="L68" s="492">
        <v>16.10096279</v>
      </c>
      <c r="M68" s="492">
        <v>15.11342879</v>
      </c>
      <c r="N68" s="492">
        <f t="shared" si="2"/>
        <v>56.001674820000005</v>
      </c>
      <c r="O68" s="492"/>
      <c r="P68" s="245"/>
      <c r="Q68" s="492"/>
      <c r="R68" s="492"/>
      <c r="S68" s="492"/>
      <c r="T68" s="492"/>
    </row>
    <row r="69" spans="8:20" ht="12.75">
      <c r="H69" s="485" t="s">
        <v>518</v>
      </c>
      <c r="I69" s="485"/>
      <c r="J69" s="492">
        <v>34.994181019999985</v>
      </c>
      <c r="K69" s="492">
        <v>36.32924887</v>
      </c>
      <c r="L69" s="492">
        <v>48.25320829</v>
      </c>
      <c r="M69" s="492">
        <v>31.308791969999987</v>
      </c>
      <c r="N69" s="492">
        <f t="shared" si="2"/>
        <v>150.88543015</v>
      </c>
      <c r="O69" s="492"/>
      <c r="P69" s="245"/>
      <c r="Q69" s="492"/>
      <c r="R69" s="492"/>
      <c r="S69" s="492"/>
      <c r="T69" s="492"/>
    </row>
    <row r="70" spans="5:20" ht="12.75">
      <c r="E70" s="485" t="s">
        <v>519</v>
      </c>
      <c r="F70" s="485"/>
      <c r="G70" s="485"/>
      <c r="J70" s="492">
        <v>456.55913658169976</v>
      </c>
      <c r="K70" s="492">
        <v>382.988537659438</v>
      </c>
      <c r="L70" s="492">
        <v>347.62339471146527</v>
      </c>
      <c r="M70" s="492">
        <v>232.05427021776734</v>
      </c>
      <c r="N70" s="492">
        <f t="shared" si="2"/>
        <v>1419.2253391703703</v>
      </c>
      <c r="O70" s="492"/>
      <c r="P70" s="245"/>
      <c r="Q70" s="492"/>
      <c r="R70" s="492"/>
      <c r="S70" s="492"/>
      <c r="T70" s="492"/>
    </row>
    <row r="71" spans="5:20" ht="12.75">
      <c r="E71" s="485"/>
      <c r="F71" s="485"/>
      <c r="G71" s="485"/>
      <c r="H71" s="485" t="s">
        <v>520</v>
      </c>
      <c r="I71" s="485"/>
      <c r="J71" s="492">
        <v>111.67867899000001</v>
      </c>
      <c r="K71" s="492">
        <v>141.39484707999998</v>
      </c>
      <c r="L71" s="492">
        <v>151.22097165</v>
      </c>
      <c r="M71" s="492">
        <v>83.29573733000001</v>
      </c>
      <c r="N71" s="492">
        <f t="shared" si="2"/>
        <v>487.59023505</v>
      </c>
      <c r="O71" s="492"/>
      <c r="P71" s="245"/>
      <c r="Q71" s="492"/>
      <c r="R71" s="492"/>
      <c r="S71" s="492"/>
      <c r="T71" s="492"/>
    </row>
    <row r="72" spans="5:20" ht="12.75">
      <c r="E72" s="485" t="s">
        <v>521</v>
      </c>
      <c r="F72" s="485"/>
      <c r="G72" s="485"/>
      <c r="J72" s="492">
        <v>329.56692132830017</v>
      </c>
      <c r="K72" s="492">
        <v>414.1764637954458</v>
      </c>
      <c r="L72" s="492">
        <v>453.7844721067203</v>
      </c>
      <c r="M72" s="492">
        <v>458.2769195454306</v>
      </c>
      <c r="N72" s="492">
        <f t="shared" si="2"/>
        <v>1655.8047767758967</v>
      </c>
      <c r="O72" s="492"/>
      <c r="P72" s="245"/>
      <c r="Q72" s="492"/>
      <c r="R72" s="492"/>
      <c r="S72" s="492"/>
      <c r="T72" s="492"/>
    </row>
    <row r="73" spans="5:20" ht="12.75">
      <c r="E73" s="485"/>
      <c r="F73" s="485"/>
      <c r="G73" s="485"/>
      <c r="H73" s="485" t="s">
        <v>522</v>
      </c>
      <c r="I73" s="485"/>
      <c r="J73" s="492">
        <v>52.067387020000005</v>
      </c>
      <c r="K73" s="492">
        <v>68.77384276</v>
      </c>
      <c r="L73" s="492">
        <v>89.53740482</v>
      </c>
      <c r="M73" s="492">
        <v>85.19253103999999</v>
      </c>
      <c r="N73" s="492">
        <f t="shared" si="2"/>
        <v>295.57116564</v>
      </c>
      <c r="O73" s="492"/>
      <c r="P73" s="245"/>
      <c r="Q73" s="492"/>
      <c r="R73" s="492"/>
      <c r="S73" s="492"/>
      <c r="T73" s="492"/>
    </row>
    <row r="74" spans="5:20" ht="12.75">
      <c r="E74" s="485"/>
      <c r="F74" s="485"/>
      <c r="G74" s="485"/>
      <c r="H74" s="485" t="s">
        <v>523</v>
      </c>
      <c r="I74" s="485"/>
      <c r="J74" s="492">
        <v>66.39658854000001</v>
      </c>
      <c r="K74" s="492">
        <v>97.40067463000001</v>
      </c>
      <c r="L74" s="492">
        <v>101.07901658000006</v>
      </c>
      <c r="M74" s="492">
        <v>137.41683899000003</v>
      </c>
      <c r="N74" s="492">
        <f t="shared" si="2"/>
        <v>402.2931187400001</v>
      </c>
      <c r="O74" s="492"/>
      <c r="P74" s="245"/>
      <c r="Q74" s="492"/>
      <c r="R74" s="492"/>
      <c r="S74" s="492"/>
      <c r="T74" s="492"/>
    </row>
    <row r="75" spans="5:20" ht="12.75">
      <c r="E75" s="485" t="s">
        <v>54</v>
      </c>
      <c r="F75" s="485"/>
      <c r="G75" s="485"/>
      <c r="J75" s="492">
        <v>82.79105756899997</v>
      </c>
      <c r="K75" s="492">
        <v>76.683841670671</v>
      </c>
      <c r="L75" s="492">
        <v>93.55444830669136</v>
      </c>
      <c r="M75" s="492">
        <v>82.76276482497384</v>
      </c>
      <c r="N75" s="492">
        <f t="shared" si="2"/>
        <v>335.79211237133615</v>
      </c>
      <c r="O75" s="492"/>
      <c r="P75" s="245"/>
      <c r="Q75" s="492"/>
      <c r="R75" s="492"/>
      <c r="S75" s="492"/>
      <c r="T75" s="492"/>
    </row>
    <row r="76" spans="3:20" ht="12.75">
      <c r="C76" s="485"/>
      <c r="D76" s="485"/>
      <c r="E76" s="485"/>
      <c r="H76" s="495"/>
      <c r="I76" s="495"/>
      <c r="J76" s="492"/>
      <c r="K76" s="492"/>
      <c r="L76" s="492"/>
      <c r="M76" s="492"/>
      <c r="N76" s="492"/>
      <c r="O76" s="492"/>
      <c r="P76" s="245"/>
      <c r="Q76" s="492"/>
      <c r="R76" s="492"/>
      <c r="S76" s="492"/>
      <c r="T76" s="492"/>
    </row>
    <row r="77" spans="1:20" s="477" customFormat="1" ht="12.75">
      <c r="A77" s="484"/>
      <c r="B77" s="484"/>
      <c r="C77" s="485" t="s">
        <v>568</v>
      </c>
      <c r="D77" s="485"/>
      <c r="E77" s="485"/>
      <c r="F77" s="484"/>
      <c r="G77" s="484"/>
      <c r="H77" s="484"/>
      <c r="I77" s="484"/>
      <c r="J77" s="492">
        <v>400.87075688931765</v>
      </c>
      <c r="K77" s="492">
        <v>461.33116517728325</v>
      </c>
      <c r="L77" s="492">
        <v>492.74783197143813</v>
      </c>
      <c r="M77" s="492">
        <v>466.1520060238279</v>
      </c>
      <c r="N77" s="492">
        <f>SUM(J77:M77)</f>
        <v>1821.1017600618668</v>
      </c>
      <c r="O77" s="493"/>
      <c r="P77" s="245"/>
      <c r="Q77" s="492"/>
      <c r="R77" s="492"/>
      <c r="S77" s="492"/>
      <c r="T77" s="492"/>
    </row>
    <row r="78" spans="1:20" s="477" customFormat="1" ht="12.75">
      <c r="A78" s="484"/>
      <c r="B78" s="484"/>
      <c r="C78" s="485"/>
      <c r="D78" s="485"/>
      <c r="E78" s="485"/>
      <c r="F78" s="484"/>
      <c r="G78" s="484"/>
      <c r="H78" s="484"/>
      <c r="I78" s="484"/>
      <c r="J78" s="492"/>
      <c r="K78" s="492"/>
      <c r="L78" s="492"/>
      <c r="M78" s="492"/>
      <c r="N78" s="492"/>
      <c r="O78" s="493"/>
      <c r="P78" s="245"/>
      <c r="Q78" s="493"/>
      <c r="R78" s="492"/>
      <c r="S78" s="492"/>
      <c r="T78" s="492"/>
    </row>
    <row r="79" spans="1:20" s="477" customFormat="1" ht="12.75">
      <c r="A79" s="484"/>
      <c r="B79" s="496" t="s">
        <v>569</v>
      </c>
      <c r="C79" s="484"/>
      <c r="D79" s="485"/>
      <c r="E79" s="485"/>
      <c r="F79" s="484"/>
      <c r="G79" s="484"/>
      <c r="H79" s="484"/>
      <c r="I79" s="484"/>
      <c r="J79" s="492">
        <v>0.151178</v>
      </c>
      <c r="K79" s="492">
        <v>0.08614</v>
      </c>
      <c r="L79" s="492">
        <v>0.07558000000000001</v>
      </c>
      <c r="M79" s="492">
        <v>0.06817500000000001</v>
      </c>
      <c r="N79" s="492">
        <f>SUM(J79:M79)</f>
        <v>0.381073</v>
      </c>
      <c r="O79" s="493"/>
      <c r="P79" s="245"/>
      <c r="Q79" s="492"/>
      <c r="R79" s="492"/>
      <c r="S79" s="492"/>
      <c r="T79" s="492"/>
    </row>
    <row r="80" spans="1:20" s="477" customFormat="1" ht="12" customHeight="1">
      <c r="A80" s="484"/>
      <c r="B80" s="484"/>
      <c r="C80" s="485"/>
      <c r="D80" s="485"/>
      <c r="E80" s="485"/>
      <c r="F80" s="484"/>
      <c r="G80" s="484"/>
      <c r="H80" s="484"/>
      <c r="I80" s="484"/>
      <c r="J80" s="492"/>
      <c r="K80" s="492"/>
      <c r="L80" s="492"/>
      <c r="M80" s="492"/>
      <c r="N80" s="492"/>
      <c r="O80" s="493"/>
      <c r="P80" s="245"/>
      <c r="Q80" s="493"/>
      <c r="R80" s="492"/>
      <c r="S80" s="492"/>
      <c r="T80" s="493"/>
    </row>
    <row r="81" spans="1:20" s="477" customFormat="1" ht="12.75">
      <c r="A81" s="484"/>
      <c r="B81" s="496" t="s">
        <v>570</v>
      </c>
      <c r="C81" s="484"/>
      <c r="D81" s="485"/>
      <c r="E81" s="485"/>
      <c r="F81" s="484"/>
      <c r="G81" s="484"/>
      <c r="H81" s="484"/>
      <c r="I81" s="484"/>
      <c r="J81" s="492">
        <v>158.61533800000004</v>
      </c>
      <c r="K81" s="492">
        <v>151.954114</v>
      </c>
      <c r="L81" s="492">
        <v>162.26791499999996</v>
      </c>
      <c r="M81" s="492">
        <v>118.96539399999997</v>
      </c>
      <c r="N81" s="492">
        <f>SUM(J81:M81)</f>
        <v>591.802761</v>
      </c>
      <c r="O81" s="493"/>
      <c r="P81" s="245"/>
      <c r="Q81" s="492"/>
      <c r="R81" s="492"/>
      <c r="S81" s="492"/>
      <c r="T81" s="492"/>
    </row>
    <row r="82" spans="1:20" s="477" customFormat="1" ht="12.75">
      <c r="A82" s="484"/>
      <c r="B82" s="484"/>
      <c r="C82" s="485"/>
      <c r="D82" s="485"/>
      <c r="E82" s="485"/>
      <c r="F82" s="484"/>
      <c r="G82" s="484"/>
      <c r="H82" s="484"/>
      <c r="I82" s="484"/>
      <c r="J82" s="492"/>
      <c r="K82" s="492"/>
      <c r="L82" s="492"/>
      <c r="M82" s="492"/>
      <c r="N82" s="492"/>
      <c r="O82" s="493"/>
      <c r="P82" s="245"/>
      <c r="Q82" s="493"/>
      <c r="R82" s="492"/>
      <c r="S82" s="492"/>
      <c r="T82" s="493"/>
    </row>
    <row r="83" spans="1:20" s="477" customFormat="1" ht="12.75">
      <c r="A83" s="484"/>
      <c r="B83" s="496" t="s">
        <v>571</v>
      </c>
      <c r="C83" s="484"/>
      <c r="D83" s="485"/>
      <c r="E83" s="485"/>
      <c r="F83" s="484"/>
      <c r="G83" s="484"/>
      <c r="H83" s="484"/>
      <c r="I83" s="484"/>
      <c r="J83" s="492">
        <v>216.1908797424</v>
      </c>
      <c r="K83" s="492">
        <v>190.75669546</v>
      </c>
      <c r="L83" s="492">
        <v>192.5089344</v>
      </c>
      <c r="M83" s="492">
        <v>163.73503156</v>
      </c>
      <c r="N83" s="492">
        <f>SUM(J83:M83)</f>
        <v>763.1915411624001</v>
      </c>
      <c r="O83" s="493"/>
      <c r="P83" s="245"/>
      <c r="Q83" s="492"/>
      <c r="R83" s="492"/>
      <c r="S83" s="492"/>
      <c r="T83" s="492"/>
    </row>
    <row r="84" spans="1:20" s="477" customFormat="1" ht="12.75">
      <c r="A84" s="484"/>
      <c r="B84" s="484"/>
      <c r="C84" s="485"/>
      <c r="D84" s="485"/>
      <c r="E84" s="485"/>
      <c r="F84" s="484"/>
      <c r="G84" s="484"/>
      <c r="H84" s="484"/>
      <c r="I84" s="484"/>
      <c r="J84" s="493"/>
      <c r="K84" s="493"/>
      <c r="L84" s="493"/>
      <c r="M84" s="493"/>
      <c r="N84" s="493"/>
      <c r="O84" s="493"/>
      <c r="P84" s="245"/>
      <c r="Q84" s="493"/>
      <c r="R84" s="492"/>
      <c r="S84" s="492"/>
      <c r="T84" s="493"/>
    </row>
    <row r="85" spans="1:20" ht="13.5" thickBot="1">
      <c r="A85" s="488"/>
      <c r="B85" s="497" t="s">
        <v>572</v>
      </c>
      <c r="C85" s="488"/>
      <c r="D85" s="488"/>
      <c r="E85" s="488"/>
      <c r="F85" s="488"/>
      <c r="G85" s="488"/>
      <c r="H85" s="498"/>
      <c r="I85" s="498"/>
      <c r="J85" s="499">
        <f>SUM(J9,J79,J81,J83)</f>
        <v>19450.271035433318</v>
      </c>
      <c r="K85" s="499">
        <f>SUM(K9,K79,K81,K83)</f>
        <v>18510.89331459728</v>
      </c>
      <c r="L85" s="499">
        <f>SUM(L9,L79,L81,L83)</f>
        <v>16287.138229361439</v>
      </c>
      <c r="M85" s="499">
        <f>SUM(M9,M79,M81,M83)</f>
        <v>12010.51055079383</v>
      </c>
      <c r="N85" s="499">
        <f>SUM(J85:M85)</f>
        <v>66258.81313018587</v>
      </c>
      <c r="O85" s="492"/>
      <c r="P85" s="245"/>
      <c r="Q85" s="492"/>
      <c r="R85" s="492"/>
      <c r="S85" s="500"/>
      <c r="T85" s="492"/>
    </row>
    <row r="86" spans="3:20" s="477" customFormat="1" ht="12.75">
      <c r="C86" s="496"/>
      <c r="D86" s="496"/>
      <c r="E86" s="496"/>
      <c r="J86" s="501"/>
      <c r="K86" s="493"/>
      <c r="L86" s="493"/>
      <c r="M86" s="493"/>
      <c r="N86" s="493"/>
      <c r="O86" s="493"/>
      <c r="P86" s="500"/>
      <c r="Q86" s="493"/>
      <c r="R86" s="493"/>
      <c r="S86" s="493"/>
      <c r="T86" s="493"/>
    </row>
    <row r="87" spans="10:20" s="243" customFormat="1" ht="12.75">
      <c r="J87" s="245"/>
      <c r="K87" s="245"/>
      <c r="L87" s="245"/>
      <c r="M87" s="245"/>
      <c r="N87" s="245"/>
      <c r="O87" s="245"/>
      <c r="P87" s="245"/>
      <c r="Q87" s="245"/>
      <c r="R87" s="245"/>
      <c r="S87" s="245"/>
      <c r="T87" s="245"/>
    </row>
    <row r="88" spans="8:20" s="243" customFormat="1" ht="12.75">
      <c r="H88" s="502"/>
      <c r="J88" s="245"/>
      <c r="K88" s="245"/>
      <c r="L88" s="245"/>
      <c r="M88" s="245"/>
      <c r="N88" s="245"/>
      <c r="O88" s="245"/>
      <c r="P88" s="245"/>
      <c r="Q88" s="245"/>
      <c r="R88" s="245"/>
      <c r="S88" s="245"/>
      <c r="T88" s="245"/>
    </row>
    <row r="89" spans="8:20" ht="12.75">
      <c r="H89" s="503"/>
      <c r="J89" s="245"/>
      <c r="K89" s="245"/>
      <c r="L89" s="245"/>
      <c r="M89" s="245"/>
      <c r="N89" s="245"/>
      <c r="O89" s="492"/>
      <c r="P89" s="245"/>
      <c r="Q89" s="492"/>
      <c r="R89" s="492"/>
      <c r="S89" s="492"/>
      <c r="T89" s="492"/>
    </row>
    <row r="90" spans="8:20" ht="12.75">
      <c r="H90" s="503"/>
      <c r="J90" s="245"/>
      <c r="K90" s="245"/>
      <c r="L90" s="245"/>
      <c r="M90" s="245"/>
      <c r="N90" s="245"/>
      <c r="O90" s="492"/>
      <c r="P90" s="245"/>
      <c r="Q90" s="492"/>
      <c r="R90" s="492"/>
      <c r="S90" s="492"/>
      <c r="T90" s="492"/>
    </row>
    <row r="91" spans="8:20" ht="12.75">
      <c r="H91" s="503"/>
      <c r="J91" s="245"/>
      <c r="K91" s="245"/>
      <c r="L91" s="245"/>
      <c r="M91" s="245"/>
      <c r="N91" s="245"/>
      <c r="O91" s="492"/>
      <c r="P91" s="245"/>
      <c r="Q91" s="492"/>
      <c r="R91" s="492"/>
      <c r="S91" s="492"/>
      <c r="T91" s="492"/>
    </row>
    <row r="92" spans="10:20" ht="12.75">
      <c r="J92" s="492"/>
      <c r="K92" s="492"/>
      <c r="L92" s="492"/>
      <c r="M92" s="492"/>
      <c r="N92" s="492"/>
      <c r="O92" s="492"/>
      <c r="P92" s="245"/>
      <c r="Q92" s="492"/>
      <c r="R92" s="492"/>
      <c r="S92" s="492"/>
      <c r="T92" s="492"/>
    </row>
    <row r="93" spans="10:20" ht="12.75">
      <c r="J93" s="492"/>
      <c r="K93" s="492"/>
      <c r="L93" s="492"/>
      <c r="M93" s="492"/>
      <c r="N93" s="492"/>
      <c r="O93" s="492"/>
      <c r="P93" s="245"/>
      <c r="Q93" s="492"/>
      <c r="R93" s="492"/>
      <c r="S93" s="492"/>
      <c r="T93" s="492"/>
    </row>
    <row r="94" spans="10:20" ht="12.75">
      <c r="J94" s="492"/>
      <c r="K94" s="492"/>
      <c r="L94" s="492"/>
      <c r="M94" s="492"/>
      <c r="N94" s="492"/>
      <c r="O94" s="492"/>
      <c r="P94" s="245"/>
      <c r="Q94" s="492"/>
      <c r="R94" s="492"/>
      <c r="S94" s="492"/>
      <c r="T94" s="492"/>
    </row>
    <row r="95" spans="10:20" ht="12.75">
      <c r="J95" s="492"/>
      <c r="K95" s="492"/>
      <c r="L95" s="492"/>
      <c r="M95" s="492"/>
      <c r="N95" s="492"/>
      <c r="O95" s="492"/>
      <c r="P95" s="245"/>
      <c r="Q95" s="492"/>
      <c r="R95" s="492"/>
      <c r="S95" s="492"/>
      <c r="T95" s="492"/>
    </row>
    <row r="96" spans="10:20" ht="12.75">
      <c r="J96" s="492"/>
      <c r="K96" s="492"/>
      <c r="L96" s="492"/>
      <c r="M96" s="492"/>
      <c r="N96" s="492"/>
      <c r="O96" s="492"/>
      <c r="P96" s="245"/>
      <c r="Q96" s="492"/>
      <c r="R96" s="492"/>
      <c r="S96" s="492"/>
      <c r="T96" s="492"/>
    </row>
  </sheetData>
  <sheetProtection/>
  <mergeCells count="1">
    <mergeCell ref="P5:P7"/>
  </mergeCells>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PageLayoutView="0" workbookViewId="0" topLeftCell="A1">
      <selection activeCell="A1" sqref="A1"/>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542</v>
      </c>
      <c r="G1" s="34"/>
      <c r="H1" s="34"/>
      <c r="I1" s="34"/>
      <c r="J1" s="34"/>
      <c r="K1" s="34"/>
      <c r="L1" s="34"/>
      <c r="M1" s="34"/>
      <c r="N1" s="34"/>
      <c r="O1" s="34"/>
    </row>
    <row r="2" spans="1:15" s="35" customFormat="1" ht="12.75">
      <c r="A2" s="36"/>
      <c r="B2" s="36"/>
      <c r="C2" s="36"/>
      <c r="D2" s="36"/>
      <c r="E2" s="36"/>
      <c r="F2" s="34" t="s">
        <v>62</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269" t="s">
        <v>539</v>
      </c>
      <c r="G5" s="269"/>
      <c r="H5" s="269"/>
      <c r="I5" s="269"/>
      <c r="J5" s="269"/>
    </row>
    <row r="6" spans="1:10" s="15" customFormat="1" ht="12.75">
      <c r="A6" s="74" t="s">
        <v>230</v>
      </c>
      <c r="B6" s="75"/>
      <c r="C6" s="75"/>
      <c r="D6" s="75"/>
      <c r="E6" s="75"/>
      <c r="F6" s="42" t="s">
        <v>393</v>
      </c>
      <c r="G6" s="42" t="s">
        <v>394</v>
      </c>
      <c r="H6" s="42" t="s">
        <v>395</v>
      </c>
      <c r="I6" s="42" t="s">
        <v>396</v>
      </c>
      <c r="J6" s="42" t="s">
        <v>541</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420</v>
      </c>
      <c r="F10" s="133" t="e">
        <f>SUM(F11:F13)</f>
        <v>#REF!</v>
      </c>
      <c r="G10" s="133" t="e">
        <f>SUM(G11:G13)</f>
        <v>#REF!</v>
      </c>
      <c r="H10" s="133" t="e">
        <f>SUM(H11:H13)</f>
        <v>#REF!</v>
      </c>
      <c r="I10" s="133">
        <f>SUM(I11:I13)</f>
        <v>2732.890408488656</v>
      </c>
      <c r="J10" s="133" t="e">
        <f>SUM(J11:J13)</f>
        <v>#REF!</v>
      </c>
    </row>
    <row r="11" spans="3:10" ht="12">
      <c r="C11" s="70" t="s">
        <v>355</v>
      </c>
      <c r="F11" s="133" t="e">
        <v>#REF!</v>
      </c>
      <c r="G11" s="133" t="e">
        <v>#REF!</v>
      </c>
      <c r="H11" s="133" t="e">
        <v>#REF!</v>
      </c>
      <c r="I11" s="133">
        <v>797.5438325711</v>
      </c>
      <c r="J11" s="133" t="e">
        <f>SUM(F11:I11)</f>
        <v>#REF!</v>
      </c>
    </row>
    <row r="12" spans="3:10" ht="12">
      <c r="C12" s="70" t="s">
        <v>356</v>
      </c>
      <c r="F12" s="133" t="e">
        <v>#REF!</v>
      </c>
      <c r="G12" s="133" t="e">
        <v>#REF!</v>
      </c>
      <c r="H12" s="133" t="e">
        <v>#REF!</v>
      </c>
      <c r="I12" s="133">
        <v>639.5846519099999</v>
      </c>
      <c r="J12" s="133" t="e">
        <f>SUM(F12:I12)</f>
        <v>#REF!</v>
      </c>
    </row>
    <row r="13" spans="3:10" ht="12">
      <c r="C13" s="70" t="s">
        <v>60</v>
      </c>
      <c r="F13" s="133" t="e">
        <v>#REF!</v>
      </c>
      <c r="G13" s="133" t="e">
        <v>#REF!</v>
      </c>
      <c r="H13" s="133" t="e">
        <v>#REF!</v>
      </c>
      <c r="I13" s="133">
        <v>1295.761924007556</v>
      </c>
      <c r="J13" s="133" t="e">
        <f>SUM(F13:I13)</f>
        <v>#REF!</v>
      </c>
    </row>
    <row r="14" spans="6:10" ht="12">
      <c r="F14" s="133"/>
      <c r="G14" s="133"/>
      <c r="H14" s="133"/>
      <c r="I14" s="133"/>
      <c r="J14" s="133"/>
    </row>
    <row r="15" spans="2:10" ht="12">
      <c r="B15" s="70" t="s">
        <v>357</v>
      </c>
      <c r="F15" s="138">
        <v>123.9</v>
      </c>
      <c r="G15" s="138">
        <v>126.5</v>
      </c>
      <c r="H15" s="138">
        <v>129.3</v>
      </c>
      <c r="I15" s="138">
        <v>140.3</v>
      </c>
      <c r="J15" s="138">
        <v>130.1</v>
      </c>
    </row>
    <row r="16" spans="6:10" ht="12">
      <c r="F16" s="133"/>
      <c r="G16" s="133"/>
      <c r="H16" s="133"/>
      <c r="I16" s="133"/>
      <c r="J16" s="133"/>
    </row>
    <row r="17" spans="2:10" ht="12">
      <c r="B17" s="70" t="s">
        <v>358</v>
      </c>
      <c r="F17" s="133">
        <f>IF(ISERROR(F27/F10/2.204622*100),,F27/F10/2.204622*100)</f>
        <v>0</v>
      </c>
      <c r="G17" s="133">
        <f>IF(ISERROR(G27/G10/2.204622*100),,G27/G10/2.204622*100)</f>
        <v>0</v>
      </c>
      <c r="H17" s="133">
        <f>IF(ISERROR(H27/H10/2.204622*100),,H27/H10/2.204622*100)</f>
        <v>0</v>
      </c>
      <c r="I17" s="133">
        <f>IF(ISERROR(I27/I10/2.204622*100),,I27/I10/2.204622*100)</f>
        <v>338.92523966773547</v>
      </c>
      <c r="J17" s="133">
        <f>IF(ISERROR(J27/J10/2.204622*100),,J27/J10/2.204622*100)</f>
        <v>0</v>
      </c>
    </row>
    <row r="18" spans="3:10" ht="12">
      <c r="C18" s="70" t="s">
        <v>355</v>
      </c>
      <c r="F18" s="133">
        <f aca="true" t="shared" si="0" ref="F18:J20">IF(ISERROR(F28/F11/2.204622*100),,F28/F11/2.204622*100)</f>
        <v>0</v>
      </c>
      <c r="G18" s="133">
        <f t="shared" si="0"/>
        <v>0</v>
      </c>
      <c r="H18" s="133">
        <f t="shared" si="0"/>
        <v>0</v>
      </c>
      <c r="I18" s="133">
        <f t="shared" si="0"/>
        <v>359.58016815312874</v>
      </c>
      <c r="J18" s="133">
        <f t="shared" si="0"/>
        <v>0</v>
      </c>
    </row>
    <row r="19" spans="3:10" ht="12">
      <c r="C19" s="70" t="s">
        <v>356</v>
      </c>
      <c r="F19" s="133">
        <f t="shared" si="0"/>
        <v>0</v>
      </c>
      <c r="G19" s="133">
        <f t="shared" si="0"/>
        <v>0</v>
      </c>
      <c r="H19" s="133">
        <f t="shared" si="0"/>
        <v>0</v>
      </c>
      <c r="I19" s="133">
        <f t="shared" si="0"/>
        <v>313.4748660671273</v>
      </c>
      <c r="J19" s="133">
        <f t="shared" si="0"/>
        <v>0</v>
      </c>
    </row>
    <row r="20" spans="3:10" ht="12">
      <c r="C20" s="70" t="s">
        <v>60</v>
      </c>
      <c r="F20" s="133">
        <f t="shared" si="0"/>
        <v>0</v>
      </c>
      <c r="G20" s="133">
        <f t="shared" si="0"/>
        <v>0</v>
      </c>
      <c r="H20" s="133">
        <f t="shared" si="0"/>
        <v>0</v>
      </c>
      <c r="I20" s="133">
        <f t="shared" si="0"/>
        <v>338.77433039823524</v>
      </c>
      <c r="J20" s="133">
        <f t="shared" si="0"/>
        <v>0</v>
      </c>
    </row>
    <row r="21" spans="6:10" ht="12">
      <c r="F21" s="133"/>
      <c r="G21" s="133"/>
      <c r="H21" s="133"/>
      <c r="I21" s="133"/>
      <c r="J21" s="133"/>
    </row>
    <row r="22" spans="2:13" ht="12">
      <c r="B22" s="70" t="s">
        <v>359</v>
      </c>
      <c r="F22" s="133">
        <f>F15-F17</f>
        <v>123.9</v>
      </c>
      <c r="G22" s="133">
        <f>G15-G17</f>
        <v>126.5</v>
      </c>
      <c r="H22" s="133">
        <f>H15-H17</f>
        <v>129.3</v>
      </c>
      <c r="I22" s="133">
        <f>I15-I17</f>
        <v>-198.62523966773546</v>
      </c>
      <c r="J22" s="133">
        <f>J15-J17</f>
        <v>130.1</v>
      </c>
      <c r="M22" s="70"/>
    </row>
    <row r="23" spans="3:10" ht="12">
      <c r="C23" s="70" t="s">
        <v>355</v>
      </c>
      <c r="F23" s="133">
        <f>F15-F18</f>
        <v>123.9</v>
      </c>
      <c r="G23" s="133">
        <f>G15-G18</f>
        <v>126.5</v>
      </c>
      <c r="H23" s="133">
        <f>H15-H18</f>
        <v>129.3</v>
      </c>
      <c r="I23" s="133">
        <f>I15-I18</f>
        <v>-219.28016815312873</v>
      </c>
      <c r="J23" s="133">
        <f>J15-J18</f>
        <v>130.1</v>
      </c>
    </row>
    <row r="24" spans="3:10" ht="12">
      <c r="C24" s="70" t="s">
        <v>356</v>
      </c>
      <c r="F24" s="133">
        <f>F15-F19</f>
        <v>123.9</v>
      </c>
      <c r="G24" s="133">
        <f>G15-G19</f>
        <v>126.5</v>
      </c>
      <c r="H24" s="133">
        <f>H15-H19</f>
        <v>129.3</v>
      </c>
      <c r="I24" s="133">
        <f>I15-I19</f>
        <v>-173.1748660671273</v>
      </c>
      <c r="J24" s="133">
        <f>J15-J19</f>
        <v>130.1</v>
      </c>
    </row>
    <row r="25" spans="3:10" ht="12">
      <c r="C25" s="70" t="s">
        <v>60</v>
      </c>
      <c r="F25" s="133">
        <f>F15-F20</f>
        <v>123.9</v>
      </c>
      <c r="G25" s="133">
        <f>G15-G20</f>
        <v>126.5</v>
      </c>
      <c r="H25" s="133">
        <f>H15-H20</f>
        <v>129.3</v>
      </c>
      <c r="I25" s="133">
        <f>I15-I20</f>
        <v>-198.47433039823522</v>
      </c>
      <c r="J25" s="133">
        <f>J15-J20</f>
        <v>130.1</v>
      </c>
    </row>
    <row r="26" spans="6:10" ht="12">
      <c r="F26" s="133"/>
      <c r="G26" s="133"/>
      <c r="H26" s="133"/>
      <c r="I26" s="133"/>
      <c r="J26" s="133"/>
    </row>
    <row r="27" spans="2:10" ht="12">
      <c r="B27" s="70" t="s">
        <v>360</v>
      </c>
      <c r="F27" s="133" t="e">
        <f>SUM(F28:F30)</f>
        <v>#REF!</v>
      </c>
      <c r="G27" s="133" t="e">
        <f>SUM(G28:G30)</f>
        <v>#REF!</v>
      </c>
      <c r="H27" s="133" t="e">
        <f>SUM(H28:H30)</f>
        <v>#REF!</v>
      </c>
      <c r="I27" s="133">
        <f>SUM(I28:I30)</f>
        <v>20420.212875724283</v>
      </c>
      <c r="J27" s="133" t="e">
        <f>SUM(J28:J30)</f>
        <v>#REF!</v>
      </c>
    </row>
    <row r="28" spans="3:10" ht="12">
      <c r="C28" s="70" t="s">
        <v>355</v>
      </c>
      <c r="F28" s="133" t="e">
        <v>#REF!</v>
      </c>
      <c r="G28" s="133" t="e">
        <v>#REF!</v>
      </c>
      <c r="H28" s="133" t="e">
        <v>#REF!</v>
      </c>
      <c r="I28" s="133">
        <v>6322.435814656515</v>
      </c>
      <c r="J28" s="133" t="e">
        <f>SUM(F28:I28)</f>
        <v>#REF!</v>
      </c>
    </row>
    <row r="29" spans="3:10" ht="12">
      <c r="C29" s="70" t="s">
        <v>356</v>
      </c>
      <c r="F29" s="133" t="e">
        <v>#REF!</v>
      </c>
      <c r="G29" s="133" t="e">
        <v>#REF!</v>
      </c>
      <c r="H29" s="133" t="e">
        <v>#REF!</v>
      </c>
      <c r="I29" s="133">
        <v>4420.128507533005</v>
      </c>
      <c r="J29" s="133" t="e">
        <f>SUM(F29:I29)</f>
        <v>#REF!</v>
      </c>
    </row>
    <row r="30" spans="3:10" ht="12">
      <c r="C30" s="70" t="s">
        <v>60</v>
      </c>
      <c r="F30" s="133" t="e">
        <v>#REF!</v>
      </c>
      <c r="G30" s="133" t="e">
        <v>#REF!</v>
      </c>
      <c r="H30" s="133" t="e">
        <v>#REF!</v>
      </c>
      <c r="I30" s="133">
        <v>9677.648553534764</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63</v>
      </c>
      <c r="B34" s="8" t="s">
        <v>64</v>
      </c>
      <c r="I34" s="23"/>
      <c r="J34" s="23"/>
      <c r="K34" s="23"/>
      <c r="L34" s="23"/>
      <c r="M34" s="23"/>
    </row>
    <row r="35" spans="1:13" ht="12">
      <c r="A35" s="21"/>
      <c r="I35" s="23"/>
      <c r="J35" s="23"/>
      <c r="K35" s="23"/>
      <c r="L35" s="23"/>
      <c r="M35" s="23"/>
    </row>
    <row r="36" ht="12">
      <c r="A36"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R67"/>
  <sheetViews>
    <sheetView zoomScalePageLayoutView="0" workbookViewId="0" topLeftCell="A1">
      <selection activeCell="D1" sqref="D1"/>
    </sheetView>
  </sheetViews>
  <sheetFormatPr defaultColWidth="11.421875" defaultRowHeight="12.75"/>
  <cols>
    <col min="1" max="2" width="0.9921875" style="153" customWidth="1"/>
    <col min="3" max="3" width="1.28515625" style="153" customWidth="1"/>
    <col min="4" max="6" width="1.8515625" style="153" customWidth="1"/>
    <col min="7" max="7" width="1.57421875" style="153" customWidth="1"/>
    <col min="8" max="8" width="34.00390625" style="153" customWidth="1"/>
    <col min="9" max="12" width="8.7109375" style="153" customWidth="1"/>
    <col min="13" max="13" width="9.7109375" style="153" customWidth="1"/>
    <col min="14" max="14" width="1.28515625" style="153" customWidth="1"/>
    <col min="15" max="15" width="11.421875" style="162" customWidth="1"/>
    <col min="16" max="16384" width="11.421875" style="153" customWidth="1"/>
  </cols>
  <sheetData>
    <row r="1" spans="1:15" s="154" customFormat="1" ht="12.75">
      <c r="A1" s="173"/>
      <c r="B1" s="173"/>
      <c r="C1" s="173"/>
      <c r="D1" s="173"/>
      <c r="E1" s="173"/>
      <c r="F1" s="173"/>
      <c r="G1" s="155"/>
      <c r="H1" s="155"/>
      <c r="I1" s="155"/>
      <c r="J1" s="155"/>
      <c r="K1" s="155"/>
      <c r="L1" s="155"/>
      <c r="M1" s="155"/>
      <c r="O1" s="174"/>
    </row>
    <row r="2" spans="1:15" s="154" customFormat="1" ht="15.75">
      <c r="A2" s="173"/>
      <c r="B2" s="175" t="s">
        <v>720</v>
      </c>
      <c r="C2" s="155"/>
      <c r="D2" s="173"/>
      <c r="E2" s="173"/>
      <c r="F2" s="173"/>
      <c r="G2" s="155"/>
      <c r="H2" s="155"/>
      <c r="I2" s="155"/>
      <c r="J2" s="155"/>
      <c r="K2" s="155"/>
      <c r="L2" s="155"/>
      <c r="M2" s="155"/>
      <c r="O2" s="174"/>
    </row>
    <row r="3" spans="2:15" s="154" customFormat="1" ht="15.75">
      <c r="B3" s="176" t="s">
        <v>0</v>
      </c>
      <c r="C3" s="177"/>
      <c r="D3" s="177"/>
      <c r="E3" s="177"/>
      <c r="F3" s="177"/>
      <c r="G3" s="177"/>
      <c r="H3" s="177"/>
      <c r="I3" s="177"/>
      <c r="J3" s="177"/>
      <c r="K3" s="177"/>
      <c r="L3" s="177"/>
      <c r="M3" s="177"/>
      <c r="O3" s="174"/>
    </row>
    <row r="4" spans="3:13" ht="13.5" thickBot="1">
      <c r="C4" s="178"/>
      <c r="D4" s="178"/>
      <c r="E4" s="178"/>
      <c r="F4" s="178"/>
      <c r="G4" s="178"/>
      <c r="H4" s="178"/>
      <c r="I4" s="178"/>
      <c r="J4" s="178"/>
      <c r="K4" s="178"/>
      <c r="L4" s="178"/>
      <c r="M4" s="178"/>
    </row>
    <row r="5" spans="1:15" s="183" customFormat="1" ht="12.75">
      <c r="A5" s="179"/>
      <c r="B5" s="179"/>
      <c r="C5" s="179"/>
      <c r="D5" s="179"/>
      <c r="E5" s="179"/>
      <c r="F5" s="179"/>
      <c r="G5" s="179"/>
      <c r="H5" s="179"/>
      <c r="I5" s="180" t="s">
        <v>573</v>
      </c>
      <c r="J5" s="181"/>
      <c r="K5" s="181"/>
      <c r="L5" s="181"/>
      <c r="M5" s="182" t="s">
        <v>55</v>
      </c>
      <c r="O5" s="270"/>
    </row>
    <row r="6" spans="1:15" s="183" customFormat="1" ht="12.75">
      <c r="A6" s="184"/>
      <c r="B6" s="184"/>
      <c r="C6" s="184" t="s">
        <v>230</v>
      </c>
      <c r="D6" s="184"/>
      <c r="E6" s="184"/>
      <c r="F6" s="184"/>
      <c r="G6" s="184"/>
      <c r="H6" s="184"/>
      <c r="I6" s="185" t="s">
        <v>560</v>
      </c>
      <c r="J6" s="185" t="s">
        <v>443</v>
      </c>
      <c r="K6" s="185" t="s">
        <v>574</v>
      </c>
      <c r="L6" s="185" t="s">
        <v>575</v>
      </c>
      <c r="M6" s="186"/>
      <c r="O6" s="270"/>
    </row>
    <row r="7" spans="1:15" s="183" customFormat="1" ht="13.5" thickBot="1">
      <c r="A7" s="187"/>
      <c r="B7" s="187"/>
      <c r="C7" s="187"/>
      <c r="D7" s="187"/>
      <c r="E7" s="187"/>
      <c r="F7" s="187"/>
      <c r="G7" s="187"/>
      <c r="H7" s="188"/>
      <c r="I7" s="188"/>
      <c r="J7" s="188"/>
      <c r="K7" s="188"/>
      <c r="L7" s="188"/>
      <c r="M7" s="188"/>
      <c r="O7" s="270"/>
    </row>
    <row r="8" spans="9:17" ht="12.75">
      <c r="I8" s="168"/>
      <c r="J8" s="168"/>
      <c r="K8" s="168"/>
      <c r="L8" s="166"/>
      <c r="M8" s="166"/>
      <c r="N8" s="168"/>
      <c r="O8" s="167"/>
      <c r="P8" s="168"/>
      <c r="Q8" s="168"/>
    </row>
    <row r="9" spans="9:17" ht="12.75">
      <c r="I9" s="168"/>
      <c r="J9" s="168"/>
      <c r="K9" s="168"/>
      <c r="L9" s="166"/>
      <c r="M9" s="166"/>
      <c r="N9" s="168"/>
      <c r="O9" s="167"/>
      <c r="P9" s="168"/>
      <c r="Q9" s="168"/>
    </row>
    <row r="10" spans="3:18" ht="12.75">
      <c r="C10" s="158" t="s">
        <v>576</v>
      </c>
      <c r="D10" s="157"/>
      <c r="E10" s="157"/>
      <c r="F10" s="157"/>
      <c r="G10" s="157"/>
      <c r="H10" s="157"/>
      <c r="I10" s="165">
        <f>SUM(I13,I30)</f>
        <v>13667.723167672648</v>
      </c>
      <c r="J10" s="165">
        <f>SUM(J13,J30)</f>
        <v>15844.081297733472</v>
      </c>
      <c r="K10" s="165">
        <f>SUM(K13,K30)</f>
        <v>17321.92698115621</v>
      </c>
      <c r="L10" s="170">
        <f>SUM(L13,L30)</f>
        <v>13593.213583569328</v>
      </c>
      <c r="M10" s="170">
        <f>SUM(I10:L10)</f>
        <v>60426.94503013166</v>
      </c>
      <c r="N10" s="168"/>
      <c r="O10" s="167"/>
      <c r="P10" s="168"/>
      <c r="Q10" s="189"/>
      <c r="R10" s="190"/>
    </row>
    <row r="11" spans="3:18" ht="12.75">
      <c r="C11" s="158"/>
      <c r="D11" s="157"/>
      <c r="E11" s="157"/>
      <c r="F11" s="157"/>
      <c r="G11" s="157"/>
      <c r="H11" s="157"/>
      <c r="I11" s="168"/>
      <c r="J11" s="168"/>
      <c r="K11" s="168"/>
      <c r="L11" s="166"/>
      <c r="M11" s="166"/>
      <c r="N11" s="168"/>
      <c r="O11" s="167"/>
      <c r="P11" s="168"/>
      <c r="Q11" s="189"/>
      <c r="R11" s="191"/>
    </row>
    <row r="12" spans="3:18" ht="12.75">
      <c r="C12" s="158"/>
      <c r="D12" s="157"/>
      <c r="E12" s="157"/>
      <c r="F12" s="157"/>
      <c r="G12" s="157"/>
      <c r="H12" s="157"/>
      <c r="I12" s="168"/>
      <c r="J12" s="168"/>
      <c r="K12" s="168"/>
      <c r="L12" s="166"/>
      <c r="M12" s="166"/>
      <c r="N12" s="168"/>
      <c r="O12" s="167"/>
      <c r="P12" s="168"/>
      <c r="Q12" s="189"/>
      <c r="R12" s="191"/>
    </row>
    <row r="13" spans="3:18" ht="12.75">
      <c r="C13" s="158"/>
      <c r="D13" s="157" t="s">
        <v>577</v>
      </c>
      <c r="E13" s="157"/>
      <c r="F13" s="157"/>
      <c r="G13" s="157"/>
      <c r="H13" s="157"/>
      <c r="I13" s="168">
        <f>SUM(I15,I20,I27)</f>
        <v>12907.233437202649</v>
      </c>
      <c r="J13" s="168">
        <f>SUM(J15,J20,J27)</f>
        <v>14875.148005803472</v>
      </c>
      <c r="K13" s="168">
        <f>SUM(K15,K20,K27)</f>
        <v>16209.409876656213</v>
      </c>
      <c r="L13" s="166">
        <f>SUM(L15,L20,L27)</f>
        <v>12577.218219169328</v>
      </c>
      <c r="M13" s="166">
        <f>SUM(I13:L13)</f>
        <v>56569.00953883166</v>
      </c>
      <c r="N13" s="168"/>
      <c r="O13" s="167"/>
      <c r="P13" s="168"/>
      <c r="Q13" s="189"/>
      <c r="R13" s="192"/>
    </row>
    <row r="14" spans="3:18" ht="12.75">
      <c r="C14" s="157"/>
      <c r="D14" s="157"/>
      <c r="E14" s="157"/>
      <c r="F14" s="157"/>
      <c r="G14" s="157"/>
      <c r="H14" s="157"/>
      <c r="I14" s="168"/>
      <c r="J14" s="168"/>
      <c r="K14" s="168"/>
      <c r="L14" s="166"/>
      <c r="M14" s="166"/>
      <c r="N14" s="168"/>
      <c r="O14" s="167"/>
      <c r="P14" s="168"/>
      <c r="Q14" s="189"/>
      <c r="R14" s="192"/>
    </row>
    <row r="15" spans="3:18" ht="12.75">
      <c r="C15" s="157"/>
      <c r="D15" s="157"/>
      <c r="E15" s="157"/>
      <c r="F15" s="158" t="s">
        <v>578</v>
      </c>
      <c r="G15" s="157"/>
      <c r="H15" s="157"/>
      <c r="I15" s="168">
        <f>SUM(I16:I18)</f>
        <v>2702.154014677374</v>
      </c>
      <c r="J15" s="168">
        <f>SUM(J16:J18)</f>
        <v>3078.484362771662</v>
      </c>
      <c r="K15" s="168">
        <f>SUM(K16:K18)</f>
        <v>3291.4520712459807</v>
      </c>
      <c r="L15" s="168">
        <f>SUM(L16:L18)</f>
        <v>2539.057615188101</v>
      </c>
      <c r="M15" s="166">
        <f>SUM(I15:L15)</f>
        <v>11611.148063883118</v>
      </c>
      <c r="N15" s="168"/>
      <c r="O15" s="167"/>
      <c r="P15" s="168"/>
      <c r="Q15" s="189"/>
      <c r="R15" s="192"/>
    </row>
    <row r="16" spans="3:18" ht="12.75">
      <c r="C16" s="157"/>
      <c r="D16" s="157"/>
      <c r="E16" s="157"/>
      <c r="F16" s="157"/>
      <c r="G16" s="157" t="s">
        <v>524</v>
      </c>
      <c r="H16" s="157"/>
      <c r="I16" s="168">
        <v>956.9237434268971</v>
      </c>
      <c r="J16" s="168">
        <v>1244.5284296780135</v>
      </c>
      <c r="K16" s="168">
        <v>1150.9009881493926</v>
      </c>
      <c r="L16" s="168">
        <v>894.6156149331634</v>
      </c>
      <c r="M16" s="166">
        <f>SUM(I16:L16)</f>
        <v>4246.968776187467</v>
      </c>
      <c r="N16" s="168"/>
      <c r="O16" s="167"/>
      <c r="P16" s="168"/>
      <c r="Q16" s="189"/>
      <c r="R16" s="192"/>
    </row>
    <row r="17" spans="3:18" ht="12.75">
      <c r="C17" s="157"/>
      <c r="D17" s="157"/>
      <c r="E17" s="157"/>
      <c r="F17" s="157"/>
      <c r="G17" s="157" t="s">
        <v>525</v>
      </c>
      <c r="H17" s="157"/>
      <c r="I17" s="168">
        <v>706.5299573076983</v>
      </c>
      <c r="J17" s="168">
        <v>464.14101536140515</v>
      </c>
      <c r="K17" s="168">
        <v>792.359115391245</v>
      </c>
      <c r="L17" s="168">
        <v>656.5587137224803</v>
      </c>
      <c r="M17" s="166">
        <f>SUM(I17:L17)</f>
        <v>2619.588801782829</v>
      </c>
      <c r="N17" s="168"/>
      <c r="O17" s="167"/>
      <c r="P17" s="168"/>
      <c r="Q17" s="189"/>
      <c r="R17" s="192"/>
    </row>
    <row r="18" spans="3:18" ht="12.75">
      <c r="C18" s="157"/>
      <c r="D18" s="157"/>
      <c r="E18" s="157"/>
      <c r="F18" s="157"/>
      <c r="G18" s="157" t="s">
        <v>526</v>
      </c>
      <c r="H18" s="157"/>
      <c r="I18" s="168">
        <v>1038.700313942779</v>
      </c>
      <c r="J18" s="168">
        <v>1369.814917732243</v>
      </c>
      <c r="K18" s="168">
        <v>1348.1919677053431</v>
      </c>
      <c r="L18" s="168">
        <v>987.8832865324571</v>
      </c>
      <c r="M18" s="166">
        <f>SUM(I18:L18)</f>
        <v>4744.590485912822</v>
      </c>
      <c r="N18" s="168"/>
      <c r="O18" s="167"/>
      <c r="P18" s="168"/>
      <c r="Q18" s="189"/>
      <c r="R18" s="192"/>
    </row>
    <row r="19" spans="3:18" ht="12.75">
      <c r="C19" s="157"/>
      <c r="D19" s="157"/>
      <c r="E19" s="157"/>
      <c r="F19" s="157"/>
      <c r="G19" s="157"/>
      <c r="H19" s="157"/>
      <c r="I19" s="168"/>
      <c r="J19" s="168"/>
      <c r="K19" s="168"/>
      <c r="L19" s="166"/>
      <c r="M19" s="166"/>
      <c r="N19" s="168"/>
      <c r="O19" s="167"/>
      <c r="P19" s="168"/>
      <c r="Q19" s="189"/>
      <c r="R19" s="192"/>
    </row>
    <row r="20" spans="3:18" ht="12.75">
      <c r="C20" s="157"/>
      <c r="D20" s="157"/>
      <c r="E20" s="157"/>
      <c r="F20" s="158" t="s">
        <v>579</v>
      </c>
      <c r="G20" s="157"/>
      <c r="H20" s="157"/>
      <c r="I20" s="168">
        <f>SUM(I22,I25)</f>
        <v>8246.108663243016</v>
      </c>
      <c r="J20" s="168">
        <f>SUM(J22,J25)</f>
        <v>9496.843103809464</v>
      </c>
      <c r="K20" s="168">
        <f>SUM(K22,K25)</f>
        <v>10349.451504383676</v>
      </c>
      <c r="L20" s="166">
        <f>SUM(L22,L25)</f>
        <v>7616.227215369358</v>
      </c>
      <c r="M20" s="166">
        <f>SUM(I20:L20)</f>
        <v>35708.630486805516</v>
      </c>
      <c r="N20" s="168"/>
      <c r="O20" s="167"/>
      <c r="P20" s="168"/>
      <c r="Q20" s="189"/>
      <c r="R20" s="192"/>
    </row>
    <row r="21" spans="3:18" ht="12.75">
      <c r="C21" s="157"/>
      <c r="D21" s="157"/>
      <c r="E21" s="157"/>
      <c r="F21" s="157"/>
      <c r="G21" s="157"/>
      <c r="H21" s="157"/>
      <c r="I21" s="168"/>
      <c r="J21" s="168"/>
      <c r="K21" s="168"/>
      <c r="L21" s="166"/>
      <c r="M21" s="166"/>
      <c r="N21" s="168"/>
      <c r="O21" s="167"/>
      <c r="P21" s="168"/>
      <c r="Q21" s="189"/>
      <c r="R21" s="192"/>
    </row>
    <row r="22" spans="3:18" ht="12.75">
      <c r="C22" s="157"/>
      <c r="D22" s="157"/>
      <c r="E22" s="157"/>
      <c r="F22" s="157"/>
      <c r="G22" s="157" t="s">
        <v>56</v>
      </c>
      <c r="H22" s="157"/>
      <c r="I22" s="168">
        <f>SUM(I23:I24)</f>
        <v>3598.0512039653813</v>
      </c>
      <c r="J22" s="168">
        <f>SUM(J23:J24)</f>
        <v>4302.912891814637</v>
      </c>
      <c r="K22" s="168">
        <f>SUM(K23:K24)</f>
        <v>4160.821365551421</v>
      </c>
      <c r="L22" s="166">
        <f>SUM(L23:L24)</f>
        <v>2413.2721169308998</v>
      </c>
      <c r="M22" s="166">
        <f>SUM(I22:L22)</f>
        <v>14475.057578262338</v>
      </c>
      <c r="N22" s="168"/>
      <c r="O22" s="167"/>
      <c r="P22" s="168"/>
      <c r="Q22" s="189"/>
      <c r="R22" s="192"/>
    </row>
    <row r="23" spans="3:18" ht="12.75">
      <c r="C23" s="157"/>
      <c r="D23" s="157"/>
      <c r="E23" s="157"/>
      <c r="F23" s="157"/>
      <c r="G23" s="157"/>
      <c r="H23" s="157" t="s">
        <v>57</v>
      </c>
      <c r="I23" s="168">
        <v>1767.9757966900002</v>
      </c>
      <c r="J23" s="168">
        <v>1985.36421897</v>
      </c>
      <c r="K23" s="168">
        <v>2269.98279083</v>
      </c>
      <c r="L23" s="168">
        <v>1151.8908840899999</v>
      </c>
      <c r="M23" s="166">
        <f>SUM(I23:L23)</f>
        <v>7175.21369058</v>
      </c>
      <c r="N23" s="168"/>
      <c r="O23" s="167"/>
      <c r="P23" s="168"/>
      <c r="Q23" s="189"/>
      <c r="R23" s="192"/>
    </row>
    <row r="24" spans="3:18" ht="12.75">
      <c r="C24" s="157"/>
      <c r="D24" s="157"/>
      <c r="E24" s="157"/>
      <c r="F24" s="157"/>
      <c r="G24" s="157"/>
      <c r="H24" s="157" t="s">
        <v>455</v>
      </c>
      <c r="I24" s="168">
        <v>1830.0754072753812</v>
      </c>
      <c r="J24" s="168">
        <v>2317.548672844637</v>
      </c>
      <c r="K24" s="168">
        <v>1890.8385747214206</v>
      </c>
      <c r="L24" s="168">
        <v>1261.3812328409</v>
      </c>
      <c r="M24" s="166">
        <f>SUM(I24:L24)</f>
        <v>7299.843887682339</v>
      </c>
      <c r="N24" s="168"/>
      <c r="O24" s="167"/>
      <c r="P24" s="168"/>
      <c r="Q24" s="189"/>
      <c r="R24" s="192"/>
    </row>
    <row r="25" spans="3:18" ht="12.75">
      <c r="C25" s="157"/>
      <c r="D25" s="157"/>
      <c r="E25" s="157"/>
      <c r="F25" s="157"/>
      <c r="G25" s="157" t="s">
        <v>58</v>
      </c>
      <c r="H25" s="157"/>
      <c r="I25" s="168">
        <v>4648.057459277636</v>
      </c>
      <c r="J25" s="168">
        <v>5193.930211994827</v>
      </c>
      <c r="K25" s="168">
        <v>6188.6301388322545</v>
      </c>
      <c r="L25" s="168">
        <v>5202.955098438459</v>
      </c>
      <c r="M25" s="166">
        <f>SUM(I25:L25)</f>
        <v>21233.572908543174</v>
      </c>
      <c r="N25" s="168"/>
      <c r="O25" s="167"/>
      <c r="P25" s="168"/>
      <c r="Q25" s="189"/>
      <c r="R25" s="192"/>
    </row>
    <row r="26" spans="3:18" ht="12.75">
      <c r="C26" s="157"/>
      <c r="D26" s="157"/>
      <c r="E26" s="157"/>
      <c r="F26" s="157"/>
      <c r="G26" s="157"/>
      <c r="H26" s="157"/>
      <c r="I26" s="168"/>
      <c r="J26" s="168"/>
      <c r="K26" s="168"/>
      <c r="L26" s="166"/>
      <c r="M26" s="166"/>
      <c r="N26" s="168"/>
      <c r="O26" s="167"/>
      <c r="P26" s="168"/>
      <c r="Q26" s="189"/>
      <c r="R26" s="192"/>
    </row>
    <row r="27" spans="3:18" ht="12.75">
      <c r="C27" s="157"/>
      <c r="D27" s="157"/>
      <c r="E27" s="157"/>
      <c r="F27" s="158" t="s">
        <v>580</v>
      </c>
      <c r="G27" s="157"/>
      <c r="H27" s="157"/>
      <c r="I27" s="168">
        <v>1958.9707592822597</v>
      </c>
      <c r="J27" s="168">
        <v>2299.8205392223454</v>
      </c>
      <c r="K27" s="168">
        <v>2568.506301026555</v>
      </c>
      <c r="L27" s="168">
        <v>2421.933388611869</v>
      </c>
      <c r="M27" s="166">
        <f>SUM(I27:L27)</f>
        <v>9249.230988143028</v>
      </c>
      <c r="N27" s="168"/>
      <c r="O27" s="167"/>
      <c r="P27" s="168"/>
      <c r="Q27" s="189"/>
      <c r="R27" s="192"/>
    </row>
    <row r="28" spans="3:18" ht="12.75">
      <c r="C28" s="157"/>
      <c r="D28" s="157"/>
      <c r="E28" s="157"/>
      <c r="F28" s="157"/>
      <c r="G28" s="157"/>
      <c r="H28" s="157"/>
      <c r="I28" s="168"/>
      <c r="J28" s="168"/>
      <c r="K28" s="168"/>
      <c r="L28" s="166"/>
      <c r="M28" s="166"/>
      <c r="N28" s="168"/>
      <c r="O28" s="167"/>
      <c r="P28" s="168"/>
      <c r="Q28" s="189"/>
      <c r="R28" s="192"/>
    </row>
    <row r="29" spans="3:18" ht="12.75">
      <c r="C29" s="157"/>
      <c r="D29" s="157"/>
      <c r="E29" s="157"/>
      <c r="F29" s="157"/>
      <c r="G29" s="157"/>
      <c r="H29" s="157"/>
      <c r="I29" s="168"/>
      <c r="J29" s="168"/>
      <c r="K29" s="168"/>
      <c r="L29" s="166"/>
      <c r="M29" s="166"/>
      <c r="N29" s="168"/>
      <c r="O29" s="167"/>
      <c r="P29" s="168"/>
      <c r="Q29" s="189"/>
      <c r="R29" s="192"/>
    </row>
    <row r="30" spans="3:18" ht="12.75">
      <c r="C30" s="157"/>
      <c r="D30" s="157" t="s">
        <v>568</v>
      </c>
      <c r="E30" s="157"/>
      <c r="F30" s="157"/>
      <c r="G30" s="157"/>
      <c r="H30" s="157"/>
      <c r="I30" s="168">
        <v>760.4897304699998</v>
      </c>
      <c r="J30" s="168">
        <v>968.9332919299994</v>
      </c>
      <c r="K30" s="168">
        <v>1112.5171044999997</v>
      </c>
      <c r="L30" s="168">
        <v>1015.9953644000002</v>
      </c>
      <c r="M30" s="166">
        <f>SUM(I30:L30)</f>
        <v>3857.9354912999993</v>
      </c>
      <c r="N30" s="168"/>
      <c r="O30" s="167"/>
      <c r="P30" s="168"/>
      <c r="Q30" s="189"/>
      <c r="R30" s="192"/>
    </row>
    <row r="31" spans="3:18" ht="12.75">
      <c r="C31" s="157"/>
      <c r="D31" s="157"/>
      <c r="E31" s="157"/>
      <c r="F31" s="157"/>
      <c r="G31" s="157"/>
      <c r="H31" s="157"/>
      <c r="I31" s="168"/>
      <c r="J31" s="168"/>
      <c r="K31" s="168"/>
      <c r="L31" s="166"/>
      <c r="M31" s="166"/>
      <c r="N31" s="168"/>
      <c r="O31" s="167"/>
      <c r="P31" s="168"/>
      <c r="Q31" s="189"/>
      <c r="R31" s="192"/>
    </row>
    <row r="32" spans="3:18" ht="12.75">
      <c r="C32" s="157"/>
      <c r="D32" s="157"/>
      <c r="E32" s="157"/>
      <c r="F32" s="157"/>
      <c r="G32" s="157"/>
      <c r="H32" s="157"/>
      <c r="I32" s="168"/>
      <c r="J32" s="168"/>
      <c r="K32" s="168"/>
      <c r="L32" s="166"/>
      <c r="M32" s="166"/>
      <c r="N32" s="168"/>
      <c r="O32" s="167"/>
      <c r="P32" s="168"/>
      <c r="Q32" s="189"/>
      <c r="R32" s="192"/>
    </row>
    <row r="33" spans="3:18" ht="12.75">
      <c r="C33" s="158" t="s">
        <v>581</v>
      </c>
      <c r="D33" s="157"/>
      <c r="E33" s="157"/>
      <c r="F33" s="157"/>
      <c r="G33" s="157"/>
      <c r="H33" s="157"/>
      <c r="I33" s="165">
        <v>0</v>
      </c>
      <c r="J33" s="165">
        <v>0</v>
      </c>
      <c r="K33" s="165">
        <v>0</v>
      </c>
      <c r="L33" s="165">
        <v>0</v>
      </c>
      <c r="M33" s="170">
        <f>SUM(I33:L33)</f>
        <v>0</v>
      </c>
      <c r="N33" s="168"/>
      <c r="O33" s="167"/>
      <c r="P33" s="168"/>
      <c r="Q33" s="189"/>
      <c r="R33" s="192"/>
    </row>
    <row r="34" spans="3:18" ht="12.75">
      <c r="C34" s="157"/>
      <c r="D34" s="157"/>
      <c r="E34" s="157"/>
      <c r="F34" s="157"/>
      <c r="G34" s="157"/>
      <c r="H34" s="157"/>
      <c r="I34" s="168"/>
      <c r="J34" s="168"/>
      <c r="K34" s="168"/>
      <c r="L34" s="166"/>
      <c r="M34" s="166"/>
      <c r="N34" s="168"/>
      <c r="O34" s="167"/>
      <c r="P34" s="168"/>
      <c r="Q34" s="189"/>
      <c r="R34" s="192"/>
    </row>
    <row r="35" spans="3:18" ht="12.75">
      <c r="C35" s="157"/>
      <c r="D35" s="157"/>
      <c r="E35" s="157"/>
      <c r="F35" s="157"/>
      <c r="G35" s="157"/>
      <c r="H35" s="157"/>
      <c r="I35" s="168"/>
      <c r="J35" s="168"/>
      <c r="K35" s="168"/>
      <c r="L35" s="166"/>
      <c r="M35" s="166"/>
      <c r="N35" s="168"/>
      <c r="O35" s="167"/>
      <c r="P35" s="168"/>
      <c r="Q35" s="189"/>
      <c r="R35" s="192"/>
    </row>
    <row r="36" spans="3:18" ht="12.75">
      <c r="C36" s="158" t="s">
        <v>582</v>
      </c>
      <c r="D36" s="157"/>
      <c r="E36" s="157"/>
      <c r="F36" s="157"/>
      <c r="G36" s="157"/>
      <c r="H36" s="157"/>
      <c r="I36" s="165">
        <v>18.216346</v>
      </c>
      <c r="J36" s="165">
        <v>14.893354999999996</v>
      </c>
      <c r="K36" s="165">
        <v>17.685753</v>
      </c>
      <c r="L36" s="165">
        <v>16.368281000000003</v>
      </c>
      <c r="M36" s="170">
        <f>SUM(I36:L36)</f>
        <v>67.163735</v>
      </c>
      <c r="N36" s="168"/>
      <c r="O36" s="167"/>
      <c r="P36" s="168"/>
      <c r="Q36" s="189"/>
      <c r="R36" s="192"/>
    </row>
    <row r="37" spans="3:18" ht="12.75">
      <c r="C37" s="157"/>
      <c r="D37" s="157"/>
      <c r="E37" s="157"/>
      <c r="F37" s="157"/>
      <c r="G37" s="157"/>
      <c r="H37" s="157"/>
      <c r="I37" s="168"/>
      <c r="J37" s="168"/>
      <c r="K37" s="168"/>
      <c r="L37" s="166"/>
      <c r="M37" s="166"/>
      <c r="N37" s="168"/>
      <c r="O37" s="167"/>
      <c r="P37" s="168"/>
      <c r="Q37" s="189"/>
      <c r="R37" s="192"/>
    </row>
    <row r="38" spans="3:18" ht="12.75">
      <c r="C38" s="157"/>
      <c r="D38" s="157"/>
      <c r="E38" s="157"/>
      <c r="F38" s="157"/>
      <c r="G38" s="157"/>
      <c r="H38" s="157"/>
      <c r="I38" s="168"/>
      <c r="J38" s="168"/>
      <c r="K38" s="168"/>
      <c r="L38" s="166"/>
      <c r="M38" s="166"/>
      <c r="N38" s="168"/>
      <c r="O38" s="167"/>
      <c r="P38" s="168"/>
      <c r="Q38" s="189"/>
      <c r="R38" s="192"/>
    </row>
    <row r="39" spans="3:18" ht="12.75">
      <c r="C39" s="158" t="s">
        <v>583</v>
      </c>
      <c r="D39" s="157"/>
      <c r="E39" s="157"/>
      <c r="F39" s="157"/>
      <c r="G39" s="157"/>
      <c r="H39" s="157"/>
      <c r="I39" s="165">
        <v>320.20559599999996</v>
      </c>
      <c r="J39" s="165">
        <v>372.79127900000003</v>
      </c>
      <c r="K39" s="165">
        <v>446.37426899999997</v>
      </c>
      <c r="L39" s="165">
        <v>390.4265579999999</v>
      </c>
      <c r="M39" s="170">
        <f>SUM(I39:L39)</f>
        <v>1529.7977019999998</v>
      </c>
      <c r="N39" s="168"/>
      <c r="O39" s="167"/>
      <c r="P39" s="168"/>
      <c r="Q39" s="189"/>
      <c r="R39" s="192"/>
    </row>
    <row r="40" spans="3:18" ht="12" customHeight="1">
      <c r="C40" s="157"/>
      <c r="D40" s="157"/>
      <c r="E40" s="157"/>
      <c r="F40" s="157"/>
      <c r="G40" s="157"/>
      <c r="H40" s="157"/>
      <c r="I40" s="168"/>
      <c r="J40" s="168"/>
      <c r="K40" s="168"/>
      <c r="L40" s="166"/>
      <c r="M40" s="166"/>
      <c r="N40" s="168"/>
      <c r="O40" s="167"/>
      <c r="P40" s="168"/>
      <c r="Q40" s="189"/>
      <c r="R40" s="192"/>
    </row>
    <row r="41" spans="3:18" ht="12.75">
      <c r="C41" s="157"/>
      <c r="D41" s="157"/>
      <c r="E41" s="157"/>
      <c r="F41" s="157"/>
      <c r="G41" s="157"/>
      <c r="H41" s="157"/>
      <c r="I41" s="168"/>
      <c r="J41" s="168"/>
      <c r="K41" s="168"/>
      <c r="L41" s="166"/>
      <c r="M41" s="166"/>
      <c r="N41" s="168"/>
      <c r="O41" s="167"/>
      <c r="P41" s="168"/>
      <c r="Q41" s="189"/>
      <c r="R41" s="192"/>
    </row>
    <row r="42" spans="3:18" ht="12.75">
      <c r="C42" s="158" t="s">
        <v>584</v>
      </c>
      <c r="D42" s="157"/>
      <c r="E42" s="157"/>
      <c r="F42" s="157"/>
      <c r="G42" s="157"/>
      <c r="H42" s="157"/>
      <c r="I42" s="165">
        <v>0</v>
      </c>
      <c r="J42" s="165">
        <v>0</v>
      </c>
      <c r="K42" s="165">
        <v>0</v>
      </c>
      <c r="L42" s="165">
        <v>0</v>
      </c>
      <c r="M42" s="170">
        <f>SUM(I42:L42)</f>
        <v>0</v>
      </c>
      <c r="N42" s="168"/>
      <c r="O42" s="167"/>
      <c r="P42" s="168"/>
      <c r="Q42" s="189"/>
      <c r="R42" s="192"/>
    </row>
    <row r="43" spans="3:18" ht="12.75">
      <c r="C43" s="157"/>
      <c r="D43" s="157"/>
      <c r="E43" s="157"/>
      <c r="F43" s="157"/>
      <c r="G43" s="157"/>
      <c r="H43" s="157"/>
      <c r="I43" s="168"/>
      <c r="J43" s="168"/>
      <c r="K43" s="168"/>
      <c r="L43" s="166"/>
      <c r="M43" s="166"/>
      <c r="N43" s="168"/>
      <c r="O43" s="167"/>
      <c r="P43" s="168"/>
      <c r="Q43" s="189"/>
      <c r="R43" s="192"/>
    </row>
    <row r="44" spans="3:18" ht="12.75">
      <c r="C44" s="157"/>
      <c r="D44" s="157"/>
      <c r="E44" s="157"/>
      <c r="F44" s="157"/>
      <c r="G44" s="157"/>
      <c r="H44" s="157"/>
      <c r="I44" s="168"/>
      <c r="J44" s="168"/>
      <c r="K44" s="168"/>
      <c r="L44" s="166"/>
      <c r="M44" s="166"/>
      <c r="N44" s="168"/>
      <c r="O44" s="167"/>
      <c r="P44" s="168"/>
      <c r="Q44" s="189"/>
      <c r="R44" s="192"/>
    </row>
    <row r="45" spans="3:18" ht="12.75">
      <c r="C45" s="157"/>
      <c r="D45" s="157"/>
      <c r="E45" s="157"/>
      <c r="F45" s="157"/>
      <c r="G45" s="157"/>
      <c r="H45" s="157"/>
      <c r="I45" s="168"/>
      <c r="J45" s="168"/>
      <c r="K45" s="168"/>
      <c r="L45" s="166"/>
      <c r="M45" s="166"/>
      <c r="N45" s="168"/>
      <c r="O45" s="167"/>
      <c r="P45" s="168"/>
      <c r="Q45" s="189"/>
      <c r="R45" s="192"/>
    </row>
    <row r="46" spans="3:18" ht="12.75">
      <c r="C46" s="158" t="s">
        <v>585</v>
      </c>
      <c r="D46" s="157"/>
      <c r="E46" s="157"/>
      <c r="F46" s="157"/>
      <c r="G46" s="157"/>
      <c r="H46" s="157"/>
      <c r="I46" s="165">
        <f>SUM(I10,I33,I36,I39,I42)</f>
        <v>14006.145109672647</v>
      </c>
      <c r="J46" s="165">
        <f>SUM(J10,J33,J36,J39,J42)</f>
        <v>16231.765931733473</v>
      </c>
      <c r="K46" s="165">
        <f>SUM(K10,K33,K36,K39,K42)</f>
        <v>17785.987003156213</v>
      </c>
      <c r="L46" s="165">
        <f>SUM(L10,L33,L36,L39,L42)</f>
        <v>14000.008422569326</v>
      </c>
      <c r="M46" s="165">
        <f>SUM(M10,M33,M36,M39,M42)</f>
        <v>62023.90646713166</v>
      </c>
      <c r="N46" s="168"/>
      <c r="O46" s="167"/>
      <c r="P46" s="168"/>
      <c r="Q46" s="189"/>
      <c r="R46" s="192"/>
    </row>
    <row r="47" spans="3:18" ht="12.75">
      <c r="C47" s="157"/>
      <c r="D47" s="157"/>
      <c r="E47" s="157"/>
      <c r="F47" s="157"/>
      <c r="G47" s="157"/>
      <c r="H47" s="157"/>
      <c r="I47" s="168"/>
      <c r="J47" s="168"/>
      <c r="K47" s="168"/>
      <c r="L47" s="166"/>
      <c r="M47" s="166"/>
      <c r="N47" s="168"/>
      <c r="O47" s="167"/>
      <c r="P47" s="168"/>
      <c r="Q47" s="189"/>
      <c r="R47" s="192"/>
    </row>
    <row r="48" spans="3:18" ht="12.75">
      <c r="C48" s="157" t="s">
        <v>133</v>
      </c>
      <c r="D48" s="157"/>
      <c r="E48" s="157"/>
      <c r="F48" s="157"/>
      <c r="G48" s="157"/>
      <c r="H48" s="157"/>
      <c r="I48" s="168">
        <f>I46-I50</f>
        <v>959.1024897440238</v>
      </c>
      <c r="J48" s="168">
        <f>J46-J50</f>
        <v>1029.6924623216364</v>
      </c>
      <c r="K48" s="168">
        <f>K46-K50</f>
        <v>1236.3250567255818</v>
      </c>
      <c r="L48" s="168">
        <f>L46-L50</f>
        <v>1068.765899151591</v>
      </c>
      <c r="M48" s="168">
        <f>M46-M50</f>
        <v>4293.885907942837</v>
      </c>
      <c r="N48" s="168"/>
      <c r="O48" s="167"/>
      <c r="P48" s="168"/>
      <c r="Q48" s="189"/>
      <c r="R48" s="192"/>
    </row>
    <row r="49" spans="3:18" ht="12.75">
      <c r="C49" s="157"/>
      <c r="D49" s="157"/>
      <c r="E49" s="157"/>
      <c r="F49" s="157"/>
      <c r="G49" s="157"/>
      <c r="H49" s="157"/>
      <c r="I49" s="168"/>
      <c r="J49" s="168"/>
      <c r="K49" s="168"/>
      <c r="L49" s="166"/>
      <c r="M49" s="166"/>
      <c r="N49" s="168"/>
      <c r="O49" s="167"/>
      <c r="P49" s="168"/>
      <c r="Q49" s="189"/>
      <c r="R49" s="192"/>
    </row>
    <row r="50" spans="3:18" ht="12.75">
      <c r="C50" s="158" t="s">
        <v>586</v>
      </c>
      <c r="D50" s="157"/>
      <c r="E50" s="157"/>
      <c r="F50" s="157"/>
      <c r="G50" s="157"/>
      <c r="H50" s="157"/>
      <c r="I50" s="193">
        <v>13047.042619928623</v>
      </c>
      <c r="J50" s="193">
        <v>15202.073469411836</v>
      </c>
      <c r="K50" s="193">
        <v>16549.66194643063</v>
      </c>
      <c r="L50" s="193">
        <v>12931.242523417735</v>
      </c>
      <c r="M50" s="193">
        <f>SUM(I50:L50)</f>
        <v>57730.02055918882</v>
      </c>
      <c r="N50" s="168"/>
      <c r="O50" s="167"/>
      <c r="P50" s="168"/>
      <c r="Q50" s="189"/>
      <c r="R50" s="192"/>
    </row>
    <row r="51" spans="4:18" ht="12.75">
      <c r="D51" s="194" t="s">
        <v>418</v>
      </c>
      <c r="E51" s="195"/>
      <c r="F51" s="172"/>
      <c r="G51" s="172"/>
      <c r="I51" s="196">
        <v>12001.55674390119</v>
      </c>
      <c r="J51" s="196">
        <v>13908.43758303997</v>
      </c>
      <c r="K51" s="196">
        <v>15052.505824166106</v>
      </c>
      <c r="L51" s="196">
        <v>11588.49416940245</v>
      </c>
      <c r="M51" s="196">
        <f>SUM(I51:L51)</f>
        <v>52550.99432050971</v>
      </c>
      <c r="N51" s="168"/>
      <c r="O51" s="167"/>
      <c r="P51" s="168"/>
      <c r="Q51" s="189"/>
      <c r="R51" s="192"/>
    </row>
    <row r="52" spans="4:18" ht="12.75">
      <c r="D52" s="197"/>
      <c r="E52" s="198" t="s">
        <v>419</v>
      </c>
      <c r="F52" s="172"/>
      <c r="G52" s="172"/>
      <c r="I52" s="196">
        <v>1695.3467048700002</v>
      </c>
      <c r="J52" s="196">
        <v>1908.75147206</v>
      </c>
      <c r="K52" s="196">
        <v>2158.8469651299997</v>
      </c>
      <c r="L52" s="196">
        <v>1085.44606411</v>
      </c>
      <c r="M52" s="196">
        <f>SUM(I52:L52)</f>
        <v>6848.391206169999</v>
      </c>
      <c r="N52" s="168"/>
      <c r="O52" s="167"/>
      <c r="P52" s="168"/>
      <c r="Q52" s="189"/>
      <c r="R52" s="192"/>
    </row>
    <row r="53" spans="4:18" ht="12.75">
      <c r="D53" s="157" t="s">
        <v>470</v>
      </c>
      <c r="E53" s="198"/>
      <c r="F53" s="172"/>
      <c r="G53" s="172"/>
      <c r="I53" s="196">
        <v>707.0639340274345</v>
      </c>
      <c r="J53" s="196">
        <v>905.9512523718658</v>
      </c>
      <c r="K53" s="196">
        <v>1033.0961002645286</v>
      </c>
      <c r="L53" s="196">
        <v>935.9535150152876</v>
      </c>
      <c r="M53" s="196">
        <f>SUM(I53:L53)</f>
        <v>3582.0648016791165</v>
      </c>
      <c r="N53" s="168"/>
      <c r="O53" s="167"/>
      <c r="P53" s="168"/>
      <c r="Q53" s="189"/>
      <c r="R53" s="192"/>
    </row>
    <row r="54" spans="4:18" ht="12.75">
      <c r="D54" s="198" t="s">
        <v>58</v>
      </c>
      <c r="E54" s="198"/>
      <c r="F54" s="172"/>
      <c r="G54" s="172"/>
      <c r="I54" s="196">
        <v>338.4219419999997</v>
      </c>
      <c r="J54" s="196">
        <v>387.68463400000013</v>
      </c>
      <c r="K54" s="196">
        <v>464.0600220000002</v>
      </c>
      <c r="L54" s="196">
        <v>406.7948389999999</v>
      </c>
      <c r="M54" s="196">
        <f>SUM(I54:L54)</f>
        <v>1596.961437</v>
      </c>
      <c r="N54" s="168"/>
      <c r="O54" s="167"/>
      <c r="P54" s="168"/>
      <c r="Q54" s="189"/>
      <c r="R54" s="192"/>
    </row>
    <row r="55" spans="3:18" ht="12.75">
      <c r="C55" s="164"/>
      <c r="D55" s="164"/>
      <c r="E55" s="164"/>
      <c r="F55" s="164"/>
      <c r="G55" s="164"/>
      <c r="H55" s="164"/>
      <c r="I55" s="169"/>
      <c r="J55" s="169"/>
      <c r="K55" s="169"/>
      <c r="L55" s="169"/>
      <c r="M55" s="169"/>
      <c r="N55" s="168"/>
      <c r="O55" s="167"/>
      <c r="P55" s="168"/>
      <c r="Q55" s="166"/>
      <c r="R55" s="163"/>
    </row>
    <row r="56" spans="9:17" ht="12.75">
      <c r="I56" s="168"/>
      <c r="J56" s="168"/>
      <c r="K56" s="168"/>
      <c r="L56" s="168"/>
      <c r="M56" s="168"/>
      <c r="N56" s="168"/>
      <c r="O56" s="167"/>
      <c r="P56" s="168"/>
      <c r="Q56" s="168"/>
    </row>
    <row r="57" spans="4:17" ht="12.75">
      <c r="D57" s="161" t="s">
        <v>587</v>
      </c>
      <c r="F57" s="160" t="s">
        <v>588</v>
      </c>
      <c r="I57" s="168"/>
      <c r="J57" s="168"/>
      <c r="K57" s="168"/>
      <c r="L57" s="168"/>
      <c r="M57" s="168"/>
      <c r="N57" s="168"/>
      <c r="O57" s="167"/>
      <c r="P57" s="168"/>
      <c r="Q57" s="168"/>
    </row>
    <row r="58" spans="6:17" ht="12.75">
      <c r="F58" s="160"/>
      <c r="I58" s="168"/>
      <c r="J58" s="168"/>
      <c r="K58" s="168"/>
      <c r="L58" s="168"/>
      <c r="M58" s="168"/>
      <c r="N58" s="168"/>
      <c r="O58" s="167"/>
      <c r="P58" s="168"/>
      <c r="Q58" s="168"/>
    </row>
    <row r="59" spans="8:17" ht="12.75">
      <c r="H59" s="183"/>
      <c r="I59" s="168"/>
      <c r="J59" s="168"/>
      <c r="K59" s="168"/>
      <c r="L59" s="168"/>
      <c r="M59" s="168"/>
      <c r="N59" s="168"/>
      <c r="O59" s="167"/>
      <c r="P59" s="168"/>
      <c r="Q59" s="168"/>
    </row>
    <row r="60" spans="7:17" ht="12.75">
      <c r="G60" s="183"/>
      <c r="H60" s="199"/>
      <c r="I60" s="167"/>
      <c r="J60" s="167"/>
      <c r="K60" s="167"/>
      <c r="L60" s="167"/>
      <c r="M60" s="167"/>
      <c r="N60" s="168"/>
      <c r="O60" s="167"/>
      <c r="P60" s="168"/>
      <c r="Q60" s="168"/>
    </row>
    <row r="61" spans="8:17" ht="12.75">
      <c r="H61" s="171"/>
      <c r="I61" s="167"/>
      <c r="J61" s="167"/>
      <c r="K61" s="167"/>
      <c r="L61" s="167"/>
      <c r="M61" s="167"/>
      <c r="N61" s="168"/>
      <c r="O61" s="167"/>
      <c r="P61" s="168"/>
      <c r="Q61" s="168"/>
    </row>
    <row r="62" spans="4:17" ht="12.75">
      <c r="D62" s="161"/>
      <c r="H62" s="171"/>
      <c r="I62" s="167"/>
      <c r="J62" s="167"/>
      <c r="K62" s="167"/>
      <c r="L62" s="167"/>
      <c r="M62" s="167"/>
      <c r="N62" s="168"/>
      <c r="O62" s="167"/>
      <c r="P62" s="168"/>
      <c r="Q62" s="168"/>
    </row>
    <row r="63" spans="9:17" ht="12.75">
      <c r="I63" s="168"/>
      <c r="J63" s="168"/>
      <c r="K63" s="168"/>
      <c r="L63" s="168"/>
      <c r="M63" s="168"/>
      <c r="N63" s="168"/>
      <c r="O63" s="167"/>
      <c r="P63" s="168"/>
      <c r="Q63" s="168"/>
    </row>
    <row r="64" spans="9:17" ht="12.75">
      <c r="I64" s="168"/>
      <c r="J64" s="168"/>
      <c r="K64" s="168"/>
      <c r="L64" s="168"/>
      <c r="M64" s="168"/>
      <c r="N64" s="168"/>
      <c r="O64" s="167"/>
      <c r="P64" s="168"/>
      <c r="Q64" s="168"/>
    </row>
    <row r="65" spans="9:17" ht="12.75">
      <c r="I65" s="168"/>
      <c r="J65" s="168"/>
      <c r="K65" s="168"/>
      <c r="L65" s="168"/>
      <c r="M65" s="168"/>
      <c r="N65" s="168"/>
      <c r="O65" s="167"/>
      <c r="P65" s="168"/>
      <c r="Q65" s="168"/>
    </row>
    <row r="66" spans="9:17" ht="12.75">
      <c r="I66" s="168"/>
      <c r="J66" s="168"/>
      <c r="K66" s="168"/>
      <c r="L66" s="168"/>
      <c r="M66" s="168"/>
      <c r="N66" s="168"/>
      <c r="O66" s="167"/>
      <c r="P66" s="168"/>
      <c r="Q66" s="168"/>
    </row>
    <row r="67" spans="9:17" ht="12.75">
      <c r="I67" s="168"/>
      <c r="J67" s="168"/>
      <c r="K67" s="168"/>
      <c r="L67" s="168"/>
      <c r="M67" s="168"/>
      <c r="N67" s="168"/>
      <c r="O67" s="167"/>
      <c r="P67" s="168"/>
      <c r="Q67" s="168"/>
    </row>
  </sheetData>
  <sheetProtection/>
  <mergeCells count="1">
    <mergeCell ref="O5:O7"/>
  </mergeCells>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4.71093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543</v>
      </c>
      <c r="G1" s="34"/>
      <c r="H1" s="34"/>
      <c r="I1" s="34"/>
      <c r="J1" s="34"/>
      <c r="K1" s="34"/>
      <c r="L1" s="34"/>
      <c r="M1" s="34"/>
      <c r="N1" s="34"/>
      <c r="O1" s="34"/>
    </row>
    <row r="2" spans="1:15" s="35" customFormat="1" ht="12.75">
      <c r="A2" s="36"/>
      <c r="B2" s="36"/>
      <c r="C2" s="36"/>
      <c r="D2" s="36"/>
      <c r="E2" s="36"/>
      <c r="F2" s="34" t="s">
        <v>62</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269" t="s">
        <v>539</v>
      </c>
      <c r="G5" s="269"/>
      <c r="H5" s="269"/>
      <c r="I5" s="269"/>
      <c r="J5" s="269"/>
    </row>
    <row r="6" spans="1:10" s="15" customFormat="1" ht="12.75">
      <c r="A6" s="74" t="s">
        <v>230</v>
      </c>
      <c r="B6" s="75"/>
      <c r="C6" s="75"/>
      <c r="D6" s="75"/>
      <c r="E6" s="75"/>
      <c r="F6" s="42" t="s">
        <v>393</v>
      </c>
      <c r="G6" s="42" t="s">
        <v>394</v>
      </c>
      <c r="H6" s="42" t="s">
        <v>395</v>
      </c>
      <c r="I6" s="42" t="s">
        <v>396</v>
      </c>
      <c r="J6" s="42" t="s">
        <v>541</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361</v>
      </c>
      <c r="F10" s="133" t="e">
        <v>#REF!</v>
      </c>
      <c r="G10" s="133">
        <v>1767.9757966900002</v>
      </c>
      <c r="H10" s="133">
        <v>5407.23789389</v>
      </c>
      <c r="I10" s="133">
        <v>7175.21369058</v>
      </c>
      <c r="J10" s="133" t="e">
        <f>SUM(F10:I10)</f>
        <v>#REF!</v>
      </c>
    </row>
    <row r="11" spans="6:10" ht="12">
      <c r="F11" s="133"/>
      <c r="G11" s="133"/>
      <c r="H11" s="133"/>
      <c r="I11" s="133"/>
      <c r="J11" s="133"/>
    </row>
    <row r="12" spans="2:10" ht="12">
      <c r="B12" s="70" t="s">
        <v>415</v>
      </c>
      <c r="F12" s="133" t="e">
        <v>#REF!</v>
      </c>
      <c r="G12" s="133">
        <v>1695.3467048700002</v>
      </c>
      <c r="H12" s="133">
        <v>5153.044501299999</v>
      </c>
      <c r="I12" s="133">
        <v>6848.391206169999</v>
      </c>
      <c r="J12" s="133" t="e">
        <f>SUM(F12:I12)</f>
        <v>#REF!</v>
      </c>
    </row>
    <row r="13" spans="6:10" ht="12">
      <c r="F13" s="133"/>
      <c r="G13" s="133"/>
      <c r="H13" s="133"/>
      <c r="I13" s="133"/>
      <c r="J13" s="133"/>
    </row>
    <row r="14" spans="2:10" ht="12">
      <c r="B14" s="70" t="s">
        <v>362</v>
      </c>
      <c r="F14" s="133" t="e">
        <v>#REF!</v>
      </c>
      <c r="G14" s="133">
        <v>17902.74894756319</v>
      </c>
      <c r="H14" s="133">
        <v>50656.08000340098</v>
      </c>
      <c r="I14" s="133">
        <v>68558.82895096418</v>
      </c>
      <c r="J14" s="133" t="e">
        <f>SUM(F14:I14)</f>
        <v>#REF!</v>
      </c>
    </row>
    <row r="15" spans="6:10" ht="12">
      <c r="F15" s="133"/>
      <c r="G15" s="133"/>
      <c r="H15" s="133"/>
      <c r="I15" s="133"/>
      <c r="J15" s="134"/>
    </row>
    <row r="16" spans="2:10" ht="12">
      <c r="B16" s="70" t="s">
        <v>363</v>
      </c>
      <c r="F16" s="133"/>
      <c r="G16" s="133"/>
      <c r="H16" s="133"/>
      <c r="I16" s="133"/>
      <c r="J16" s="133"/>
    </row>
    <row r="17" spans="6:10" ht="12">
      <c r="F17" s="133"/>
      <c r="G17" s="133"/>
      <c r="H17" s="133"/>
      <c r="I17" s="133"/>
      <c r="J17" s="134"/>
    </row>
    <row r="18" spans="2:10" ht="12">
      <c r="B18" s="70" t="s">
        <v>364</v>
      </c>
      <c r="F18" s="133">
        <f>IF(ISERROR(F10/F$14*1000),,F10/F$14*1000)</f>
        <v>0</v>
      </c>
      <c r="G18" s="133">
        <f>IF(ISERROR(G10/G$14*1000),,G10/G$14*1000)</f>
        <v>98.75443161652815</v>
      </c>
      <c r="H18" s="133">
        <f>IF(ISERROR(H10/H$14*1000),,H10/H$14*1000)</f>
        <v>106.74410442985257</v>
      </c>
      <c r="I18" s="133">
        <f>IF(ISERROR(I10/I$14*1000),,I10/I$14*1000)</f>
        <v>104.65776327235663</v>
      </c>
      <c r="J18" s="133">
        <f>IF(ISERROR(J10/J$14*1000),,J10/J$14*1000)</f>
        <v>0</v>
      </c>
    </row>
    <row r="19" spans="3:10" ht="12">
      <c r="C19" s="70"/>
      <c r="F19" s="133"/>
      <c r="G19" s="133"/>
      <c r="H19" s="133"/>
      <c r="I19" s="133"/>
      <c r="J19" s="133"/>
    </row>
    <row r="20" spans="2:10" ht="12">
      <c r="B20" s="70" t="s">
        <v>365</v>
      </c>
      <c r="F20" s="133">
        <f>IF(ISERROR(F12/F$14*1000),,F12/F$14*1000)</f>
        <v>0</v>
      </c>
      <c r="G20" s="133">
        <f>IF(ISERROR(G12/G$14*1000),,G12/G$14*1000)</f>
        <v>94.69756347673972</v>
      </c>
      <c r="H20" s="133">
        <f>IF(ISERROR(H12/H$14*1000),,H12/H$14*1000)</f>
        <v>101.72608107366442</v>
      </c>
      <c r="I20" s="133">
        <f>IF(ISERROR(I12/I$14*1000),,I12/I$14*1000)</f>
        <v>99.89072612468664</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63</v>
      </c>
      <c r="B26" s="8" t="s">
        <v>64</v>
      </c>
      <c r="I26" s="23"/>
      <c r="J26" s="23"/>
      <c r="K26" s="23"/>
      <c r="L26" s="23"/>
      <c r="M26" s="23"/>
    </row>
    <row r="27" spans="1:13" ht="12">
      <c r="A27" s="21"/>
      <c r="I27" s="23"/>
      <c r="J27" s="23"/>
      <c r="K27" s="23"/>
      <c r="L27" s="23"/>
      <c r="M27" s="23"/>
    </row>
    <row r="28" ht="12">
      <c r="A28" s="21"/>
    </row>
  </sheetData>
  <sheetProtection/>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zoomScalePageLayoutView="0" workbookViewId="0" topLeftCell="A1">
      <selection activeCell="A1" sqref="A1"/>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278" t="s">
        <v>416</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row>
    <row r="3" spans="2:41" ht="12.75">
      <c r="B3" s="271" t="s">
        <v>421</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279" t="s">
        <v>539</v>
      </c>
      <c r="H5" s="280"/>
      <c r="I5" s="280"/>
      <c r="J5" s="280"/>
      <c r="K5" s="280"/>
      <c r="L5" s="280"/>
      <c r="M5" s="280"/>
      <c r="N5" s="280"/>
      <c r="O5" s="280"/>
      <c r="P5" s="280"/>
      <c r="Q5" s="280"/>
      <c r="R5" s="280"/>
      <c r="S5" s="280"/>
      <c r="T5" s="280"/>
      <c r="U5" s="281"/>
    </row>
    <row r="6" spans="2:21" s="28" customFormat="1" ht="12.75">
      <c r="B6" s="80"/>
      <c r="C6" s="80"/>
      <c r="D6" s="80"/>
      <c r="E6" s="80"/>
      <c r="F6" s="80"/>
      <c r="G6" s="282" t="s">
        <v>388</v>
      </c>
      <c r="H6" s="283"/>
      <c r="I6" s="283"/>
      <c r="J6" s="283" t="s">
        <v>389</v>
      </c>
      <c r="K6" s="283"/>
      <c r="L6" s="283"/>
      <c r="M6" s="283" t="s">
        <v>390</v>
      </c>
      <c r="N6" s="283"/>
      <c r="O6" s="283"/>
      <c r="P6" s="283" t="s">
        <v>391</v>
      </c>
      <c r="Q6" s="283"/>
      <c r="R6" s="283"/>
      <c r="S6" s="283" t="s">
        <v>540</v>
      </c>
      <c r="T6" s="283"/>
      <c r="U6" s="284"/>
    </row>
    <row r="7" spans="2:21" s="28" customFormat="1" ht="12.75">
      <c r="B7" s="81" t="s">
        <v>230</v>
      </c>
      <c r="C7" s="80"/>
      <c r="D7" s="80"/>
      <c r="E7" s="80"/>
      <c r="F7" s="80"/>
      <c r="G7" s="80" t="s">
        <v>116</v>
      </c>
      <c r="H7" s="80" t="s">
        <v>117</v>
      </c>
      <c r="I7" s="80" t="s">
        <v>118</v>
      </c>
      <c r="J7" s="80" t="s">
        <v>116</v>
      </c>
      <c r="K7" s="80" t="s">
        <v>117</v>
      </c>
      <c r="L7" s="80" t="s">
        <v>118</v>
      </c>
      <c r="M7" s="80" t="s">
        <v>116</v>
      </c>
      <c r="N7" s="80" t="s">
        <v>117</v>
      </c>
      <c r="O7" s="80" t="s">
        <v>118</v>
      </c>
      <c r="P7" s="80" t="s">
        <v>116</v>
      </c>
      <c r="Q7" s="80" t="s">
        <v>117</v>
      </c>
      <c r="R7" s="80" t="s">
        <v>118</v>
      </c>
      <c r="S7" s="148" t="s">
        <v>116</v>
      </c>
      <c r="T7" s="149" t="s">
        <v>117</v>
      </c>
      <c r="U7" s="150" t="s">
        <v>118</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221</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132</v>
      </c>
      <c r="D10" s="83"/>
      <c r="E10" s="83"/>
      <c r="F10" s="83"/>
      <c r="G10" s="145" t="e">
        <v>#REF!</v>
      </c>
      <c r="H10" s="84" t="e">
        <v>#REF!</v>
      </c>
      <c r="I10" s="84" t="e">
        <v>#REF!</v>
      </c>
      <c r="J10" s="145">
        <v>4.259624919776783</v>
      </c>
      <c r="K10" s="84">
        <v>-3.005893741514626</v>
      </c>
      <c r="L10" s="146">
        <v>1.1256913793865806</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222</v>
      </c>
      <c r="E11" s="83"/>
      <c r="F11" s="83"/>
      <c r="G11" s="145" t="e">
        <v>#REF!</v>
      </c>
      <c r="H11" s="84" t="e">
        <v>#REF!</v>
      </c>
      <c r="I11" s="84" t="e">
        <v>#REF!</v>
      </c>
      <c r="J11" s="145">
        <v>3.9506721310740716</v>
      </c>
      <c r="K11" s="84">
        <v>-3.473112198466495</v>
      </c>
      <c r="L11" s="146">
        <v>0.34034865690182414</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531</v>
      </c>
      <c r="F12" s="83"/>
      <c r="G12" s="145" t="e">
        <v>#REF!</v>
      </c>
      <c r="H12" s="84" t="e">
        <v>#REF!</v>
      </c>
      <c r="I12" s="84" t="e">
        <v>#REF!</v>
      </c>
      <c r="J12" s="145">
        <v>3.6381198748902506</v>
      </c>
      <c r="K12" s="84">
        <v>-3.637077812193752</v>
      </c>
      <c r="L12" s="146">
        <v>-0.13127918805415106</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534</v>
      </c>
      <c r="F13" s="83"/>
      <c r="G13" s="145" t="e">
        <v>#REF!</v>
      </c>
      <c r="H13" s="84" t="e">
        <v>#REF!</v>
      </c>
      <c r="I13" s="84" t="e">
        <v>#REF!</v>
      </c>
      <c r="J13" s="145">
        <v>0.7702620970465972</v>
      </c>
      <c r="K13" s="84">
        <v>-13.771624549853641</v>
      </c>
      <c r="L13" s="146">
        <v>-13.107440056862131</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532</v>
      </c>
      <c r="F14" s="83"/>
      <c r="G14" s="145" t="e">
        <v>#REF!</v>
      </c>
      <c r="H14" s="84" t="e">
        <v>#REF!</v>
      </c>
      <c r="I14" s="84" t="e">
        <v>#REF!</v>
      </c>
      <c r="J14" s="145">
        <v>2.9008506379442025</v>
      </c>
      <c r="K14" s="84">
        <v>-18.14477140470659</v>
      </c>
      <c r="L14" s="146">
        <v>-15.770273483809333</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533</v>
      </c>
      <c r="F15" s="83"/>
      <c r="G15" s="145" t="e">
        <v>#REF!</v>
      </c>
      <c r="H15" s="84" t="e">
        <v>#REF!</v>
      </c>
      <c r="I15" s="84" t="e">
        <v>#REF!</v>
      </c>
      <c r="J15" s="145">
        <v>14.396145757925964</v>
      </c>
      <c r="K15" s="84">
        <v>15.422442961882396</v>
      </c>
      <c r="L15" s="146">
        <v>32.03882608803394</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129</v>
      </c>
      <c r="E16" s="83"/>
      <c r="F16" s="83"/>
      <c r="G16" s="145" t="e">
        <v>#REF!</v>
      </c>
      <c r="H16" s="84" t="e">
        <v>#REF!</v>
      </c>
      <c r="I16" s="84" t="e">
        <v>#REF!</v>
      </c>
      <c r="J16" s="145">
        <v>8.72944007917988</v>
      </c>
      <c r="K16" s="84">
        <v>15.391400960606234</v>
      </c>
      <c r="L16" s="146">
        <v>25.464424163988554</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130</v>
      </c>
      <c r="D17" s="83"/>
      <c r="E17" s="83"/>
      <c r="F17" s="83"/>
      <c r="G17" s="145" t="e">
        <v>#REF!</v>
      </c>
      <c r="H17" s="84" t="e">
        <v>#REF!</v>
      </c>
      <c r="I17" s="84" t="e">
        <v>#REF!</v>
      </c>
      <c r="J17" s="145">
        <v>15.34520411478708</v>
      </c>
      <c r="K17" s="84">
        <v>2.249018836441479</v>
      </c>
      <c r="L17" s="146">
        <v>17.93933948226052</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131</v>
      </c>
      <c r="D18" s="83"/>
      <c r="E18" s="83"/>
      <c r="F18" s="83"/>
      <c r="G18" s="145" t="e">
        <v>#REF!</v>
      </c>
      <c r="H18" s="84" t="e">
        <v>#REF!</v>
      </c>
      <c r="I18" s="84" t="e">
        <v>#REF!</v>
      </c>
      <c r="J18" s="145">
        <v>45.76691312252365</v>
      </c>
      <c r="K18" s="84">
        <v>13.407724622044498</v>
      </c>
      <c r="L18" s="146">
        <v>65.31093942404647</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223</v>
      </c>
      <c r="D19" s="85"/>
      <c r="E19" s="85"/>
      <c r="F19" s="85"/>
      <c r="G19" s="145" t="e">
        <v>#REF!</v>
      </c>
      <c r="H19" s="84" t="e">
        <v>#REF!</v>
      </c>
      <c r="I19" s="84" t="e">
        <v>#REF!</v>
      </c>
      <c r="J19" s="145">
        <v>10.219715921658775</v>
      </c>
      <c r="K19" s="84">
        <v>35.43379783489107</v>
      </c>
      <c r="L19" s="146">
        <v>49.27474723553061</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278" t="s">
        <v>417</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row>
    <row r="28" spans="2:41" ht="12.75">
      <c r="B28" s="271" t="s">
        <v>421</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539</v>
      </c>
      <c r="M30" s="79"/>
      <c r="N30" s="79"/>
      <c r="O30" s="79"/>
      <c r="P30" s="79"/>
      <c r="Q30" s="79"/>
      <c r="R30" s="79"/>
      <c r="S30" s="79"/>
      <c r="T30" s="79"/>
      <c r="U30" s="128"/>
    </row>
    <row r="31" spans="2:21" s="28" customFormat="1" ht="12.75">
      <c r="B31" s="80"/>
      <c r="C31" s="80"/>
      <c r="D31" s="80"/>
      <c r="E31" s="80"/>
      <c r="F31" s="80"/>
      <c r="G31" s="275" t="s">
        <v>388</v>
      </c>
      <c r="H31" s="276"/>
      <c r="I31" s="276"/>
      <c r="J31" s="276" t="s">
        <v>389</v>
      </c>
      <c r="K31" s="276"/>
      <c r="L31" s="277"/>
      <c r="M31" s="276" t="s">
        <v>390</v>
      </c>
      <c r="N31" s="276"/>
      <c r="O31" s="276"/>
      <c r="P31" s="273" t="s">
        <v>391</v>
      </c>
      <c r="Q31" s="273"/>
      <c r="R31" s="273"/>
      <c r="S31" s="272" t="s">
        <v>540</v>
      </c>
      <c r="T31" s="273"/>
      <c r="U31" s="274"/>
    </row>
    <row r="32" spans="2:21" s="28" customFormat="1" ht="12.75">
      <c r="B32" s="81" t="s">
        <v>230</v>
      </c>
      <c r="C32" s="80"/>
      <c r="D32" s="80"/>
      <c r="E32" s="80"/>
      <c r="F32" s="80"/>
      <c r="G32" s="112" t="s">
        <v>116</v>
      </c>
      <c r="H32" s="80" t="s">
        <v>117</v>
      </c>
      <c r="I32" s="113" t="s">
        <v>118</v>
      </c>
      <c r="J32" s="112" t="s">
        <v>116</v>
      </c>
      <c r="K32" s="80" t="s">
        <v>117</v>
      </c>
      <c r="L32" s="113" t="s">
        <v>118</v>
      </c>
      <c r="M32" s="80" t="s">
        <v>116</v>
      </c>
      <c r="N32" s="80" t="s">
        <v>117</v>
      </c>
      <c r="O32" s="80" t="s">
        <v>118</v>
      </c>
      <c r="P32" s="29" t="s">
        <v>116</v>
      </c>
      <c r="Q32" s="29" t="s">
        <v>117</v>
      </c>
      <c r="R32" s="29" t="s">
        <v>118</v>
      </c>
      <c r="S32" s="152" t="s">
        <v>116</v>
      </c>
      <c r="T32" s="29" t="s">
        <v>117</v>
      </c>
      <c r="U32" s="129" t="s">
        <v>118</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412</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413</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222</v>
      </c>
      <c r="D37" s="71"/>
      <c r="E37" s="71"/>
      <c r="F37" s="71"/>
      <c r="G37" s="145" t="e">
        <v>#REF!</v>
      </c>
      <c r="H37" s="84" t="e">
        <v>#REF!</v>
      </c>
      <c r="I37" s="84" t="e">
        <v>#REF!</v>
      </c>
      <c r="J37" s="145">
        <v>22.786190192703202</v>
      </c>
      <c r="K37" s="84">
        <v>17.72969815389544</v>
      </c>
      <c r="L37" s="146">
        <v>44.55581108853741</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119</v>
      </c>
      <c r="E38" s="72"/>
      <c r="F38" s="72"/>
      <c r="G38" s="145" t="e">
        <v>#REF!</v>
      </c>
      <c r="H38" s="84" t="e">
        <v>#REF!</v>
      </c>
      <c r="I38" s="84" t="e">
        <v>#REF!</v>
      </c>
      <c r="J38" s="145">
        <v>23.156585226924335</v>
      </c>
      <c r="K38" s="84">
        <v>16.799765934338808</v>
      </c>
      <c r="L38" s="146">
        <v>43.84660327777209</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120</v>
      </c>
      <c r="E39" s="72"/>
      <c r="F39" s="72"/>
      <c r="G39" s="145" t="e">
        <v>#REF!</v>
      </c>
      <c r="H39" s="84" t="e">
        <v>#REF!</v>
      </c>
      <c r="I39" s="84" t="e">
        <v>#REF!</v>
      </c>
      <c r="J39" s="145">
        <v>21.86802448092928</v>
      </c>
      <c r="K39" s="84">
        <v>17.87156893998653</v>
      </c>
      <c r="L39" s="146">
        <v>43.64775249183822</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121</v>
      </c>
      <c r="F40" s="72"/>
      <c r="G40" s="145" t="e">
        <v>#REF!</v>
      </c>
      <c r="H40" s="84" t="e">
        <v>#REF!</v>
      </c>
      <c r="I40" s="84" t="e">
        <v>#REF!</v>
      </c>
      <c r="J40" s="145">
        <v>13.424342253623706</v>
      </c>
      <c r="K40" s="84">
        <v>9.349698886125736</v>
      </c>
      <c r="L40" s="146">
        <v>24.02917671790621</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122</v>
      </c>
      <c r="F41" s="3"/>
      <c r="G41" s="145" t="e">
        <v>#REF!</v>
      </c>
      <c r="H41" s="84" t="e">
        <v>#REF!</v>
      </c>
      <c r="I41" s="84" t="e">
        <v>#REF!</v>
      </c>
      <c r="J41" s="145">
        <v>18.33597121723693</v>
      </c>
      <c r="K41" s="84">
        <v>26.034631168744156</v>
      </c>
      <c r="L41" s="146">
        <v>49.14430486359578</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123</v>
      </c>
      <c r="F42" s="72"/>
      <c r="G42" s="145" t="e">
        <v>#REF!</v>
      </c>
      <c r="H42" s="84" t="e">
        <v>#REF!</v>
      </c>
      <c r="I42" s="84" t="e">
        <v>#REF!</v>
      </c>
      <c r="J42" s="145">
        <v>-8.792136108193759</v>
      </c>
      <c r="K42" s="84">
        <v>71.58235544574842</v>
      </c>
      <c r="L42" s="146">
        <v>56.49660121731341</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124</v>
      </c>
      <c r="E43" s="72"/>
      <c r="F43" s="72"/>
      <c r="G43" s="145" t="e">
        <v>#REF!</v>
      </c>
      <c r="H43" s="84" t="e">
        <v>#REF!</v>
      </c>
      <c r="I43" s="84" t="e">
        <v>#REF!</v>
      </c>
      <c r="J43" s="145">
        <v>14.451729954940845</v>
      </c>
      <c r="K43" s="84">
        <v>65.26303000866531</v>
      </c>
      <c r="L43" s="146">
        <v>89.14639682087048</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129</v>
      </c>
      <c r="D44" s="71"/>
      <c r="E44" s="71"/>
      <c r="F44" s="71"/>
      <c r="G44" s="145" t="e">
        <v>#REF!</v>
      </c>
      <c r="H44" s="84" t="e">
        <v>#REF!</v>
      </c>
      <c r="I44" s="84" t="e">
        <v>#REF!</v>
      </c>
      <c r="J44" s="145">
        <v>30.97258014849018</v>
      </c>
      <c r="K44" s="84">
        <v>10.386867818849609</v>
      </c>
      <c r="L44" s="146">
        <v>44.57652892745071</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130</v>
      </c>
      <c r="C45" s="71"/>
      <c r="D45" s="71"/>
      <c r="E45" s="71"/>
      <c r="F45" s="71"/>
      <c r="G45" s="145" t="e">
        <v>#REF!</v>
      </c>
      <c r="H45" s="84" t="e">
        <v>#REF!</v>
      </c>
      <c r="I45" s="84" t="e">
        <v>#REF!</v>
      </c>
      <c r="J45" s="145">
        <v>48.90766128116567</v>
      </c>
      <c r="K45" s="84">
        <v>1.998207209966509</v>
      </c>
      <c r="L45" s="146">
        <v>51.88314490507838</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414</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126</v>
      </c>
      <c r="V48" s="137"/>
      <c r="W48" s="137"/>
      <c r="X48" s="137"/>
      <c r="Y48" s="137"/>
      <c r="Z48" s="137"/>
      <c r="AA48" s="137"/>
      <c r="AB48" s="137"/>
      <c r="AC48" s="137"/>
      <c r="AD48" s="137"/>
    </row>
    <row r="49" spans="1:30" ht="12.75">
      <c r="A49" s="25" t="s">
        <v>127</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sheetProtection/>
  <mergeCells count="15">
    <mergeCell ref="B3:AJ3"/>
    <mergeCell ref="B2:AJ2"/>
    <mergeCell ref="B27:AJ27"/>
    <mergeCell ref="G5:U5"/>
    <mergeCell ref="G6:I6"/>
    <mergeCell ref="J6:L6"/>
    <mergeCell ref="M6:O6"/>
    <mergeCell ref="P6:R6"/>
    <mergeCell ref="S6:U6"/>
    <mergeCell ref="B28:AJ28"/>
    <mergeCell ref="S31:U31"/>
    <mergeCell ref="G31:I31"/>
    <mergeCell ref="J31:L31"/>
    <mergeCell ref="M31:O31"/>
    <mergeCell ref="P31:R31"/>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AK53"/>
  <sheetViews>
    <sheetView zoomScale="75" zoomScaleNormal="75" zoomScalePageLayoutView="0" workbookViewId="0" topLeftCell="A1">
      <selection activeCell="E13" sqref="E13"/>
    </sheetView>
  </sheetViews>
  <sheetFormatPr defaultColWidth="11.421875" defaultRowHeight="12.75"/>
  <cols>
    <col min="1" max="3" width="1.28515625" style="221" customWidth="1"/>
    <col min="4" max="4" width="0.9921875" style="221" customWidth="1"/>
    <col min="5" max="5" width="60.8515625" style="221" customWidth="1"/>
    <col min="6" max="6" width="0.71875" style="221" customWidth="1"/>
    <col min="7" max="8" width="0.42578125" style="221" customWidth="1"/>
    <col min="9" max="9" width="7.7109375" style="221" customWidth="1"/>
    <col min="10" max="11" width="7.8515625" style="221" customWidth="1"/>
    <col min="12" max="12" width="0.42578125" style="218" customWidth="1"/>
    <col min="13" max="13" width="7.7109375" style="203" customWidth="1"/>
    <col min="14" max="14" width="7.57421875" style="203" customWidth="1"/>
    <col min="15" max="15" width="7.00390625" style="203" customWidth="1"/>
    <col min="16" max="16" width="0.42578125" style="203" customWidth="1"/>
    <col min="17" max="17" width="8.00390625" style="203" customWidth="1"/>
    <col min="18" max="18" width="8.57421875" style="203" customWidth="1"/>
    <col min="19" max="19" width="7.8515625" style="203" customWidth="1"/>
    <col min="20" max="20" width="0.42578125" style="203" customWidth="1"/>
    <col min="21" max="21" width="7.8515625" style="221" customWidth="1"/>
    <col min="22" max="22" width="8.140625" style="221" bestFit="1" customWidth="1"/>
    <col min="23" max="23" width="7.140625" style="221" customWidth="1"/>
    <col min="24" max="24" width="0.42578125" style="221" customWidth="1"/>
    <col min="25" max="25" width="9.00390625" style="221" customWidth="1"/>
    <col min="26" max="27" width="9.140625" style="221" customWidth="1"/>
    <col min="28" max="28" width="0.42578125" style="221" customWidth="1"/>
    <col min="29" max="29" width="11.421875" style="203" customWidth="1"/>
    <col min="30" max="30" width="7.421875" style="421" bestFit="1" customWidth="1"/>
    <col min="31" max="31" width="7.7109375" style="421" customWidth="1"/>
    <col min="32" max="32" width="6.7109375" style="421" bestFit="1" customWidth="1"/>
    <col min="33" max="33" width="6.57421875" style="203" customWidth="1"/>
    <col min="34" max="34" width="3.57421875" style="203" bestFit="1" customWidth="1"/>
    <col min="35" max="35" width="5.140625" style="203" bestFit="1" customWidth="1"/>
    <col min="36" max="36" width="4.8515625" style="203" customWidth="1"/>
    <col min="37" max="16384" width="11.421875" style="203" customWidth="1"/>
  </cols>
  <sheetData>
    <row r="1" spans="1:28" ht="15.75">
      <c r="A1" s="203"/>
      <c r="B1" s="264" t="s">
        <v>721</v>
      </c>
      <c r="C1" s="265"/>
      <c r="D1" s="265"/>
      <c r="E1" s="265"/>
      <c r="F1" s="265"/>
      <c r="G1" s="265"/>
      <c r="H1" s="265"/>
      <c r="I1" s="265"/>
      <c r="J1" s="265"/>
      <c r="K1" s="265"/>
      <c r="L1" s="265"/>
      <c r="M1" s="265"/>
      <c r="N1" s="265"/>
      <c r="O1" s="265"/>
      <c r="P1" s="265"/>
      <c r="Q1" s="265"/>
      <c r="R1" s="265"/>
      <c r="S1" s="265"/>
      <c r="T1" s="265"/>
      <c r="U1" s="265"/>
      <c r="V1" s="265"/>
      <c r="W1" s="265"/>
      <c r="X1" s="265"/>
      <c r="Y1" s="265"/>
      <c r="Z1" s="265"/>
      <c r="AA1" s="233"/>
      <c r="AB1" s="233"/>
    </row>
    <row r="2" spans="1:28" ht="15">
      <c r="A2" s="203"/>
      <c r="B2" s="266" t="s">
        <v>0</v>
      </c>
      <c r="C2" s="266"/>
      <c r="D2" s="266"/>
      <c r="E2" s="266"/>
      <c r="F2" s="266"/>
      <c r="G2" s="266"/>
      <c r="H2" s="266"/>
      <c r="I2" s="266"/>
      <c r="J2" s="266"/>
      <c r="K2" s="266"/>
      <c r="L2" s="266"/>
      <c r="M2" s="266"/>
      <c r="N2" s="266"/>
      <c r="O2" s="266"/>
      <c r="P2" s="266"/>
      <c r="Q2" s="266"/>
      <c r="R2" s="266"/>
      <c r="S2" s="266"/>
      <c r="T2" s="266"/>
      <c r="U2" s="266"/>
      <c r="V2" s="266"/>
      <c r="W2" s="266"/>
      <c r="X2" s="266"/>
      <c r="Y2" s="266"/>
      <c r="Z2" s="266"/>
      <c r="AA2" s="233"/>
      <c r="AB2" s="233"/>
    </row>
    <row r="3" spans="1:24" ht="12.75">
      <c r="A3" s="442"/>
      <c r="B3" s="442"/>
      <c r="C3" s="442"/>
      <c r="D3" s="442"/>
      <c r="E3" s="442"/>
      <c r="F3" s="442"/>
      <c r="G3" s="442"/>
      <c r="U3" s="442"/>
      <c r="V3" s="442"/>
      <c r="W3" s="442"/>
      <c r="X3" s="442"/>
    </row>
    <row r="4" spans="1:32" ht="12.75">
      <c r="A4" s="442"/>
      <c r="B4" s="442"/>
      <c r="C4" s="442"/>
      <c r="D4" s="442"/>
      <c r="E4" s="442"/>
      <c r="F4" s="442"/>
      <c r="G4" s="442"/>
      <c r="AD4" s="443"/>
      <c r="AE4" s="443"/>
      <c r="AF4" s="443"/>
    </row>
    <row r="5" spans="1:32" ht="12.75">
      <c r="A5" s="444"/>
      <c r="B5" s="444"/>
      <c r="C5" s="444"/>
      <c r="D5" s="444"/>
      <c r="E5" s="444"/>
      <c r="F5" s="444"/>
      <c r="G5" s="444"/>
      <c r="H5" s="405"/>
      <c r="I5" s="445"/>
      <c r="J5" s="445"/>
      <c r="K5" s="445"/>
      <c r="L5" s="445"/>
      <c r="M5" s="445"/>
      <c r="N5" s="445"/>
      <c r="O5" s="445"/>
      <c r="P5" s="445"/>
      <c r="Q5" s="445"/>
      <c r="R5" s="445"/>
      <c r="S5" s="445"/>
      <c r="T5" s="445"/>
      <c r="U5" s="445"/>
      <c r="V5" s="445"/>
      <c r="W5" s="445"/>
      <c r="X5" s="445"/>
      <c r="Y5" s="445"/>
      <c r="Z5" s="445"/>
      <c r="AA5" s="445"/>
      <c r="AB5" s="405"/>
      <c r="AD5" s="446"/>
      <c r="AE5" s="446"/>
      <c r="AF5" s="446"/>
    </row>
    <row r="6" spans="1:32" ht="12.75">
      <c r="A6" s="396"/>
      <c r="B6" s="396"/>
      <c r="C6" s="396"/>
      <c r="D6" s="396"/>
      <c r="E6" s="396"/>
      <c r="F6" s="396"/>
      <c r="G6" s="396"/>
      <c r="I6" s="406" t="s">
        <v>573</v>
      </c>
      <c r="J6" s="406"/>
      <c r="K6" s="406"/>
      <c r="L6" s="406"/>
      <c r="M6" s="406"/>
      <c r="N6" s="406"/>
      <c r="O6" s="406"/>
      <c r="P6" s="406"/>
      <c r="Q6" s="406"/>
      <c r="R6" s="406"/>
      <c r="S6" s="406"/>
      <c r="T6" s="406"/>
      <c r="U6" s="406"/>
      <c r="V6" s="406"/>
      <c r="W6" s="406"/>
      <c r="X6" s="228"/>
      <c r="Y6" s="447" t="s">
        <v>559</v>
      </c>
      <c r="Z6" s="447"/>
      <c r="AA6" s="447"/>
      <c r="AD6" s="446"/>
      <c r="AE6" s="446"/>
      <c r="AF6" s="446"/>
    </row>
    <row r="7" spans="1:32" ht="12.75">
      <c r="A7" s="228" t="s">
        <v>230</v>
      </c>
      <c r="B7" s="228"/>
      <c r="C7" s="228"/>
      <c r="D7" s="228"/>
      <c r="E7" s="228"/>
      <c r="F7" s="228"/>
      <c r="G7" s="228"/>
      <c r="I7" s="448" t="s">
        <v>560</v>
      </c>
      <c r="J7" s="448"/>
      <c r="K7" s="448"/>
      <c r="L7" s="216"/>
      <c r="M7" s="448" t="s">
        <v>443</v>
      </c>
      <c r="N7" s="448"/>
      <c r="O7" s="448"/>
      <c r="P7" s="216"/>
      <c r="Q7" s="448" t="s">
        <v>574</v>
      </c>
      <c r="R7" s="448"/>
      <c r="S7" s="448"/>
      <c r="T7" s="216"/>
      <c r="U7" s="448" t="s">
        <v>575</v>
      </c>
      <c r="V7" s="448"/>
      <c r="W7" s="448"/>
      <c r="X7" s="216"/>
      <c r="Y7" s="449" t="s">
        <v>431</v>
      </c>
      <c r="Z7" s="449" t="s">
        <v>432</v>
      </c>
      <c r="AA7" s="449" t="s">
        <v>192</v>
      </c>
      <c r="AD7" s="446"/>
      <c r="AE7" s="446"/>
      <c r="AF7" s="446"/>
    </row>
    <row r="8" spans="1:28" ht="19.5" customHeight="1">
      <c r="A8" s="400"/>
      <c r="B8" s="400"/>
      <c r="C8" s="400"/>
      <c r="D8" s="400"/>
      <c r="E8" s="400"/>
      <c r="F8" s="400"/>
      <c r="G8" s="400"/>
      <c r="H8" s="400"/>
      <c r="I8" s="450" t="s">
        <v>431</v>
      </c>
      <c r="J8" s="450" t="s">
        <v>432</v>
      </c>
      <c r="K8" s="450" t="s">
        <v>192</v>
      </c>
      <c r="L8" s="451"/>
      <c r="M8" s="450" t="s">
        <v>431</v>
      </c>
      <c r="N8" s="450" t="s">
        <v>432</v>
      </c>
      <c r="O8" s="450" t="s">
        <v>192</v>
      </c>
      <c r="P8" s="451"/>
      <c r="Q8" s="450" t="s">
        <v>431</v>
      </c>
      <c r="R8" s="450" t="s">
        <v>432</v>
      </c>
      <c r="S8" s="450" t="s">
        <v>192</v>
      </c>
      <c r="T8" s="451"/>
      <c r="U8" s="450" t="s">
        <v>431</v>
      </c>
      <c r="V8" s="450" t="s">
        <v>432</v>
      </c>
      <c r="W8" s="450" t="s">
        <v>192</v>
      </c>
      <c r="X8" s="451"/>
      <c r="Y8" s="400"/>
      <c r="Z8" s="400"/>
      <c r="AA8" s="400"/>
      <c r="AB8" s="400"/>
    </row>
    <row r="9" spans="3:37" ht="12.75">
      <c r="C9" s="216"/>
      <c r="D9" s="216"/>
      <c r="E9" s="216"/>
      <c r="F9" s="216"/>
      <c r="G9" s="216"/>
      <c r="H9" s="216"/>
      <c r="I9" s="215"/>
      <c r="J9" s="215"/>
      <c r="K9" s="215"/>
      <c r="L9" s="215"/>
      <c r="M9" s="215"/>
      <c r="N9" s="215"/>
      <c r="O9" s="215"/>
      <c r="P9" s="215"/>
      <c r="Q9" s="215"/>
      <c r="R9" s="215"/>
      <c r="S9" s="215"/>
      <c r="T9" s="215"/>
      <c r="U9" s="215"/>
      <c r="V9" s="215"/>
      <c r="W9" s="215"/>
      <c r="X9" s="215"/>
      <c r="Y9" s="215"/>
      <c r="Z9" s="215"/>
      <c r="AA9" s="215"/>
      <c r="AB9" s="220"/>
      <c r="AC9" s="244"/>
      <c r="AD9" s="244"/>
      <c r="AE9" s="244"/>
      <c r="AF9" s="244"/>
      <c r="AG9" s="244"/>
      <c r="AH9" s="244"/>
      <c r="AI9" s="244"/>
      <c r="AJ9" s="244"/>
      <c r="AK9" s="244"/>
    </row>
    <row r="10" spans="3:37" ht="12.75">
      <c r="C10" s="246" t="s">
        <v>226</v>
      </c>
      <c r="D10" s="216"/>
      <c r="E10" s="216"/>
      <c r="F10" s="216"/>
      <c r="G10" s="216"/>
      <c r="H10" s="216"/>
      <c r="I10" s="215">
        <f>I11+I15+I19</f>
        <v>1545.5941381305838</v>
      </c>
      <c r="J10" s="215">
        <f>J11+J15+J19</f>
        <v>1577.644161365781</v>
      </c>
      <c r="K10" s="215">
        <f aca="true" t="shared" si="0" ref="K10:K22">+I10-J10</f>
        <v>-32.05002323519716</v>
      </c>
      <c r="L10" s="215"/>
      <c r="M10" s="215">
        <f>M11+M15+M19</f>
        <v>1618.8423384300465</v>
      </c>
      <c r="N10" s="215">
        <f>N11+N15+N19</f>
        <v>1647.7174462594185</v>
      </c>
      <c r="O10" s="215">
        <f aca="true" t="shared" si="1" ref="O10:O22">+M10-N10</f>
        <v>-28.875107829371927</v>
      </c>
      <c r="P10" s="215"/>
      <c r="Q10" s="215">
        <f>Q11+Q15+Q19</f>
        <v>1713.8243962341503</v>
      </c>
      <c r="R10" s="215">
        <f>R11+R15+R19</f>
        <v>1857.7387009764964</v>
      </c>
      <c r="S10" s="215">
        <f aca="true" t="shared" si="2" ref="S10:S19">+Q10-R10</f>
        <v>-143.91430474234608</v>
      </c>
      <c r="T10" s="215"/>
      <c r="U10" s="215">
        <f>U11+U15+U19</f>
        <v>1625.0572095309647</v>
      </c>
      <c r="V10" s="215">
        <f>V11+V15+V19</f>
        <v>1682.3529358926137</v>
      </c>
      <c r="W10" s="215">
        <f aca="true" t="shared" si="3" ref="W10:W22">+U10-V10</f>
        <v>-57.29572636164903</v>
      </c>
      <c r="X10" s="215"/>
      <c r="Y10" s="215">
        <f>Y11+Y15+Y19</f>
        <v>6503.318082325744</v>
      </c>
      <c r="Z10" s="215">
        <f>Z11+Z15+Z19</f>
        <v>6765.453244494309</v>
      </c>
      <c r="AA10" s="215">
        <f aca="true" t="shared" si="4" ref="AA10:AA22">+Y10-Z10</f>
        <v>-262.1351621685644</v>
      </c>
      <c r="AB10" s="220"/>
      <c r="AC10" s="244"/>
      <c r="AD10" s="245"/>
      <c r="AE10" s="245"/>
      <c r="AF10" s="245"/>
      <c r="AG10" s="245"/>
      <c r="AH10" s="244"/>
      <c r="AI10" s="244"/>
      <c r="AJ10" s="244"/>
      <c r="AK10" s="244"/>
    </row>
    <row r="11" spans="1:37" s="248" customFormat="1" ht="12.75">
      <c r="A11" s="216"/>
      <c r="B11" s="216"/>
      <c r="C11" s="216"/>
      <c r="D11" s="215" t="s">
        <v>65</v>
      </c>
      <c r="E11" s="216"/>
      <c r="F11" s="216"/>
      <c r="G11" s="216"/>
      <c r="H11" s="216"/>
      <c r="I11" s="215">
        <f>SUM(I12:I14)</f>
        <v>975.712294</v>
      </c>
      <c r="J11" s="215">
        <f>SUM(J12:J14)</f>
        <v>1169.6355930397349</v>
      </c>
      <c r="K11" s="215">
        <f t="shared" si="0"/>
        <v>-193.92329903973484</v>
      </c>
      <c r="L11" s="215"/>
      <c r="M11" s="215">
        <f>SUM(M12:M14)</f>
        <v>1034.647218</v>
      </c>
      <c r="N11" s="215">
        <f>SUM(N12:N14)</f>
        <v>1233.0949413576523</v>
      </c>
      <c r="O11" s="215">
        <f t="shared" si="1"/>
        <v>-198.4477233576522</v>
      </c>
      <c r="P11" s="215"/>
      <c r="Q11" s="215">
        <f>SUM(Q12:Q14)</f>
        <v>1110.418111</v>
      </c>
      <c r="R11" s="215">
        <f>SUM(R12:R14)</f>
        <v>1434.2324289487874</v>
      </c>
      <c r="S11" s="215">
        <f t="shared" si="2"/>
        <v>-323.81431794878745</v>
      </c>
      <c r="T11" s="215"/>
      <c r="U11" s="215">
        <f>SUM(U12:U14)</f>
        <v>1103.2378829999998</v>
      </c>
      <c r="V11" s="215">
        <f>SUM(V12:V14)</f>
        <v>1311.231409535133</v>
      </c>
      <c r="W11" s="215">
        <f t="shared" si="3"/>
        <v>-207.99352653513324</v>
      </c>
      <c r="X11" s="215"/>
      <c r="Y11" s="215">
        <f>SUM(Y12:Y14)</f>
        <v>4224.015506</v>
      </c>
      <c r="Z11" s="215">
        <f>SUM(Z12:Z14)</f>
        <v>5148.194372881308</v>
      </c>
      <c r="AA11" s="215">
        <f t="shared" si="4"/>
        <v>-924.1788668813078</v>
      </c>
      <c r="AB11" s="215"/>
      <c r="AC11" s="247"/>
      <c r="AD11" s="245"/>
      <c r="AE11" s="245"/>
      <c r="AF11" s="245"/>
      <c r="AG11" s="245"/>
      <c r="AH11" s="244"/>
      <c r="AI11" s="244"/>
      <c r="AJ11" s="244"/>
      <c r="AK11" s="247"/>
    </row>
    <row r="12" spans="5:37" ht="12.75">
      <c r="E12" s="221" t="s">
        <v>66</v>
      </c>
      <c r="I12" s="220">
        <v>10.028634</v>
      </c>
      <c r="J12" s="220">
        <v>0</v>
      </c>
      <c r="K12" s="220">
        <f t="shared" si="0"/>
        <v>10.028634</v>
      </c>
      <c r="L12" s="220"/>
      <c r="M12" s="220">
        <v>1.1308100000000012</v>
      </c>
      <c r="N12" s="220">
        <v>0</v>
      </c>
      <c r="O12" s="220">
        <f t="shared" si="1"/>
        <v>1.1308100000000012</v>
      </c>
      <c r="P12" s="220"/>
      <c r="Q12" s="220">
        <v>0.8483929999999997</v>
      </c>
      <c r="R12" s="220">
        <v>0</v>
      </c>
      <c r="S12" s="220">
        <f t="shared" si="2"/>
        <v>0.8483929999999997</v>
      </c>
      <c r="T12" s="220"/>
      <c r="U12" s="220">
        <v>9.886647</v>
      </c>
      <c r="V12" s="220">
        <v>0</v>
      </c>
      <c r="W12" s="220">
        <f t="shared" si="3"/>
        <v>9.886647</v>
      </c>
      <c r="X12" s="220"/>
      <c r="Y12" s="220">
        <f aca="true" t="shared" si="5" ref="Y12:Z14">SUM(I12,M12,Q12,U12)</f>
        <v>21.894484</v>
      </c>
      <c r="Z12" s="220">
        <f>SUM(J12,N12,R12,V12)</f>
        <v>0</v>
      </c>
      <c r="AA12" s="220">
        <f t="shared" si="4"/>
        <v>21.894484</v>
      </c>
      <c r="AB12" s="220"/>
      <c r="AC12" s="244"/>
      <c r="AD12" s="245"/>
      <c r="AE12" s="245"/>
      <c r="AF12" s="245"/>
      <c r="AG12" s="245"/>
      <c r="AH12" s="244"/>
      <c r="AI12" s="244"/>
      <c r="AJ12" s="244"/>
      <c r="AK12" s="244"/>
    </row>
    <row r="13" spans="5:37" ht="12.75">
      <c r="E13" s="221" t="s">
        <v>128</v>
      </c>
      <c r="I13" s="220">
        <v>553.038485</v>
      </c>
      <c r="J13" s="220">
        <v>569.1968410397347</v>
      </c>
      <c r="K13" s="220">
        <f t="shared" si="0"/>
        <v>-16.158356039734713</v>
      </c>
      <c r="L13" s="220"/>
      <c r="M13" s="220">
        <v>576.497919</v>
      </c>
      <c r="N13" s="220">
        <v>553.2046133576525</v>
      </c>
      <c r="O13" s="220">
        <f t="shared" si="1"/>
        <v>23.29330564234749</v>
      </c>
      <c r="P13" s="220"/>
      <c r="Q13" s="220">
        <v>711.150831</v>
      </c>
      <c r="R13" s="220">
        <v>735.0397639487874</v>
      </c>
      <c r="S13" s="220">
        <f t="shared" si="2"/>
        <v>-23.88893294878733</v>
      </c>
      <c r="T13" s="220"/>
      <c r="U13" s="220">
        <v>702.3204819999999</v>
      </c>
      <c r="V13" s="220">
        <v>618.576250535133</v>
      </c>
      <c r="W13" s="220">
        <f t="shared" si="3"/>
        <v>83.74423146486686</v>
      </c>
      <c r="X13" s="220"/>
      <c r="Y13" s="220">
        <f t="shared" si="5"/>
        <v>2543.0077169999995</v>
      </c>
      <c r="Z13" s="220">
        <f t="shared" si="5"/>
        <v>2476.0174688813077</v>
      </c>
      <c r="AA13" s="220">
        <f t="shared" si="4"/>
        <v>66.99024811869185</v>
      </c>
      <c r="AB13" s="220"/>
      <c r="AC13" s="244"/>
      <c r="AD13" s="245"/>
      <c r="AE13" s="245"/>
      <c r="AF13" s="245"/>
      <c r="AG13" s="245"/>
      <c r="AH13" s="244"/>
      <c r="AI13" s="244"/>
      <c r="AJ13" s="244"/>
      <c r="AK13" s="244"/>
    </row>
    <row r="14" spans="5:37" ht="12.75">
      <c r="E14" s="221" t="s">
        <v>67</v>
      </c>
      <c r="I14" s="220">
        <v>412.645175</v>
      </c>
      <c r="J14" s="220">
        <v>600.438752</v>
      </c>
      <c r="K14" s="220">
        <f t="shared" si="0"/>
        <v>-187.79357700000003</v>
      </c>
      <c r="L14" s="220"/>
      <c r="M14" s="220">
        <v>457.01848899999993</v>
      </c>
      <c r="N14" s="220">
        <v>679.8903279999998</v>
      </c>
      <c r="O14" s="220">
        <f t="shared" si="1"/>
        <v>-222.8718389999999</v>
      </c>
      <c r="P14" s="220"/>
      <c r="Q14" s="220">
        <v>398.41888700000004</v>
      </c>
      <c r="R14" s="220">
        <v>699.192665</v>
      </c>
      <c r="S14" s="220">
        <f t="shared" si="2"/>
        <v>-300.773778</v>
      </c>
      <c r="T14" s="220"/>
      <c r="U14" s="220">
        <v>391.030754</v>
      </c>
      <c r="V14" s="220">
        <v>692.655159</v>
      </c>
      <c r="W14" s="220">
        <f t="shared" si="3"/>
        <v>-301.624405</v>
      </c>
      <c r="X14" s="220"/>
      <c r="Y14" s="220">
        <f t="shared" si="5"/>
        <v>1659.1133049999999</v>
      </c>
      <c r="Z14" s="220">
        <f t="shared" si="5"/>
        <v>2672.176904</v>
      </c>
      <c r="AA14" s="220">
        <f t="shared" si="4"/>
        <v>-1013.0635990000001</v>
      </c>
      <c r="AB14" s="220"/>
      <c r="AC14" s="244"/>
      <c r="AD14" s="245"/>
      <c r="AE14" s="245"/>
      <c r="AF14" s="245"/>
      <c r="AG14" s="245"/>
      <c r="AH14" s="244"/>
      <c r="AI14" s="244"/>
      <c r="AJ14" s="244"/>
      <c r="AK14" s="244"/>
    </row>
    <row r="15" spans="1:37" s="248" customFormat="1" ht="12.75">
      <c r="A15" s="216"/>
      <c r="B15" s="216"/>
      <c r="C15" s="216"/>
      <c r="D15" s="215" t="s">
        <v>68</v>
      </c>
      <c r="E15" s="216"/>
      <c r="F15" s="216"/>
      <c r="G15" s="216"/>
      <c r="H15" s="216"/>
      <c r="I15" s="215">
        <f>SUM(I16:I18)</f>
        <v>491.38184413058366</v>
      </c>
      <c r="J15" s="215">
        <f>SUM(J16:J18)</f>
        <v>245.70067909158666</v>
      </c>
      <c r="K15" s="215">
        <f t="shared" si="0"/>
        <v>245.681165038997</v>
      </c>
      <c r="L15" s="215"/>
      <c r="M15" s="215">
        <f>SUM(M16:M18)</f>
        <v>488.79512043004644</v>
      </c>
      <c r="N15" s="215">
        <f>SUM(N16:N18)</f>
        <v>271.34015843984116</v>
      </c>
      <c r="O15" s="215">
        <f t="shared" si="1"/>
        <v>217.45496199020528</v>
      </c>
      <c r="P15" s="215"/>
      <c r="Q15" s="215">
        <f>SUM(Q16:Q18)</f>
        <v>517.0062852341504</v>
      </c>
      <c r="R15" s="215">
        <f>SUM(R16:R18)</f>
        <v>269.0794378847432</v>
      </c>
      <c r="S15" s="215">
        <f t="shared" si="2"/>
        <v>247.92684734940718</v>
      </c>
      <c r="T15" s="215"/>
      <c r="U15" s="215">
        <f>SUM(U16:U18)</f>
        <v>457.7193265309649</v>
      </c>
      <c r="V15" s="215">
        <f>SUM(V16:V18)</f>
        <v>217.6525178550686</v>
      </c>
      <c r="W15" s="215">
        <f t="shared" si="3"/>
        <v>240.0668086758963</v>
      </c>
      <c r="X15" s="215"/>
      <c r="Y15" s="215">
        <f>SUM(Y16:Y18)</f>
        <v>1954.9025763257455</v>
      </c>
      <c r="Z15" s="215">
        <f>SUM(Z16:Z18)</f>
        <v>1003.7727932712396</v>
      </c>
      <c r="AA15" s="215">
        <f t="shared" si="4"/>
        <v>951.1297830545059</v>
      </c>
      <c r="AB15" s="215"/>
      <c r="AC15" s="247"/>
      <c r="AD15" s="245"/>
      <c r="AE15" s="245"/>
      <c r="AF15" s="245"/>
      <c r="AG15" s="245"/>
      <c r="AH15" s="244"/>
      <c r="AI15" s="244"/>
      <c r="AJ15" s="244"/>
      <c r="AK15" s="247"/>
    </row>
    <row r="16" spans="5:37" ht="12.75">
      <c r="E16" s="221" t="s">
        <v>66</v>
      </c>
      <c r="I16" s="220">
        <v>220.2516425</v>
      </c>
      <c r="J16" s="220">
        <v>82.524293</v>
      </c>
      <c r="K16" s="220">
        <f t="shared" si="0"/>
        <v>137.7273495</v>
      </c>
      <c r="L16" s="220"/>
      <c r="M16" s="220">
        <v>175.41737</v>
      </c>
      <c r="N16" s="220">
        <v>115.76249499999999</v>
      </c>
      <c r="O16" s="220">
        <f t="shared" si="1"/>
        <v>59.65487500000002</v>
      </c>
      <c r="P16" s="220"/>
      <c r="Q16" s="220">
        <v>205.67826000000002</v>
      </c>
      <c r="R16" s="220">
        <v>92.194165</v>
      </c>
      <c r="S16" s="220">
        <f t="shared" si="2"/>
        <v>113.48409500000002</v>
      </c>
      <c r="T16" s="220"/>
      <c r="U16" s="220">
        <v>218.31621949999996</v>
      </c>
      <c r="V16" s="220">
        <v>52.22828599999999</v>
      </c>
      <c r="W16" s="220">
        <f t="shared" si="3"/>
        <v>166.08793349999996</v>
      </c>
      <c r="X16" s="220"/>
      <c r="Y16" s="220">
        <f aca="true" t="shared" si="6" ref="Y16:Z18">SUM(I16,M16,Q16,U16)</f>
        <v>819.663492</v>
      </c>
      <c r="Z16" s="220">
        <f t="shared" si="6"/>
        <v>342.70923899999997</v>
      </c>
      <c r="AA16" s="220">
        <f t="shared" si="4"/>
        <v>476.95425300000005</v>
      </c>
      <c r="AB16" s="220"/>
      <c r="AC16" s="244"/>
      <c r="AD16" s="245"/>
      <c r="AE16" s="245"/>
      <c r="AF16" s="245"/>
      <c r="AG16" s="245"/>
      <c r="AH16" s="244"/>
      <c r="AI16" s="244"/>
      <c r="AJ16" s="244"/>
      <c r="AK16" s="244"/>
    </row>
    <row r="17" spans="5:37" ht="12.75">
      <c r="E17" s="221" t="s">
        <v>128</v>
      </c>
      <c r="I17" s="220">
        <v>204.62021</v>
      </c>
      <c r="J17" s="220">
        <v>84.70803509158665</v>
      </c>
      <c r="K17" s="220">
        <f t="shared" si="0"/>
        <v>119.91217490841333</v>
      </c>
      <c r="L17" s="220"/>
      <c r="M17" s="220">
        <v>254.74390899999997</v>
      </c>
      <c r="N17" s="220">
        <v>83.46442243984114</v>
      </c>
      <c r="O17" s="220">
        <f t="shared" si="1"/>
        <v>171.27948656015883</v>
      </c>
      <c r="P17" s="220"/>
      <c r="Q17" s="220">
        <v>247.094429</v>
      </c>
      <c r="R17" s="220">
        <v>101.50978988474318</v>
      </c>
      <c r="S17" s="220">
        <f t="shared" si="2"/>
        <v>145.5846391152568</v>
      </c>
      <c r="T17" s="220"/>
      <c r="U17" s="220">
        <v>191.166346</v>
      </c>
      <c r="V17" s="220">
        <v>86.6927208550686</v>
      </c>
      <c r="W17" s="220">
        <f t="shared" si="3"/>
        <v>104.4736251449314</v>
      </c>
      <c r="X17" s="220"/>
      <c r="Y17" s="220">
        <f t="shared" si="6"/>
        <v>897.6248939999999</v>
      </c>
      <c r="Z17" s="220">
        <f t="shared" si="6"/>
        <v>356.3749682712396</v>
      </c>
      <c r="AA17" s="220">
        <f t="shared" si="4"/>
        <v>541.2499257287603</v>
      </c>
      <c r="AB17" s="220"/>
      <c r="AC17" s="244"/>
      <c r="AD17" s="245"/>
      <c r="AE17" s="245"/>
      <c r="AF17" s="245"/>
      <c r="AG17" s="245"/>
      <c r="AH17" s="244"/>
      <c r="AI17" s="244"/>
      <c r="AJ17" s="244"/>
      <c r="AK17" s="244"/>
    </row>
    <row r="18" spans="5:37" ht="12.75">
      <c r="E18" s="221" t="s">
        <v>67</v>
      </c>
      <c r="I18" s="220">
        <v>66.5099916305837</v>
      </c>
      <c r="J18" s="220">
        <v>78.468351</v>
      </c>
      <c r="K18" s="220">
        <f t="shared" si="0"/>
        <v>-11.9583593694163</v>
      </c>
      <c r="L18" s="220"/>
      <c r="M18" s="220">
        <v>58.633841430046445</v>
      </c>
      <c r="N18" s="220">
        <v>72.113241</v>
      </c>
      <c r="O18" s="220">
        <f t="shared" si="1"/>
        <v>-13.479399569953557</v>
      </c>
      <c r="P18" s="220"/>
      <c r="Q18" s="220">
        <v>64.23359623415037</v>
      </c>
      <c r="R18" s="220">
        <v>75.375483</v>
      </c>
      <c r="S18" s="220">
        <f t="shared" si="2"/>
        <v>-11.141886765849634</v>
      </c>
      <c r="T18" s="220"/>
      <c r="U18" s="220">
        <v>48.23676103096492</v>
      </c>
      <c r="V18" s="220">
        <v>78.731511</v>
      </c>
      <c r="W18" s="220">
        <f t="shared" si="3"/>
        <v>-30.494749969035077</v>
      </c>
      <c r="X18" s="220"/>
      <c r="Y18" s="220">
        <f t="shared" si="6"/>
        <v>237.61419032574543</v>
      </c>
      <c r="Z18" s="220">
        <f t="shared" si="6"/>
        <v>304.688586</v>
      </c>
      <c r="AA18" s="220">
        <f t="shared" si="4"/>
        <v>-67.07439567425456</v>
      </c>
      <c r="AB18" s="220"/>
      <c r="AC18" s="244"/>
      <c r="AD18" s="245"/>
      <c r="AE18" s="245"/>
      <c r="AF18" s="245"/>
      <c r="AG18" s="245"/>
      <c r="AH18" s="244"/>
      <c r="AI18" s="244"/>
      <c r="AJ18" s="244"/>
      <c r="AK18" s="244"/>
    </row>
    <row r="19" spans="1:37" s="248" customFormat="1" ht="12.75">
      <c r="A19" s="216"/>
      <c r="B19" s="216"/>
      <c r="C19" s="216"/>
      <c r="D19" s="215" t="s">
        <v>69</v>
      </c>
      <c r="E19" s="216"/>
      <c r="F19" s="216"/>
      <c r="G19" s="216"/>
      <c r="H19" s="216"/>
      <c r="I19" s="215">
        <f>SUM(I20:I22)</f>
        <v>78.5</v>
      </c>
      <c r="J19" s="215">
        <f>SUM(J20:J22)</f>
        <v>162.30788923445942</v>
      </c>
      <c r="K19" s="215">
        <f t="shared" si="0"/>
        <v>-83.80788923445942</v>
      </c>
      <c r="L19" s="215"/>
      <c r="M19" s="215">
        <f>SUM(M20:M22)</f>
        <v>95.4</v>
      </c>
      <c r="N19" s="215">
        <f>SUM(N20:N22)</f>
        <v>143.28234646192496</v>
      </c>
      <c r="O19" s="215">
        <f t="shared" si="1"/>
        <v>-47.88234646192495</v>
      </c>
      <c r="P19" s="215"/>
      <c r="Q19" s="215">
        <f>SUM(Q20:Q22)</f>
        <v>86.39999999999999</v>
      </c>
      <c r="R19" s="215">
        <f>SUM(R20:R22)</f>
        <v>154.4268341429658</v>
      </c>
      <c r="S19" s="215">
        <f t="shared" si="2"/>
        <v>-68.0268341429658</v>
      </c>
      <c r="T19" s="215"/>
      <c r="U19" s="215">
        <f>SUM(U20:U22)</f>
        <v>64.1</v>
      </c>
      <c r="V19" s="215">
        <f>SUM(V20:V22)</f>
        <v>153.46900850241192</v>
      </c>
      <c r="W19" s="215">
        <f t="shared" si="3"/>
        <v>-89.36900850241193</v>
      </c>
      <c r="X19" s="215"/>
      <c r="Y19" s="215">
        <f>SUM(Y20:Y22)</f>
        <v>324.4</v>
      </c>
      <c r="Z19" s="215">
        <f>SUM(Z20:Z22)</f>
        <v>613.4860783417621</v>
      </c>
      <c r="AA19" s="215">
        <f t="shared" si="4"/>
        <v>-289.0860783417621</v>
      </c>
      <c r="AB19" s="215"/>
      <c r="AC19" s="247"/>
      <c r="AD19" s="245"/>
      <c r="AE19" s="245"/>
      <c r="AF19" s="245"/>
      <c r="AG19" s="245"/>
      <c r="AH19" s="244"/>
      <c r="AI19" s="244"/>
      <c r="AJ19" s="244"/>
      <c r="AK19" s="247"/>
    </row>
    <row r="20" spans="5:37" ht="12.75">
      <c r="E20" s="221" t="s">
        <v>66</v>
      </c>
      <c r="I20" s="220">
        <v>8</v>
      </c>
      <c r="J20" s="220">
        <v>15.3</v>
      </c>
      <c r="K20" s="220">
        <f t="shared" si="0"/>
        <v>-7.300000000000001</v>
      </c>
      <c r="L20" s="220"/>
      <c r="M20" s="220">
        <v>4.4</v>
      </c>
      <c r="N20" s="220">
        <v>9.7</v>
      </c>
      <c r="O20" s="220">
        <f t="shared" si="1"/>
        <v>-5.299999999999999</v>
      </c>
      <c r="P20" s="220"/>
      <c r="Q20" s="220">
        <v>3.3</v>
      </c>
      <c r="R20" s="220">
        <v>15.6</v>
      </c>
      <c r="S20" s="220">
        <v>-12.3</v>
      </c>
      <c r="T20" s="220"/>
      <c r="U20" s="220">
        <v>5.6</v>
      </c>
      <c r="V20" s="220">
        <v>8.5</v>
      </c>
      <c r="W20" s="220">
        <f t="shared" si="3"/>
        <v>-2.9000000000000004</v>
      </c>
      <c r="X20" s="220"/>
      <c r="Y20" s="220">
        <f aca="true" t="shared" si="7" ref="Y20:Z22">SUM(I20,M20,Q20,U20)</f>
        <v>21.299999999999997</v>
      </c>
      <c r="Z20" s="220">
        <f t="shared" si="7"/>
        <v>49.1</v>
      </c>
      <c r="AA20" s="220">
        <f t="shared" si="4"/>
        <v>-27.800000000000004</v>
      </c>
      <c r="AB20" s="220"/>
      <c r="AC20" s="244"/>
      <c r="AD20" s="245"/>
      <c r="AE20" s="245"/>
      <c r="AF20" s="245"/>
      <c r="AG20" s="245"/>
      <c r="AH20" s="244"/>
      <c r="AI20" s="244"/>
      <c r="AJ20" s="244"/>
      <c r="AK20" s="244"/>
    </row>
    <row r="21" spans="5:37" ht="12.75">
      <c r="E21" s="221" t="s">
        <v>128</v>
      </c>
      <c r="I21" s="220">
        <v>52.5</v>
      </c>
      <c r="J21" s="220">
        <v>95.00788923445941</v>
      </c>
      <c r="K21" s="220">
        <f t="shared" si="0"/>
        <v>-42.50788923445941</v>
      </c>
      <c r="L21" s="220"/>
      <c r="M21" s="220">
        <v>74</v>
      </c>
      <c r="N21" s="220">
        <v>86.58234646192496</v>
      </c>
      <c r="O21" s="220">
        <f t="shared" si="1"/>
        <v>-12.582346461924956</v>
      </c>
      <c r="P21" s="220"/>
      <c r="Q21" s="220">
        <v>68.1</v>
      </c>
      <c r="R21" s="220">
        <v>108.82683414296578</v>
      </c>
      <c r="S21" s="220">
        <v>-40.726834142965785</v>
      </c>
      <c r="T21" s="220"/>
      <c r="U21" s="220">
        <v>38.5</v>
      </c>
      <c r="V21" s="220">
        <v>110.96900850241192</v>
      </c>
      <c r="W21" s="220">
        <f t="shared" si="3"/>
        <v>-72.46900850241192</v>
      </c>
      <c r="X21" s="220"/>
      <c r="Y21" s="220">
        <f t="shared" si="7"/>
        <v>233.1</v>
      </c>
      <c r="Z21" s="220">
        <f t="shared" si="7"/>
        <v>401.3860783417621</v>
      </c>
      <c r="AA21" s="220">
        <f t="shared" si="4"/>
        <v>-168.28607834176208</v>
      </c>
      <c r="AB21" s="220"/>
      <c r="AC21" s="244"/>
      <c r="AD21" s="245"/>
      <c r="AE21" s="245"/>
      <c r="AF21" s="245"/>
      <c r="AG21" s="245"/>
      <c r="AH21" s="244"/>
      <c r="AI21" s="244"/>
      <c r="AJ21" s="244"/>
      <c r="AK21" s="244"/>
    </row>
    <row r="22" spans="5:37" ht="12.75">
      <c r="E22" s="221" t="s">
        <v>67</v>
      </c>
      <c r="I22" s="220">
        <v>18</v>
      </c>
      <c r="J22" s="220">
        <v>52</v>
      </c>
      <c r="K22" s="220">
        <f t="shared" si="0"/>
        <v>-34</v>
      </c>
      <c r="L22" s="220"/>
      <c r="M22" s="220">
        <v>17</v>
      </c>
      <c r="N22" s="220">
        <v>47</v>
      </c>
      <c r="O22" s="220">
        <f t="shared" si="1"/>
        <v>-30</v>
      </c>
      <c r="P22" s="220"/>
      <c r="Q22" s="220">
        <v>15</v>
      </c>
      <c r="R22" s="220">
        <v>30</v>
      </c>
      <c r="S22" s="220">
        <v>-15</v>
      </c>
      <c r="T22" s="220"/>
      <c r="U22" s="220">
        <v>20</v>
      </c>
      <c r="V22" s="220">
        <v>34</v>
      </c>
      <c r="W22" s="220">
        <f t="shared" si="3"/>
        <v>-14</v>
      </c>
      <c r="X22" s="220"/>
      <c r="Y22" s="220">
        <f t="shared" si="7"/>
        <v>70</v>
      </c>
      <c r="Z22" s="220">
        <f t="shared" si="7"/>
        <v>163</v>
      </c>
      <c r="AA22" s="220">
        <f t="shared" si="4"/>
        <v>-93</v>
      </c>
      <c r="AB22" s="220"/>
      <c r="AC22" s="244"/>
      <c r="AD22" s="245"/>
      <c r="AE22" s="245"/>
      <c r="AF22" s="245"/>
      <c r="AG22" s="245"/>
      <c r="AH22" s="244"/>
      <c r="AI22" s="244"/>
      <c r="AJ22" s="244"/>
      <c r="AK22" s="244"/>
    </row>
    <row r="23" spans="9:37" ht="12.75">
      <c r="I23" s="220"/>
      <c r="J23" s="220"/>
      <c r="K23" s="220"/>
      <c r="L23" s="220"/>
      <c r="M23" s="220"/>
      <c r="N23" s="220"/>
      <c r="O23" s="220"/>
      <c r="P23" s="220"/>
      <c r="Q23" s="220"/>
      <c r="R23" s="220"/>
      <c r="S23" s="220"/>
      <c r="T23" s="220"/>
      <c r="U23" s="220"/>
      <c r="V23" s="220"/>
      <c r="W23" s="220"/>
      <c r="X23" s="220"/>
      <c r="Y23" s="220"/>
      <c r="Z23" s="220"/>
      <c r="AA23" s="220"/>
      <c r="AB23" s="220"/>
      <c r="AC23" s="244"/>
      <c r="AD23" s="245"/>
      <c r="AE23" s="245"/>
      <c r="AF23" s="245"/>
      <c r="AG23" s="245"/>
      <c r="AH23" s="244"/>
      <c r="AI23" s="244"/>
      <c r="AJ23" s="244"/>
      <c r="AK23" s="244"/>
    </row>
    <row r="24" spans="1:37" s="248" customFormat="1" ht="12.75">
      <c r="A24" s="216"/>
      <c r="B24" s="216"/>
      <c r="C24" s="246" t="s">
        <v>70</v>
      </c>
      <c r="D24" s="216"/>
      <c r="E24" s="216"/>
      <c r="F24" s="216"/>
      <c r="G24" s="216"/>
      <c r="H24" s="216"/>
      <c r="I24" s="215">
        <f>SUM(I25:I26)</f>
        <v>563.5</v>
      </c>
      <c r="J24" s="215">
        <f>SUM(J25:J26)</f>
        <v>437.522</v>
      </c>
      <c r="K24" s="215">
        <f>+I24-J24</f>
        <v>125.97800000000001</v>
      </c>
      <c r="L24" s="215"/>
      <c r="M24" s="215">
        <f>SUM(M25:M26)</f>
        <v>314.98900000000003</v>
      </c>
      <c r="N24" s="215">
        <f>SUM(N25:N26)</f>
        <v>356.27099999999996</v>
      </c>
      <c r="O24" s="215">
        <f>+M24-N24</f>
        <v>-41.281999999999925</v>
      </c>
      <c r="P24" s="215"/>
      <c r="Q24" s="215">
        <f>SUM(Q25:Q26)</f>
        <v>367.574</v>
      </c>
      <c r="R24" s="215">
        <f>SUM(R25:R26)</f>
        <v>305.478</v>
      </c>
      <c r="S24" s="215">
        <f>+Q24-R24</f>
        <v>62.096000000000004</v>
      </c>
      <c r="T24" s="215"/>
      <c r="U24" s="215">
        <f>SUM(U25:U26)</f>
        <v>427.69599999999997</v>
      </c>
      <c r="V24" s="215">
        <f>SUM(V25:V26)</f>
        <v>297.941</v>
      </c>
      <c r="W24" s="215">
        <f>+U24-V24</f>
        <v>129.755</v>
      </c>
      <c r="X24" s="215"/>
      <c r="Y24" s="215">
        <f>I24+M24+Q24+U24</f>
        <v>1673.759</v>
      </c>
      <c r="Z24" s="215">
        <f>J24+N24+R24+V24</f>
        <v>1397.212</v>
      </c>
      <c r="AA24" s="215">
        <f>+Y24-Z24</f>
        <v>276.547</v>
      </c>
      <c r="AB24" s="215"/>
      <c r="AC24" s="247"/>
      <c r="AD24" s="245"/>
      <c r="AE24" s="245"/>
      <c r="AF24" s="245"/>
      <c r="AG24" s="245"/>
      <c r="AH24" s="244"/>
      <c r="AI24" s="244"/>
      <c r="AJ24" s="244"/>
      <c r="AK24" s="247"/>
    </row>
    <row r="25" spans="4:37" ht="13.5" customHeight="1">
      <c r="D25" s="220" t="s">
        <v>214</v>
      </c>
      <c r="H25" s="228"/>
      <c r="I25" s="220">
        <v>98.33284522719731</v>
      </c>
      <c r="J25" s="220">
        <v>92.58612027746415</v>
      </c>
      <c r="K25" s="227">
        <f>+I25-J25</f>
        <v>5.746724949733164</v>
      </c>
      <c r="L25" s="227"/>
      <c r="M25" s="220">
        <v>143.6449278707845</v>
      </c>
      <c r="N25" s="220">
        <v>192.44961011416487</v>
      </c>
      <c r="O25" s="227">
        <f>+M25-N25</f>
        <v>-48.80468224338037</v>
      </c>
      <c r="P25" s="227"/>
      <c r="Q25" s="220">
        <v>120.39521898761924</v>
      </c>
      <c r="R25" s="220">
        <v>136.10815874554808</v>
      </c>
      <c r="S25" s="227">
        <f>+Q25-R25</f>
        <v>-15.712939757928837</v>
      </c>
      <c r="T25" s="227"/>
      <c r="U25" s="220">
        <v>188.73955479174123</v>
      </c>
      <c r="V25" s="220">
        <v>175.382066096423</v>
      </c>
      <c r="W25" s="227">
        <f>+U25-V25</f>
        <v>13.357488695318239</v>
      </c>
      <c r="X25" s="220"/>
      <c r="Y25" s="220">
        <f>SUM(I25,M25,Q25,U25)</f>
        <v>551.1125468773423</v>
      </c>
      <c r="Z25" s="220">
        <f>SUM(J25,N25,R25,V25)</f>
        <v>596.5259552336001</v>
      </c>
      <c r="AA25" s="220">
        <f>+Y25-Z25</f>
        <v>-45.41340835625783</v>
      </c>
      <c r="AB25" s="220"/>
      <c r="AC25" s="244"/>
      <c r="AD25" s="245"/>
      <c r="AE25" s="245"/>
      <c r="AF25" s="245"/>
      <c r="AG25" s="245"/>
      <c r="AH25" s="244"/>
      <c r="AI25" s="244"/>
      <c r="AJ25" s="244"/>
      <c r="AK25" s="244"/>
    </row>
    <row r="26" spans="4:37" ht="12" customHeight="1">
      <c r="D26" s="220" t="s">
        <v>71</v>
      </c>
      <c r="H26" s="228"/>
      <c r="I26" s="220">
        <v>465.1671547728027</v>
      </c>
      <c r="J26" s="220">
        <v>344.93587972253584</v>
      </c>
      <c r="K26" s="227">
        <f>+I26-J26</f>
        <v>120.23127505026685</v>
      </c>
      <c r="L26" s="227"/>
      <c r="M26" s="220">
        <v>171.34407212921553</v>
      </c>
      <c r="N26" s="220">
        <v>163.8213898858351</v>
      </c>
      <c r="O26" s="227">
        <f>+M26-N26</f>
        <v>7.522682243380444</v>
      </c>
      <c r="P26" s="227"/>
      <c r="Q26" s="220">
        <v>247.17878101238077</v>
      </c>
      <c r="R26" s="220">
        <v>169.36984125445193</v>
      </c>
      <c r="S26" s="227">
        <f>+Q26-R26</f>
        <v>77.80893975792884</v>
      </c>
      <c r="T26" s="227"/>
      <c r="U26" s="220">
        <v>238.95644520825874</v>
      </c>
      <c r="V26" s="220">
        <v>122.55893390357697</v>
      </c>
      <c r="W26" s="227">
        <f>+U26-V26</f>
        <v>116.39751130468177</v>
      </c>
      <c r="X26" s="220"/>
      <c r="Y26" s="220">
        <f>SUM(I26,M26,Q26,U26)</f>
        <v>1122.646453122658</v>
      </c>
      <c r="Z26" s="220">
        <f>SUM(J26,N26,R26,V26)</f>
        <v>800.6860447663998</v>
      </c>
      <c r="AA26" s="220">
        <f>+Y26-Z26</f>
        <v>321.9604083562581</v>
      </c>
      <c r="AB26" s="220"/>
      <c r="AC26" s="244"/>
      <c r="AD26" s="245"/>
      <c r="AE26" s="245"/>
      <c r="AF26" s="245"/>
      <c r="AG26" s="245"/>
      <c r="AH26" s="244"/>
      <c r="AI26" s="244"/>
      <c r="AJ26" s="244"/>
      <c r="AK26" s="244"/>
    </row>
    <row r="27" spans="3:37" ht="12.75">
      <c r="C27" s="203"/>
      <c r="D27" s="203"/>
      <c r="E27" s="203"/>
      <c r="F27" s="203"/>
      <c r="I27" s="220"/>
      <c r="J27" s="220"/>
      <c r="K27" s="220"/>
      <c r="L27" s="220"/>
      <c r="M27" s="220"/>
      <c r="N27" s="220"/>
      <c r="O27" s="220"/>
      <c r="P27" s="220"/>
      <c r="Q27" s="220"/>
      <c r="R27" s="220"/>
      <c r="S27" s="220"/>
      <c r="T27" s="220"/>
      <c r="U27" s="220"/>
      <c r="V27" s="220"/>
      <c r="W27" s="220"/>
      <c r="X27" s="220"/>
      <c r="Y27" s="220"/>
      <c r="Z27" s="220"/>
      <c r="AA27" s="220"/>
      <c r="AB27" s="220"/>
      <c r="AC27" s="244"/>
      <c r="AD27" s="245"/>
      <c r="AE27" s="245"/>
      <c r="AF27" s="245"/>
      <c r="AG27" s="245"/>
      <c r="AH27" s="244"/>
      <c r="AI27" s="244"/>
      <c r="AJ27" s="244"/>
      <c r="AK27" s="244"/>
    </row>
    <row r="28" spans="1:37" s="248" customFormat="1" ht="12.75">
      <c r="A28" s="216"/>
      <c r="B28" s="216"/>
      <c r="C28" s="452" t="s">
        <v>72</v>
      </c>
      <c r="D28" s="453"/>
      <c r="G28" s="216"/>
      <c r="H28" s="216"/>
      <c r="I28" s="215">
        <f>SUM(I29:I35,I39:I40)</f>
        <v>617.4577557602378</v>
      </c>
      <c r="J28" s="215">
        <f>SUM(J29:J35,J39:J40)</f>
        <v>878.546684594733</v>
      </c>
      <c r="K28" s="215">
        <f aca="true" t="shared" si="8" ref="K28:K40">+I28-J28</f>
        <v>-261.0889288344953</v>
      </c>
      <c r="L28" s="215"/>
      <c r="M28" s="215">
        <f>SUM(M29:M35,M39:M40)</f>
        <v>676.3846983887449</v>
      </c>
      <c r="N28" s="215">
        <f>SUM(N29:N35,N39:N40)</f>
        <v>923.3303026559754</v>
      </c>
      <c r="O28" s="215">
        <f>+M28-N28</f>
        <v>-246.94560426723046</v>
      </c>
      <c r="P28" s="215"/>
      <c r="Q28" s="215">
        <f>SUM(Q29:Q35,Q39:Q40)</f>
        <v>693.8592268544635</v>
      </c>
      <c r="R28" s="215">
        <f>SUM(R29:R35,R39:R40)</f>
        <v>899.0851008661419</v>
      </c>
      <c r="S28" s="215">
        <f>+Q28-R28</f>
        <v>-205.22587401167846</v>
      </c>
      <c r="T28" s="215"/>
      <c r="U28" s="215">
        <f>SUM(U29:U35,U39:U40)</f>
        <v>658.7106162757051</v>
      </c>
      <c r="V28" s="215">
        <f>SUM(V29:V35,V39:V40)</f>
        <v>923.7226788136231</v>
      </c>
      <c r="W28" s="215">
        <f>+U28-V28</f>
        <v>-265.01206253791804</v>
      </c>
      <c r="X28" s="215"/>
      <c r="Y28" s="215">
        <f>SUM(Y29:Y35,Y39:Y40)</f>
        <v>2646.4122972791515</v>
      </c>
      <c r="Z28" s="215">
        <f>SUM(Z29:Z35,Z39:Z40)</f>
        <v>3624.684766930474</v>
      </c>
      <c r="AA28" s="215">
        <f>+Y28-Z28</f>
        <v>-978.2724696513224</v>
      </c>
      <c r="AB28" s="215"/>
      <c r="AC28" s="247"/>
      <c r="AD28" s="245"/>
      <c r="AE28" s="245"/>
      <c r="AF28" s="245"/>
      <c r="AG28" s="245"/>
      <c r="AH28" s="244"/>
      <c r="AI28" s="244"/>
      <c r="AJ28" s="244"/>
      <c r="AK28" s="247"/>
    </row>
    <row r="29" spans="3:37" ht="12.75">
      <c r="C29" s="454"/>
      <c r="D29" s="455" t="s">
        <v>139</v>
      </c>
      <c r="E29" s="203"/>
      <c r="F29" s="203"/>
      <c r="I29" s="220">
        <v>47.783475163615705</v>
      </c>
      <c r="J29" s="220">
        <v>50.679781733698775</v>
      </c>
      <c r="K29" s="220">
        <f>+I29-J29</f>
        <v>-2.8963065700830697</v>
      </c>
      <c r="L29" s="220"/>
      <c r="M29" s="220">
        <v>54.10590165713022</v>
      </c>
      <c r="N29" s="220">
        <v>64.45831199639153</v>
      </c>
      <c r="O29" s="220">
        <f aca="true" t="shared" si="9" ref="O29:O40">+M29-N29</f>
        <v>-10.352410339261311</v>
      </c>
      <c r="P29" s="220"/>
      <c r="Q29" s="220">
        <v>50.558604261970515</v>
      </c>
      <c r="R29" s="220">
        <v>50.65413608749144</v>
      </c>
      <c r="S29" s="220">
        <f aca="true" t="shared" si="10" ref="S29:S40">+Q29-R29</f>
        <v>-0.0955318255209221</v>
      </c>
      <c r="T29" s="220"/>
      <c r="U29" s="220">
        <v>51.913572811350704</v>
      </c>
      <c r="V29" s="220">
        <v>51.0050204983185</v>
      </c>
      <c r="W29" s="220">
        <f aca="true" t="shared" si="11" ref="W29:W40">+U29-V29</f>
        <v>0.9085523130322031</v>
      </c>
      <c r="X29" s="220"/>
      <c r="Y29" s="220">
        <f aca="true" t="shared" si="12" ref="Y29:Y40">SUM(I29,M29,Q29,U29)</f>
        <v>204.36155389406713</v>
      </c>
      <c r="Z29" s="220">
        <f aca="true" t="shared" si="13" ref="Z29:Z40">SUM(J29,N29,R29,V29)</f>
        <v>216.79725031590027</v>
      </c>
      <c r="AA29" s="220">
        <f aca="true" t="shared" si="14" ref="AA29:AA40">+Y29-Z29</f>
        <v>-12.435696421833143</v>
      </c>
      <c r="AB29" s="220"/>
      <c r="AC29" s="244"/>
      <c r="AD29" s="245"/>
      <c r="AE29" s="245"/>
      <c r="AF29" s="245"/>
      <c r="AG29" s="245"/>
      <c r="AH29" s="244"/>
      <c r="AI29" s="244"/>
      <c r="AJ29" s="244"/>
      <c r="AK29" s="244"/>
    </row>
    <row r="30" spans="3:37" ht="12.75">
      <c r="C30" s="454"/>
      <c r="D30" s="455" t="s">
        <v>73</v>
      </c>
      <c r="E30" s="203"/>
      <c r="F30" s="203"/>
      <c r="I30" s="220">
        <v>0</v>
      </c>
      <c r="J30" s="220">
        <v>0</v>
      </c>
      <c r="K30" s="220">
        <f>+I30-J30</f>
        <v>0</v>
      </c>
      <c r="L30" s="220"/>
      <c r="M30" s="220">
        <v>0</v>
      </c>
      <c r="N30" s="220">
        <v>0</v>
      </c>
      <c r="O30" s="220">
        <f t="shared" si="9"/>
        <v>0</v>
      </c>
      <c r="P30" s="220"/>
      <c r="Q30" s="220">
        <v>0</v>
      </c>
      <c r="R30" s="220">
        <v>0</v>
      </c>
      <c r="S30" s="220">
        <f t="shared" si="10"/>
        <v>0</v>
      </c>
      <c r="T30" s="220"/>
      <c r="U30" s="220">
        <v>0</v>
      </c>
      <c r="V30" s="220">
        <v>0</v>
      </c>
      <c r="W30" s="220">
        <f t="shared" si="11"/>
        <v>0</v>
      </c>
      <c r="X30" s="220"/>
      <c r="Y30" s="220">
        <f t="shared" si="12"/>
        <v>0</v>
      </c>
      <c r="Z30" s="220">
        <f t="shared" si="13"/>
        <v>0</v>
      </c>
      <c r="AA30" s="220">
        <f t="shared" si="14"/>
        <v>0</v>
      </c>
      <c r="AB30" s="220"/>
      <c r="AC30" s="244"/>
      <c r="AD30" s="245"/>
      <c r="AE30" s="245"/>
      <c r="AF30" s="245"/>
      <c r="AG30" s="245"/>
      <c r="AH30" s="244"/>
      <c r="AI30" s="244"/>
      <c r="AJ30" s="244"/>
      <c r="AK30" s="244"/>
    </row>
    <row r="31" spans="3:37" ht="12.75">
      <c r="C31" s="454"/>
      <c r="D31" s="455" t="s">
        <v>74</v>
      </c>
      <c r="E31" s="203"/>
      <c r="F31" s="203"/>
      <c r="I31" s="220">
        <v>50.7</v>
      </c>
      <c r="J31" s="220">
        <v>142.2235613647622</v>
      </c>
      <c r="K31" s="220">
        <f t="shared" si="8"/>
        <v>-91.52356136476219</v>
      </c>
      <c r="L31" s="220"/>
      <c r="M31" s="220">
        <v>71</v>
      </c>
      <c r="N31" s="220">
        <v>160.7</v>
      </c>
      <c r="O31" s="220">
        <f t="shared" si="9"/>
        <v>-89.69999999999999</v>
      </c>
      <c r="P31" s="220"/>
      <c r="Q31" s="220">
        <v>79.1</v>
      </c>
      <c r="R31" s="220">
        <v>194.2</v>
      </c>
      <c r="S31" s="220">
        <f t="shared" si="10"/>
        <v>-115.1</v>
      </c>
      <c r="T31" s="220"/>
      <c r="U31" s="220">
        <v>57.6</v>
      </c>
      <c r="V31" s="220">
        <v>149.3</v>
      </c>
      <c r="W31" s="220">
        <f t="shared" si="11"/>
        <v>-91.70000000000002</v>
      </c>
      <c r="X31" s="220"/>
      <c r="Y31" s="220">
        <f t="shared" si="12"/>
        <v>258.40000000000003</v>
      </c>
      <c r="Z31" s="220">
        <f t="shared" si="13"/>
        <v>646.4235613647622</v>
      </c>
      <c r="AA31" s="220">
        <f t="shared" si="14"/>
        <v>-388.0235613647622</v>
      </c>
      <c r="AB31" s="220"/>
      <c r="AC31" s="244"/>
      <c r="AD31" s="245"/>
      <c r="AE31" s="245"/>
      <c r="AF31" s="245"/>
      <c r="AG31" s="245"/>
      <c r="AH31" s="244"/>
      <c r="AI31" s="244"/>
      <c r="AJ31" s="244"/>
      <c r="AK31" s="244"/>
    </row>
    <row r="32" spans="3:37" ht="12.75">
      <c r="C32" s="454"/>
      <c r="D32" s="455" t="s">
        <v>140</v>
      </c>
      <c r="E32" s="203"/>
      <c r="F32" s="203"/>
      <c r="I32" s="220">
        <v>8.8</v>
      </c>
      <c r="J32" s="220">
        <v>134.306586809113</v>
      </c>
      <c r="K32" s="220">
        <f t="shared" si="8"/>
        <v>-125.50658680911302</v>
      </c>
      <c r="L32" s="220"/>
      <c r="M32" s="220">
        <v>16.218037828005265</v>
      </c>
      <c r="N32" s="220">
        <v>139.761299568579</v>
      </c>
      <c r="O32" s="220">
        <f t="shared" si="9"/>
        <v>-123.54326174057374</v>
      </c>
      <c r="P32" s="220"/>
      <c r="Q32" s="220">
        <v>12.7</v>
      </c>
      <c r="R32" s="220">
        <v>124.584390976199</v>
      </c>
      <c r="S32" s="220">
        <f t="shared" si="10"/>
        <v>-111.884390976199</v>
      </c>
      <c r="T32" s="220"/>
      <c r="U32" s="220">
        <v>8.9</v>
      </c>
      <c r="V32" s="220">
        <v>137.46242962045199</v>
      </c>
      <c r="W32" s="220">
        <f t="shared" si="11"/>
        <v>-128.56242962045198</v>
      </c>
      <c r="X32" s="220"/>
      <c r="Y32" s="220">
        <f t="shared" si="12"/>
        <v>46.618037828005264</v>
      </c>
      <c r="Z32" s="220">
        <f t="shared" si="13"/>
        <v>536.1147069743431</v>
      </c>
      <c r="AA32" s="220">
        <f t="shared" si="14"/>
        <v>-489.49666914633787</v>
      </c>
      <c r="AB32" s="220"/>
      <c r="AC32" s="244"/>
      <c r="AD32" s="245"/>
      <c r="AE32" s="245"/>
      <c r="AF32" s="245"/>
      <c r="AG32" s="245"/>
      <c r="AH32" s="244"/>
      <c r="AI32" s="244"/>
      <c r="AJ32" s="244"/>
      <c r="AK32" s="244"/>
    </row>
    <row r="33" spans="3:37" ht="12.75">
      <c r="C33" s="454"/>
      <c r="D33" s="455" t="s">
        <v>215</v>
      </c>
      <c r="E33" s="203"/>
      <c r="F33" s="203"/>
      <c r="I33" s="220">
        <v>25.992509143636884</v>
      </c>
      <c r="J33" s="220">
        <v>19.06666666666667</v>
      </c>
      <c r="K33" s="220">
        <f t="shared" si="8"/>
        <v>6.925842476970214</v>
      </c>
      <c r="L33" s="220"/>
      <c r="M33" s="220">
        <v>17.75551020408163</v>
      </c>
      <c r="N33" s="220">
        <v>14.823754928640733</v>
      </c>
      <c r="O33" s="220">
        <f t="shared" si="9"/>
        <v>2.9317552754408975</v>
      </c>
      <c r="P33" s="220"/>
      <c r="Q33" s="220">
        <v>19.066804718845656</v>
      </c>
      <c r="R33" s="220">
        <v>18.30142520229858</v>
      </c>
      <c r="S33" s="220">
        <f t="shared" si="10"/>
        <v>0.7653795165470747</v>
      </c>
      <c r="T33" s="220"/>
      <c r="U33" s="220">
        <v>33.15496536326083</v>
      </c>
      <c r="V33" s="220">
        <v>18.724081633524843</v>
      </c>
      <c r="W33" s="220">
        <f t="shared" si="11"/>
        <v>14.430883729735985</v>
      </c>
      <c r="X33" s="220"/>
      <c r="Y33" s="220">
        <f t="shared" si="12"/>
        <v>95.969789429825</v>
      </c>
      <c r="Z33" s="220">
        <f t="shared" si="13"/>
        <v>70.91592843113082</v>
      </c>
      <c r="AA33" s="220">
        <f t="shared" si="14"/>
        <v>25.053860998694176</v>
      </c>
      <c r="AB33" s="220"/>
      <c r="AC33" s="244"/>
      <c r="AD33" s="245"/>
      <c r="AE33" s="245"/>
      <c r="AF33" s="245"/>
      <c r="AG33" s="245"/>
      <c r="AH33" s="244"/>
      <c r="AI33" s="244"/>
      <c r="AJ33" s="244"/>
      <c r="AK33" s="244"/>
    </row>
    <row r="34" spans="3:37" ht="12.75">
      <c r="C34" s="454"/>
      <c r="D34" s="455" t="s">
        <v>75</v>
      </c>
      <c r="E34" s="203"/>
      <c r="F34" s="203"/>
      <c r="I34" s="220">
        <v>13.46287848064</v>
      </c>
      <c r="J34" s="220">
        <v>119.3840069117306</v>
      </c>
      <c r="K34" s="220">
        <f t="shared" si="8"/>
        <v>-105.9211284310906</v>
      </c>
      <c r="L34" s="220"/>
      <c r="M34" s="220">
        <v>17.743808564999995</v>
      </c>
      <c r="N34" s="220">
        <v>123.15938586311438</v>
      </c>
      <c r="O34" s="220">
        <f t="shared" si="9"/>
        <v>-105.41557729811439</v>
      </c>
      <c r="P34" s="220"/>
      <c r="Q34" s="220">
        <v>16.648569529379998</v>
      </c>
      <c r="R34" s="220">
        <v>124.09994422963636</v>
      </c>
      <c r="S34" s="220">
        <f t="shared" si="10"/>
        <v>-107.45137470025637</v>
      </c>
      <c r="T34" s="220"/>
      <c r="U34" s="220">
        <v>15.767977274598868</v>
      </c>
      <c r="V34" s="220">
        <v>146.776177452248</v>
      </c>
      <c r="W34" s="220">
        <f t="shared" si="11"/>
        <v>-131.00820017764912</v>
      </c>
      <c r="X34" s="220"/>
      <c r="Y34" s="220">
        <f t="shared" si="12"/>
        <v>63.62323384961886</v>
      </c>
      <c r="Z34" s="220">
        <f t="shared" si="13"/>
        <v>513.4195144567293</v>
      </c>
      <c r="AA34" s="220">
        <f t="shared" si="14"/>
        <v>-449.7962806071104</v>
      </c>
      <c r="AB34" s="220"/>
      <c r="AC34" s="244"/>
      <c r="AD34" s="245"/>
      <c r="AE34" s="245"/>
      <c r="AF34" s="245"/>
      <c r="AG34" s="245"/>
      <c r="AH34" s="244"/>
      <c r="AI34" s="244"/>
      <c r="AJ34" s="244"/>
      <c r="AK34" s="244"/>
    </row>
    <row r="35" spans="3:37" ht="12.75">
      <c r="C35" s="454"/>
      <c r="D35" s="455" t="s">
        <v>76</v>
      </c>
      <c r="E35" s="203"/>
      <c r="F35" s="203"/>
      <c r="I35" s="220">
        <v>416.4285314114817</v>
      </c>
      <c r="J35" s="220">
        <v>338.7905305415434</v>
      </c>
      <c r="K35" s="220">
        <f t="shared" si="8"/>
        <v>77.63800086993831</v>
      </c>
      <c r="L35" s="220"/>
      <c r="M35" s="220">
        <v>442.53707799999995</v>
      </c>
      <c r="N35" s="220">
        <v>344.0960988184568</v>
      </c>
      <c r="O35" s="220">
        <f t="shared" si="9"/>
        <v>98.44097918154313</v>
      </c>
      <c r="P35" s="220"/>
      <c r="Q35" s="220">
        <v>460.6782908</v>
      </c>
      <c r="R35" s="220">
        <v>303.99118242182743</v>
      </c>
      <c r="S35" s="220">
        <f t="shared" si="10"/>
        <v>156.68710837817258</v>
      </c>
      <c r="T35" s="220"/>
      <c r="U35" s="220">
        <v>439.5404642350062</v>
      </c>
      <c r="V35" s="220">
        <v>337.943470309655</v>
      </c>
      <c r="W35" s="220">
        <f t="shared" si="11"/>
        <v>101.59699392535117</v>
      </c>
      <c r="X35" s="220"/>
      <c r="Y35" s="220">
        <f t="shared" si="12"/>
        <v>1759.184364446488</v>
      </c>
      <c r="Z35" s="220">
        <f t="shared" si="13"/>
        <v>1324.8212820914828</v>
      </c>
      <c r="AA35" s="220">
        <f t="shared" si="14"/>
        <v>434.3630823550052</v>
      </c>
      <c r="AB35" s="220"/>
      <c r="AC35" s="244"/>
      <c r="AD35" s="245"/>
      <c r="AE35" s="245"/>
      <c r="AF35" s="245"/>
      <c r="AG35" s="245"/>
      <c r="AH35" s="244"/>
      <c r="AI35" s="244"/>
      <c r="AJ35" s="244"/>
      <c r="AK35" s="244"/>
    </row>
    <row r="36" spans="3:37" ht="12.75">
      <c r="C36" s="454"/>
      <c r="D36" s="455"/>
      <c r="E36" s="203" t="s">
        <v>713</v>
      </c>
      <c r="F36" s="203"/>
      <c r="I36" s="220">
        <v>176.6015527514817</v>
      </c>
      <c r="J36" s="220">
        <v>164.66443956939855</v>
      </c>
      <c r="K36" s="220">
        <f>+I36-J36</f>
        <v>11.937113182083152</v>
      </c>
      <c r="L36" s="220"/>
      <c r="M36" s="220">
        <v>196.1</v>
      </c>
      <c r="N36" s="220">
        <v>154.02537465232254</v>
      </c>
      <c r="O36" s="220">
        <f>+M36-N36</f>
        <v>42.074625347677454</v>
      </c>
      <c r="P36" s="220"/>
      <c r="Q36" s="220">
        <v>215.5</v>
      </c>
      <c r="R36" s="220">
        <v>115.00818489439867</v>
      </c>
      <c r="S36" s="220">
        <f>+Q36-R36</f>
        <v>100.49181510560133</v>
      </c>
      <c r="T36" s="220"/>
      <c r="U36" s="220">
        <v>187</v>
      </c>
      <c r="V36" s="220">
        <v>103.153033949</v>
      </c>
      <c r="W36" s="220">
        <f>+U36-V36</f>
        <v>83.846966051</v>
      </c>
      <c r="X36" s="220"/>
      <c r="Y36" s="220">
        <f aca="true" t="shared" si="15" ref="Y36:Z38">SUM(I36,M36,Q36,U36)</f>
        <v>775.2015527514817</v>
      </c>
      <c r="Z36" s="220">
        <f t="shared" si="15"/>
        <v>536.8510330651197</v>
      </c>
      <c r="AA36" s="220">
        <f>+Y36-Z36</f>
        <v>238.35051968636196</v>
      </c>
      <c r="AB36" s="220"/>
      <c r="AC36" s="244"/>
      <c r="AD36" s="245"/>
      <c r="AE36" s="245"/>
      <c r="AF36" s="245"/>
      <c r="AG36" s="245"/>
      <c r="AH36" s="244"/>
      <c r="AI36" s="244"/>
      <c r="AJ36" s="244"/>
      <c r="AK36" s="244"/>
    </row>
    <row r="37" spans="3:37" ht="12.75">
      <c r="C37" s="454"/>
      <c r="D37" s="455"/>
      <c r="E37" s="203" t="s">
        <v>714</v>
      </c>
      <c r="F37" s="203"/>
      <c r="I37" s="220">
        <v>48.681974999999994</v>
      </c>
      <c r="J37" s="220">
        <v>38.902901</v>
      </c>
      <c r="K37" s="220">
        <f>+I37-J37</f>
        <v>9.779073999999994</v>
      </c>
      <c r="L37" s="220"/>
      <c r="M37" s="220">
        <v>50.212742</v>
      </c>
      <c r="N37" s="220">
        <v>39.104567</v>
      </c>
      <c r="O37" s="220">
        <f>+M37-N37</f>
        <v>11.108174999999996</v>
      </c>
      <c r="P37" s="220"/>
      <c r="Q37" s="220">
        <v>54.935749</v>
      </c>
      <c r="R37" s="220">
        <v>38.72176400000001</v>
      </c>
      <c r="S37" s="220">
        <f>+Q37-R37</f>
        <v>16.213984999999994</v>
      </c>
      <c r="T37" s="220"/>
      <c r="U37" s="220">
        <v>57.978935</v>
      </c>
      <c r="V37" s="220">
        <v>38.38180399999999</v>
      </c>
      <c r="W37" s="220">
        <f>+U37-V37</f>
        <v>19.59713100000001</v>
      </c>
      <c r="X37" s="220"/>
      <c r="Y37" s="220">
        <f t="shared" si="15"/>
        <v>211.809401</v>
      </c>
      <c r="Z37" s="220">
        <f t="shared" si="15"/>
        <v>155.111036</v>
      </c>
      <c r="AA37" s="220">
        <f>+Y37-Z37</f>
        <v>56.698364999999995</v>
      </c>
      <c r="AB37" s="220"/>
      <c r="AC37" s="244"/>
      <c r="AD37" s="245"/>
      <c r="AE37" s="245"/>
      <c r="AF37" s="245"/>
      <c r="AG37" s="245"/>
      <c r="AH37" s="244"/>
      <c r="AI37" s="244"/>
      <c r="AJ37" s="244"/>
      <c r="AK37" s="244"/>
    </row>
    <row r="38" spans="3:37" ht="12.75">
      <c r="C38" s="454"/>
      <c r="D38" s="455"/>
      <c r="E38" s="203" t="s">
        <v>715</v>
      </c>
      <c r="F38" s="203"/>
      <c r="I38" s="220">
        <v>191.14500366000001</v>
      </c>
      <c r="J38" s="220">
        <v>135.22318997214487</v>
      </c>
      <c r="K38" s="220">
        <f>+I38-J38</f>
        <v>55.92181368785515</v>
      </c>
      <c r="L38" s="220"/>
      <c r="M38" s="220">
        <v>196.22433599999997</v>
      </c>
      <c r="N38" s="220">
        <v>150.96615716613428</v>
      </c>
      <c r="O38" s="220">
        <f>+M38-N38</f>
        <v>45.258178833865685</v>
      </c>
      <c r="P38" s="220"/>
      <c r="Q38" s="220">
        <v>190.2425418</v>
      </c>
      <c r="R38" s="220">
        <v>150.26123352742877</v>
      </c>
      <c r="S38" s="220">
        <f>+Q38-R38</f>
        <v>39.981308272571226</v>
      </c>
      <c r="T38" s="220"/>
      <c r="U38" s="220">
        <v>194.56152923500622</v>
      </c>
      <c r="V38" s="220">
        <v>196.40863236065502</v>
      </c>
      <c r="W38" s="220">
        <f>+U38-V38</f>
        <v>-1.8471031256488004</v>
      </c>
      <c r="X38" s="220"/>
      <c r="Y38" s="220">
        <f t="shared" si="15"/>
        <v>772.1734106950062</v>
      </c>
      <c r="Z38" s="220">
        <f t="shared" si="15"/>
        <v>632.8592130263629</v>
      </c>
      <c r="AA38" s="220">
        <f>+Y38-Z38</f>
        <v>139.31419766864326</v>
      </c>
      <c r="AB38" s="220"/>
      <c r="AC38" s="244"/>
      <c r="AD38" s="245"/>
      <c r="AE38" s="245"/>
      <c r="AF38" s="245"/>
      <c r="AG38" s="245"/>
      <c r="AH38" s="244"/>
      <c r="AI38" s="244"/>
      <c r="AJ38" s="244"/>
      <c r="AK38" s="244"/>
    </row>
    <row r="39" spans="3:37" ht="12.75">
      <c r="C39" s="454"/>
      <c r="D39" s="455" t="s">
        <v>77</v>
      </c>
      <c r="E39" s="203"/>
      <c r="F39" s="203"/>
      <c r="I39" s="220">
        <v>23.32316156086351</v>
      </c>
      <c r="J39" s="220">
        <v>9.405291937898523</v>
      </c>
      <c r="K39" s="220">
        <f t="shared" si="8"/>
        <v>13.917869622964988</v>
      </c>
      <c r="L39" s="220"/>
      <c r="M39" s="220">
        <v>28.111629043350344</v>
      </c>
      <c r="N39" s="220">
        <v>7.420540042777573</v>
      </c>
      <c r="O39" s="220">
        <f t="shared" si="9"/>
        <v>20.69108900057277</v>
      </c>
      <c r="P39" s="220"/>
      <c r="Q39" s="220">
        <v>32.8945943057553</v>
      </c>
      <c r="R39" s="220">
        <v>7.252169130773942</v>
      </c>
      <c r="S39" s="220">
        <f t="shared" si="10"/>
        <v>25.642425174981355</v>
      </c>
      <c r="T39" s="220"/>
      <c r="U39" s="220">
        <v>26.271967560833964</v>
      </c>
      <c r="V39" s="220">
        <v>22.56629347832577</v>
      </c>
      <c r="W39" s="220">
        <f t="shared" si="11"/>
        <v>3.705674082508196</v>
      </c>
      <c r="X39" s="220"/>
      <c r="Y39" s="220">
        <f t="shared" si="12"/>
        <v>110.6013524708031</v>
      </c>
      <c r="Z39" s="220">
        <f t="shared" si="13"/>
        <v>46.64429458977581</v>
      </c>
      <c r="AA39" s="220">
        <f t="shared" si="14"/>
        <v>63.957057881027296</v>
      </c>
      <c r="AB39" s="220"/>
      <c r="AC39" s="244"/>
      <c r="AD39" s="245"/>
      <c r="AE39" s="245"/>
      <c r="AF39" s="245"/>
      <c r="AG39" s="245"/>
      <c r="AH39" s="244"/>
      <c r="AI39" s="244"/>
      <c r="AJ39" s="244"/>
      <c r="AK39" s="244"/>
    </row>
    <row r="40" spans="3:37" ht="12.75">
      <c r="C40" s="454"/>
      <c r="D40" s="455" t="s">
        <v>78</v>
      </c>
      <c r="E40" s="203"/>
      <c r="F40" s="203"/>
      <c r="I40" s="220">
        <v>30.967200000000002</v>
      </c>
      <c r="J40" s="220">
        <v>64.69025862932</v>
      </c>
      <c r="K40" s="220">
        <f t="shared" si="8"/>
        <v>-33.72305862931999</v>
      </c>
      <c r="L40" s="220"/>
      <c r="M40" s="220">
        <v>28.912733091177422</v>
      </c>
      <c r="N40" s="220">
        <v>68.91091143801549</v>
      </c>
      <c r="O40" s="220">
        <f t="shared" si="9"/>
        <v>-39.99817834683807</v>
      </c>
      <c r="P40" s="220"/>
      <c r="Q40" s="220">
        <v>22.212363238512033</v>
      </c>
      <c r="R40" s="220">
        <v>76.00185281791514</v>
      </c>
      <c r="S40" s="220">
        <f t="shared" si="10"/>
        <v>-53.7894895794031</v>
      </c>
      <c r="T40" s="220"/>
      <c r="U40" s="220">
        <v>25.561669030654446</v>
      </c>
      <c r="V40" s="220">
        <v>59.945205821098924</v>
      </c>
      <c r="W40" s="220">
        <f t="shared" si="11"/>
        <v>-34.38353679044448</v>
      </c>
      <c r="X40" s="220"/>
      <c r="Y40" s="220">
        <f t="shared" si="12"/>
        <v>107.65396536034389</v>
      </c>
      <c r="Z40" s="220">
        <f t="shared" si="13"/>
        <v>269.54822870634956</v>
      </c>
      <c r="AA40" s="220">
        <f t="shared" si="14"/>
        <v>-161.8942633460057</v>
      </c>
      <c r="AB40" s="220"/>
      <c r="AC40" s="244"/>
      <c r="AD40" s="245"/>
      <c r="AE40" s="245"/>
      <c r="AF40" s="245"/>
      <c r="AG40" s="245"/>
      <c r="AH40" s="244"/>
      <c r="AI40" s="244"/>
      <c r="AJ40" s="244"/>
      <c r="AK40" s="244"/>
    </row>
    <row r="41" spans="3:37" ht="12.75">
      <c r="C41" s="454"/>
      <c r="D41" s="455"/>
      <c r="E41" s="203"/>
      <c r="F41" s="203"/>
      <c r="I41" s="220"/>
      <c r="J41" s="220"/>
      <c r="K41" s="220"/>
      <c r="L41" s="220"/>
      <c r="M41" s="220"/>
      <c r="N41" s="220"/>
      <c r="O41" s="220"/>
      <c r="P41" s="220"/>
      <c r="Q41" s="220"/>
      <c r="R41" s="220"/>
      <c r="S41" s="220"/>
      <c r="T41" s="220"/>
      <c r="U41" s="220"/>
      <c r="V41" s="220"/>
      <c r="W41" s="220"/>
      <c r="X41" s="220"/>
      <c r="Y41" s="220"/>
      <c r="Z41" s="220"/>
      <c r="AA41" s="220"/>
      <c r="AB41" s="220"/>
      <c r="AC41" s="244"/>
      <c r="AD41" s="245"/>
      <c r="AE41" s="245"/>
      <c r="AF41" s="245"/>
      <c r="AG41" s="245"/>
      <c r="AH41" s="244"/>
      <c r="AI41" s="244"/>
      <c r="AJ41" s="244"/>
      <c r="AK41" s="244"/>
    </row>
    <row r="42" spans="3:37" ht="12.75">
      <c r="C42" s="203"/>
      <c r="D42" s="456" t="s">
        <v>55</v>
      </c>
      <c r="E42" s="378"/>
      <c r="F42" s="378"/>
      <c r="G42" s="400"/>
      <c r="H42" s="400"/>
      <c r="I42" s="232">
        <f>I28+I24+I10</f>
        <v>2726.5518938908217</v>
      </c>
      <c r="J42" s="232">
        <f>J28+J24+J10</f>
        <v>2893.7128459605137</v>
      </c>
      <c r="K42" s="232">
        <f>K28+K24+K10</f>
        <v>-167.16095206969243</v>
      </c>
      <c r="L42" s="232"/>
      <c r="M42" s="232">
        <f>M28+M24+M10</f>
        <v>2610.2160368187915</v>
      </c>
      <c r="N42" s="232">
        <f>N28+N24+N10</f>
        <v>2927.318748915394</v>
      </c>
      <c r="O42" s="232">
        <f>O28+O24+O10</f>
        <v>-317.1027120966023</v>
      </c>
      <c r="P42" s="232"/>
      <c r="Q42" s="232">
        <f>Q28+Q24+Q10</f>
        <v>2775.257623088614</v>
      </c>
      <c r="R42" s="232">
        <f>R28+R24+R10</f>
        <v>3062.3018018426383</v>
      </c>
      <c r="S42" s="232">
        <f>S28+S24+S10</f>
        <v>-287.04417875402453</v>
      </c>
      <c r="T42" s="232"/>
      <c r="U42" s="232">
        <f>U28+U24+U10</f>
        <v>2711.46382580667</v>
      </c>
      <c r="V42" s="232">
        <f>V28+V24+V10</f>
        <v>2904.016614706237</v>
      </c>
      <c r="W42" s="232">
        <f>W28+W24+W10</f>
        <v>-192.55278889956708</v>
      </c>
      <c r="X42" s="232"/>
      <c r="Y42" s="232">
        <f>Y28+Y24+Y10</f>
        <v>10823.489379604896</v>
      </c>
      <c r="Z42" s="232">
        <f>Z28+Z24+Z10</f>
        <v>11787.350011424784</v>
      </c>
      <c r="AA42" s="232">
        <f>AA28+AA24+AA10</f>
        <v>-963.8606318198867</v>
      </c>
      <c r="AB42" s="232"/>
      <c r="AC42" s="244"/>
      <c r="AD42" s="245"/>
      <c r="AE42" s="245"/>
      <c r="AF42" s="245"/>
      <c r="AG42" s="245"/>
      <c r="AH42" s="244"/>
      <c r="AI42" s="244"/>
      <c r="AJ42" s="244"/>
      <c r="AK42" s="244"/>
    </row>
    <row r="43" spans="9:37" ht="12.75">
      <c r="I43" s="220"/>
      <c r="J43" s="220"/>
      <c r="K43" s="220"/>
      <c r="L43" s="244"/>
      <c r="M43" s="244"/>
      <c r="N43" s="244"/>
      <c r="O43" s="244"/>
      <c r="P43" s="244"/>
      <c r="Q43" s="244"/>
      <c r="R43" s="244"/>
      <c r="S43" s="244"/>
      <c r="T43" s="244"/>
      <c r="U43" s="220"/>
      <c r="V43" s="220"/>
      <c r="W43" s="220"/>
      <c r="X43" s="220"/>
      <c r="Y43" s="220"/>
      <c r="Z43" s="220"/>
      <c r="AA43" s="220"/>
      <c r="AB43" s="220"/>
      <c r="AC43" s="244"/>
      <c r="AD43" s="244"/>
      <c r="AE43" s="244"/>
      <c r="AF43" s="244"/>
      <c r="AG43" s="244"/>
      <c r="AH43" s="244"/>
      <c r="AI43" s="244"/>
      <c r="AJ43" s="244"/>
      <c r="AK43" s="244"/>
    </row>
    <row r="44" spans="5:37" ht="12.75">
      <c r="E44" s="457"/>
      <c r="I44" s="220"/>
      <c r="J44" s="220"/>
      <c r="K44" s="220"/>
      <c r="L44" s="244"/>
      <c r="M44" s="244"/>
      <c r="N44" s="244"/>
      <c r="O44" s="244"/>
      <c r="P44" s="244"/>
      <c r="Q44" s="244"/>
      <c r="R44" s="244"/>
      <c r="S44" s="244"/>
      <c r="T44" s="244"/>
      <c r="U44" s="220"/>
      <c r="V44" s="220"/>
      <c r="W44" s="220"/>
      <c r="X44" s="220"/>
      <c r="Y44" s="220"/>
      <c r="Z44" s="220"/>
      <c r="AA44" s="220"/>
      <c r="AB44" s="220"/>
      <c r="AC44" s="244"/>
      <c r="AD44" s="244"/>
      <c r="AE44" s="244"/>
      <c r="AF44" s="244"/>
      <c r="AG44" s="244"/>
      <c r="AH44" s="244"/>
      <c r="AI44" s="244"/>
      <c r="AJ44" s="244"/>
      <c r="AK44" s="244"/>
    </row>
    <row r="45" spans="1:37" s="395" customFormat="1" ht="12.75">
      <c r="A45" s="417"/>
      <c r="B45" s="417"/>
      <c r="C45" s="417"/>
      <c r="D45" s="417"/>
      <c r="E45" s="458"/>
      <c r="F45" s="417"/>
      <c r="G45" s="417"/>
      <c r="H45" s="417"/>
      <c r="I45" s="389"/>
      <c r="J45" s="389"/>
      <c r="K45" s="389"/>
      <c r="L45" s="245"/>
      <c r="M45" s="389"/>
      <c r="N45" s="389"/>
      <c r="O45" s="389"/>
      <c r="P45" s="245"/>
      <c r="Q45" s="389"/>
      <c r="R45" s="389"/>
      <c r="S45" s="389"/>
      <c r="T45" s="245"/>
      <c r="U45" s="389"/>
      <c r="V45" s="389"/>
      <c r="W45" s="389"/>
      <c r="X45" s="389"/>
      <c r="Y45" s="389"/>
      <c r="Z45" s="389"/>
      <c r="AA45" s="389"/>
      <c r="AB45" s="389"/>
      <c r="AC45" s="245"/>
      <c r="AD45" s="245"/>
      <c r="AE45" s="245"/>
      <c r="AF45" s="245"/>
      <c r="AG45" s="245"/>
      <c r="AH45" s="245"/>
      <c r="AI45" s="245"/>
      <c r="AJ45" s="245"/>
      <c r="AK45" s="245"/>
    </row>
    <row r="46" spans="1:37" s="395" customFormat="1" ht="12.75">
      <c r="A46" s="417"/>
      <c r="B46" s="417"/>
      <c r="C46" s="417"/>
      <c r="D46" s="417"/>
      <c r="E46" s="418"/>
      <c r="F46" s="417"/>
      <c r="G46" s="417"/>
      <c r="H46" s="417"/>
      <c r="I46" s="389"/>
      <c r="J46" s="389"/>
      <c r="K46" s="389"/>
      <c r="L46" s="389"/>
      <c r="M46" s="389"/>
      <c r="N46" s="389"/>
      <c r="O46" s="389"/>
      <c r="P46" s="389"/>
      <c r="Q46" s="389"/>
      <c r="R46" s="389"/>
      <c r="S46" s="389"/>
      <c r="T46" s="389"/>
      <c r="U46" s="389"/>
      <c r="V46" s="389"/>
      <c r="W46" s="389"/>
      <c r="X46" s="389"/>
      <c r="Y46" s="389"/>
      <c r="Z46" s="389"/>
      <c r="AA46" s="389"/>
      <c r="AB46" s="389"/>
      <c r="AC46" s="245"/>
      <c r="AD46" s="245"/>
      <c r="AE46" s="245"/>
      <c r="AF46" s="245"/>
      <c r="AG46" s="245"/>
      <c r="AH46" s="245"/>
      <c r="AI46" s="245"/>
      <c r="AJ46" s="245"/>
      <c r="AK46" s="245"/>
    </row>
    <row r="47" spans="1:37" s="395" customFormat="1" ht="12.75">
      <c r="A47" s="417"/>
      <c r="B47" s="417"/>
      <c r="C47" s="417"/>
      <c r="D47" s="417"/>
      <c r="E47" s="418"/>
      <c r="F47" s="417"/>
      <c r="G47" s="417"/>
      <c r="H47" s="417"/>
      <c r="I47" s="389"/>
      <c r="J47" s="389"/>
      <c r="K47" s="389"/>
      <c r="L47" s="389"/>
      <c r="M47" s="389"/>
      <c r="N47" s="389"/>
      <c r="O47" s="389"/>
      <c r="P47" s="389"/>
      <c r="Q47" s="389"/>
      <c r="R47" s="389"/>
      <c r="S47" s="389"/>
      <c r="T47" s="389"/>
      <c r="U47" s="389"/>
      <c r="V47" s="389"/>
      <c r="W47" s="389"/>
      <c r="X47" s="389"/>
      <c r="Y47" s="389"/>
      <c r="Z47" s="389"/>
      <c r="AA47" s="389"/>
      <c r="AB47" s="389"/>
      <c r="AC47" s="245"/>
      <c r="AD47" s="245"/>
      <c r="AE47" s="245"/>
      <c r="AF47" s="245"/>
      <c r="AG47" s="245"/>
      <c r="AH47" s="245"/>
      <c r="AI47" s="245"/>
      <c r="AJ47" s="245"/>
      <c r="AK47" s="245"/>
    </row>
    <row r="48" spans="1:37" s="395" customFormat="1" ht="12.75">
      <c r="A48" s="417"/>
      <c r="B48" s="417"/>
      <c r="C48" s="417"/>
      <c r="D48" s="417"/>
      <c r="E48" s="418"/>
      <c r="F48" s="417"/>
      <c r="G48" s="417"/>
      <c r="H48" s="417"/>
      <c r="I48" s="389"/>
      <c r="J48" s="389"/>
      <c r="K48" s="389"/>
      <c r="L48" s="389"/>
      <c r="M48" s="389"/>
      <c r="N48" s="389"/>
      <c r="O48" s="389"/>
      <c r="P48" s="389"/>
      <c r="Q48" s="389"/>
      <c r="R48" s="389"/>
      <c r="S48" s="389"/>
      <c r="T48" s="389"/>
      <c r="U48" s="389"/>
      <c r="V48" s="389"/>
      <c r="W48" s="389"/>
      <c r="X48" s="389"/>
      <c r="Y48" s="389"/>
      <c r="Z48" s="389"/>
      <c r="AA48" s="389"/>
      <c r="AB48" s="389"/>
      <c r="AC48" s="245"/>
      <c r="AD48" s="245"/>
      <c r="AE48" s="245"/>
      <c r="AF48" s="245"/>
      <c r="AG48" s="245"/>
      <c r="AH48" s="245"/>
      <c r="AI48" s="245"/>
      <c r="AJ48" s="245"/>
      <c r="AK48" s="245"/>
    </row>
    <row r="49" spans="9:37" ht="12.75">
      <c r="I49" s="220"/>
      <c r="J49" s="220"/>
      <c r="K49" s="220"/>
      <c r="L49" s="244"/>
      <c r="M49" s="244"/>
      <c r="N49" s="244"/>
      <c r="O49" s="244"/>
      <c r="P49" s="244"/>
      <c r="Q49" s="244"/>
      <c r="R49" s="244"/>
      <c r="S49" s="244"/>
      <c r="T49" s="244"/>
      <c r="U49" s="220"/>
      <c r="V49" s="220"/>
      <c r="W49" s="220"/>
      <c r="X49" s="220"/>
      <c r="Y49" s="220"/>
      <c r="Z49" s="220"/>
      <c r="AA49" s="220"/>
      <c r="AB49" s="220"/>
      <c r="AC49" s="244"/>
      <c r="AD49" s="244"/>
      <c r="AE49" s="244"/>
      <c r="AF49" s="244"/>
      <c r="AG49" s="244"/>
      <c r="AH49" s="244"/>
      <c r="AI49" s="244"/>
      <c r="AJ49" s="244"/>
      <c r="AK49" s="244"/>
    </row>
    <row r="50" spans="9:37" ht="12.75">
      <c r="I50" s="220"/>
      <c r="J50" s="220"/>
      <c r="K50" s="220"/>
      <c r="L50" s="244"/>
      <c r="M50" s="244"/>
      <c r="N50" s="244"/>
      <c r="O50" s="244"/>
      <c r="P50" s="244"/>
      <c r="Q50" s="244"/>
      <c r="R50" s="244"/>
      <c r="S50" s="244"/>
      <c r="T50" s="244"/>
      <c r="U50" s="220"/>
      <c r="V50" s="220"/>
      <c r="W50" s="220"/>
      <c r="X50" s="220"/>
      <c r="Y50" s="220"/>
      <c r="Z50" s="220"/>
      <c r="AA50" s="220"/>
      <c r="AB50" s="220"/>
      <c r="AC50" s="244"/>
      <c r="AD50" s="244"/>
      <c r="AE50" s="244"/>
      <c r="AF50" s="244"/>
      <c r="AG50" s="244"/>
      <c r="AH50" s="244"/>
      <c r="AI50" s="244"/>
      <c r="AJ50" s="244"/>
      <c r="AK50" s="244"/>
    </row>
    <row r="51" spans="9:37" ht="12.75">
      <c r="I51" s="220"/>
      <c r="J51" s="220"/>
      <c r="K51" s="220"/>
      <c r="L51" s="244"/>
      <c r="M51" s="244"/>
      <c r="N51" s="244"/>
      <c r="O51" s="244"/>
      <c r="P51" s="244"/>
      <c r="Q51" s="244"/>
      <c r="R51" s="244"/>
      <c r="S51" s="244"/>
      <c r="T51" s="244"/>
      <c r="U51" s="220"/>
      <c r="V51" s="220"/>
      <c r="W51" s="220"/>
      <c r="X51" s="220"/>
      <c r="Y51" s="220"/>
      <c r="Z51" s="220"/>
      <c r="AA51" s="220"/>
      <c r="AB51" s="220"/>
      <c r="AC51" s="244"/>
      <c r="AD51" s="244"/>
      <c r="AE51" s="244"/>
      <c r="AF51" s="244"/>
      <c r="AG51" s="244"/>
      <c r="AH51" s="244"/>
      <c r="AI51" s="244"/>
      <c r="AJ51" s="244"/>
      <c r="AK51" s="244"/>
    </row>
    <row r="53" spans="12:20" ht="12.75">
      <c r="L53" s="221"/>
      <c r="M53" s="221"/>
      <c r="N53" s="221"/>
      <c r="O53" s="221"/>
      <c r="P53" s="221"/>
      <c r="Q53" s="221"/>
      <c r="R53" s="221"/>
      <c r="S53" s="221"/>
      <c r="T53" s="221"/>
    </row>
  </sheetData>
  <sheetProtection/>
  <mergeCells count="13">
    <mergeCell ref="U7:W7"/>
    <mergeCell ref="AD4:AF4"/>
    <mergeCell ref="Y6:AA6"/>
    <mergeCell ref="I5:AA5"/>
    <mergeCell ref="AE5:AE7"/>
    <mergeCell ref="AF5:AF7"/>
    <mergeCell ref="B1:Z1"/>
    <mergeCell ref="B2:Z2"/>
    <mergeCell ref="I6:W6"/>
    <mergeCell ref="AD5:AD7"/>
    <mergeCell ref="I7:K7"/>
    <mergeCell ref="M7:O7"/>
    <mergeCell ref="Q7:S7"/>
  </mergeCells>
  <printOptions horizontalCentered="1"/>
  <pageMargins left="0.17" right="0.16" top="0.53" bottom="1" header="0" footer="0"/>
  <pageSetup fitToHeight="0" fitToWidth="0"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lfuenteg</cp:lastModifiedBy>
  <cp:lastPrinted>2011-03-22T20:51:36Z</cp:lastPrinted>
  <dcterms:created xsi:type="dcterms:W3CDTF">2002-06-04T19:14:13Z</dcterms:created>
  <dcterms:modified xsi:type="dcterms:W3CDTF">2011-03-22T21:41:51Z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