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250" tabRatio="882" activeTab="1"/>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7" sheetId="10" r:id="rId10"/>
    <sheet name="c_6" sheetId="11" r:id="rId11"/>
    <sheet name="c_8" sheetId="12" r:id="rId12"/>
    <sheet name="c_9_10" sheetId="13" r:id="rId13"/>
    <sheet name="C_11" sheetId="14" r:id="rId14"/>
    <sheet name="C_11a" sheetId="15" r:id="rId15"/>
    <sheet name="C_11b" sheetId="16" r:id="rId16"/>
    <sheet name="C_11c" sheetId="17" r:id="rId17"/>
    <sheet name="C_11d" sheetId="18" r:id="rId18"/>
    <sheet name="C_12" sheetId="19" r:id="rId19"/>
    <sheet name="C_12a" sheetId="20" r:id="rId20"/>
    <sheet name="C_12b" sheetId="21" r:id="rId21"/>
    <sheet name="C_12c" sheetId="22" r:id="rId22"/>
    <sheet name="C_12d" sheetId="23" r:id="rId23"/>
    <sheet name="PII" sheetId="24" state="hidden" r:id="rId24"/>
    <sheet name="serie_tasas" sheetId="25" state="hidden" r:id="rId25"/>
    <sheet name="serie_supuestos" sheetId="26" state="hidden" r:id="rId26"/>
    <sheet name="boletin23.03.06" sheetId="27" state="hidden" r:id="rId27"/>
  </sheets>
  <externalReferences>
    <externalReference r:id="rId30"/>
    <externalReference r:id="rId31"/>
    <externalReference r:id="rId32"/>
    <externalReference r:id="rId33"/>
    <externalReference r:id="rId34"/>
  </externalReferences>
  <definedNames>
    <definedName name="a" localSheetId="18">'[5]serie_BP_bruta'!$A$1:$G$75</definedName>
    <definedName name="a" localSheetId="19">'[5]serie_BP_bruta'!$A$1:$G$75</definedName>
    <definedName name="a" localSheetId="20">'[5]serie_BP_bruta'!$A$1:$G$75</definedName>
    <definedName name="a" localSheetId="21">'[5]serie_BP_bruta'!$A$1:$G$75</definedName>
    <definedName name="a" localSheetId="22">'[5]serie_BP_bruta'!$A$1:$G$75</definedName>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5">'serie_supuestos'!#REF!</definedName>
    <definedName name="año89" localSheetId="24">'serie_tasas'!#REF!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5">'serie_supuestos'!#REF!</definedName>
    <definedName name="año90" localSheetId="24">'serie_tasas'!#REF!</definedName>
    <definedName name="año90">'[1]serie_BP_bruta'!#REF!</definedName>
    <definedName name="año90_91">#REF!</definedName>
    <definedName name="año91" localSheetId="3">'[4]serie_BP_bruta'!#REF!</definedName>
    <definedName name="año91" localSheetId="25">'serie_supuestos'!#REF!</definedName>
    <definedName name="año91" localSheetId="24">'serie_tasas'!#REF!</definedName>
    <definedName name="año91">'[1]serie_BP_bruta'!#REF!</definedName>
    <definedName name="año92" localSheetId="3">'[4]serie_BP_bruta'!#REF!</definedName>
    <definedName name="año92" localSheetId="25">'serie_supuestos'!#REF!</definedName>
    <definedName name="año92" localSheetId="24">'serie_tasas'!#REF!</definedName>
    <definedName name="año92">'[1]serie_BP_bruta'!#REF!</definedName>
    <definedName name="año92_93">#REF!</definedName>
    <definedName name="año93" localSheetId="3">'[4]serie_BP_bruta'!#REF!</definedName>
    <definedName name="año93" localSheetId="25">'serie_supuestos'!#REF!</definedName>
    <definedName name="año93" localSheetId="24">'serie_tasas'!#REF!</definedName>
    <definedName name="año93">'[1]serie_BP_bruta'!#REF!</definedName>
    <definedName name="año93_94">#REF!</definedName>
    <definedName name="año94" localSheetId="3">'[4]serie_BP_bruta'!#REF!</definedName>
    <definedName name="año94" localSheetId="25">'serie_supuestos'!#REF!</definedName>
    <definedName name="año94" localSheetId="24">'serie_tasas'!#REF!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6">'boletin23.03.06'!$A$1:$Q$86</definedName>
    <definedName name="_xlnm.Print_Area" localSheetId="1">'c_1'!$A$1:$I$89</definedName>
    <definedName name="_xlnm.Print_Area" localSheetId="13">'C_11'!$A$12:$S$184</definedName>
    <definedName name="_xlnm.Print_Area" localSheetId="14">'C_11a'!$A$12:$S$184</definedName>
    <definedName name="_xlnm.Print_Area" localSheetId="15">'C_11b'!$A$12:$S$184</definedName>
    <definedName name="_xlnm.Print_Area" localSheetId="16">'C_11c'!$A$12:$S$184</definedName>
    <definedName name="_xlnm.Print_Area" localSheetId="17">'C_11d'!$A$12:$S$184</definedName>
    <definedName name="_xlnm.Print_Area" localSheetId="18">'C_12'!$A$11:$S$134</definedName>
    <definedName name="_xlnm.Print_Area" localSheetId="19">'C_12a'!$A$11:$S$134</definedName>
    <definedName name="_xlnm.Print_Area" localSheetId="20">'C_12b'!$A$11:$S$134</definedName>
    <definedName name="_xlnm.Print_Area" localSheetId="21">'C_12c'!$A$11:$U$134</definedName>
    <definedName name="_xlnm.Print_Area" localSheetId="22">'C_12d'!$A$11:$S$134</definedName>
    <definedName name="_xlnm.Print_Area" localSheetId="2">'c_2'!$B$1:$AB$91</definedName>
    <definedName name="_xlnm.Print_Area" localSheetId="3">'c_3'!$A$1:$N$85</definedName>
    <definedName name="_xlnm.Print_Area" localSheetId="5">'c_4'!$A$1:$M$57</definedName>
    <definedName name="_xlnm.Print_Area" localSheetId="8">'c_5'!$A$1:$AA$43</definedName>
    <definedName name="_xlnm.Print_Area" localSheetId="10">'c_6'!$A$1:$Z$75</definedName>
    <definedName name="_xlnm.Print_Area" localSheetId="9">'c_7'!$D$1:$V$22</definedName>
    <definedName name="_xlnm.Print_Area" localSheetId="11">'c_8'!$A$1:$AB$224</definedName>
    <definedName name="_xlnm.Print_Area" localSheetId="12">'c_9_10'!$A$1:$I$53</definedName>
    <definedName name="_xlnm.Print_Area" localSheetId="23">'PII'!$A$1:$U$186</definedName>
    <definedName name="_xlnm.Print_Area" localSheetId="4">'serie_cobre'!$A$1:$O$37</definedName>
    <definedName name="_xlnm.Print_Area" localSheetId="6">'serie_petr'!$A$1:$O$28</definedName>
    <definedName name="_xlnm.Print_Area" localSheetId="25">'serie_supuestos'!$A$1:$R$68</definedName>
    <definedName name="_xlnm.Print_Area" localSheetId="24">'serie_tasas'!$A$1:$R$23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5">'serie_supuestos'!$C$1:$L$48</definedName>
    <definedName name="cuadro300" localSheetId="24">'serie_tasas'!$C$1:$M$23</definedName>
    <definedName name="cuadro395" localSheetId="3">'[4]serie_BP_bruta'!#REF!</definedName>
    <definedName name="cuadro395" localSheetId="25">'serie_supuestos'!#REF!</definedName>
    <definedName name="cuadro395" localSheetId="24">'serie_tasas'!#REF!</definedName>
    <definedName name="cuadro395">'[1]serie_BP_bruta'!#REF!</definedName>
    <definedName name="cuadro396" localSheetId="3">'[4]serie_BP_bruta'!#REF!</definedName>
    <definedName name="cuadro396" localSheetId="25">'serie_supuestos'!#REF!</definedName>
    <definedName name="cuadro396" localSheetId="24">'serie_tasas'!#REF!</definedName>
    <definedName name="cuadro396">'[1]serie_BP_bruta'!#REF!</definedName>
    <definedName name="cuadro397" localSheetId="3">'[4]serie_BP_bruta'!#REF!</definedName>
    <definedName name="cuadro397" localSheetId="25">'serie_supuestos'!#REF!</definedName>
    <definedName name="cuadro397" localSheetId="24">'serie_tasas'!#REF!</definedName>
    <definedName name="cuadro397">'[1]serie_BP_bruta'!#REF!</definedName>
    <definedName name="cuadro398" localSheetId="3">'[4]serie_BP_bruta'!#REF!</definedName>
    <definedName name="cuadro398" localSheetId="25">'serie_supuestos'!#REF!</definedName>
    <definedName name="cuadro398" localSheetId="24">'serie_tasas'!#REF!</definedName>
    <definedName name="cuadro398">'[1]serie_BP_bruta'!#REF!</definedName>
    <definedName name="cuadro399" localSheetId="3">'[4]serie_BP_bruta'!#REF!</definedName>
    <definedName name="cuadro399" localSheetId="25">'serie_supuestos'!#REF!</definedName>
    <definedName name="cuadro399" localSheetId="24">'serie_tasas'!#REF!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5">'[4]serie_BP_bruta'!$A$1:$G$75</definedName>
    <definedName name="Hoja1" localSheetId="24">'[4]serie_BP_bruta'!$A$1:$G$77</definedName>
    <definedName name="Hoja1">'[1]serie_BP_bruta'!$A$1:$W$77</definedName>
    <definedName name="Hoja2" localSheetId="3">#REF!</definedName>
    <definedName name="Hoja2" localSheetId="25">'[4]serie_BP_bruta'!$A$76:$G$144</definedName>
    <definedName name="Hoja2" localSheetId="24">'[4]serie_BP_bruta'!$A$78:$G$146</definedName>
    <definedName name="Hoja2">'[1]serie_BP_bruta'!$A$78:$W$146</definedName>
    <definedName name="Hoja3" localSheetId="3">#REF!</definedName>
    <definedName name="Hoja3" localSheetId="25">'[4]serie_BP_bruta'!$A$146:$G$184</definedName>
    <definedName name="Hoja3" localSheetId="24">'[4]serie_BP_bruta'!$A$148:$G$186</definedName>
    <definedName name="Hoja3">'[1]serie_BP_bruta'!$A$148:$V$186</definedName>
    <definedName name="Hoja4" localSheetId="3">#REF!</definedName>
    <definedName name="Hoja4" localSheetId="25">'[4]serie_BP_bruta'!$A$187:$G$234</definedName>
    <definedName name="Hoja4" localSheetId="24">'[4]serie_BP_bruta'!$A$189:$G$236</definedName>
    <definedName name="Hoja4">'[1]serie_BP_bruta'!$A$189:$V$236</definedName>
    <definedName name="Hoja5" localSheetId="3">#REF!</definedName>
    <definedName name="Hoja5" localSheetId="25">'[4]serie_BP_bruta'!$A$238:$G$303</definedName>
    <definedName name="Hoja5" localSheetId="24">'[4]serie_BP_bruta'!$A$240:$G$305</definedName>
    <definedName name="Hoja5">'[1]serie_BP_bruta'!$A$240:$W$305</definedName>
    <definedName name="Hoja6" localSheetId="3">#REF!</definedName>
    <definedName name="Hoja6" localSheetId="25">'[4]serie_BP_bruta'!$A$304:$G$356</definedName>
    <definedName name="Hoja6" localSheetId="24">'[4]serie_BP_bruta'!$A$306:$G$358</definedName>
    <definedName name="Hoja6">'[1]serie_BP_bruta'!$A$306:$W$358</definedName>
    <definedName name="Hoja7" localSheetId="3">#REF!</definedName>
    <definedName name="Hoja7" localSheetId="25">'[4]serie_BP_bruta'!$A$358:$G$411</definedName>
    <definedName name="Hoja7" localSheetId="24">'[4]serie_BP_bruta'!$A$360:$G$413</definedName>
    <definedName name="Hoja7">'[1]serie_BP_bruta'!$A$360:$W$413</definedName>
    <definedName name="Hoja8" localSheetId="3">#REF!</definedName>
    <definedName name="Hoja8" localSheetId="25">'[4]serie_BP_bruta'!$A$413:$G$465</definedName>
    <definedName name="Hoja8" localSheetId="24">'[4]serie_BP_bruta'!$A$415:$G$467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16"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localSheetId="20" hidden="1">{"'Inversi?n Extranjera'!$A$1:$AG$74","'Inversi?n Extranjera'!$G$7:$AF$61"}</definedName>
    <definedName name="HTML_Control" localSheetId="21" hidden="1">{"'Inversi?n Extranjera'!$A$1:$AG$74","'Inversi?n Extranjera'!$G$7:$AF$61"}</definedName>
    <definedName name="HTML_Control" localSheetId="22"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 localSheetId="18">'[5]serie_BP_bruta'!$A$146:$G$184</definedName>
    <definedName name="jjjjj" localSheetId="19">'[5]serie_BP_bruta'!$A$146:$G$184</definedName>
    <definedName name="jjjjj" localSheetId="20">'[5]serie_BP_bruta'!$A$146:$G$184</definedName>
    <definedName name="jjjjj" localSheetId="21">'[5]serie_BP_bruta'!$A$146:$G$184</definedName>
    <definedName name="jjjjj" localSheetId="22">'[5]serie_BP_bruta'!$A$146:$G$184</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 localSheetId="18">'[5]serie_BP_bruta'!$A$187:$G$234</definedName>
    <definedName name="ro" localSheetId="19">'[5]serie_BP_bruta'!$A$187:$G$234</definedName>
    <definedName name="ro" localSheetId="20">'[5]serie_BP_bruta'!$A$187:$G$234</definedName>
    <definedName name="ro" localSheetId="21">'[5]serie_BP_bruta'!$A$187:$G$234</definedName>
    <definedName name="ro" localSheetId="22">'[5]serie_BP_bruta'!$A$187:$G$234</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3">'C_11'!$2:$8</definedName>
    <definedName name="_xlnm.Print_Titles" localSheetId="14">'C_11a'!$2:$8</definedName>
    <definedName name="_xlnm.Print_Titles" localSheetId="15">'C_11b'!$2:$8</definedName>
    <definedName name="_xlnm.Print_Titles" localSheetId="16">'C_11c'!$2:$8</definedName>
    <definedName name="_xlnm.Print_Titles" localSheetId="17">'C_11d'!$2:$8</definedName>
    <definedName name="_xlnm.Print_Titles" localSheetId="18">'C_12'!$2:$8</definedName>
    <definedName name="_xlnm.Print_Titles" localSheetId="19">'C_12a'!$2:$8</definedName>
    <definedName name="_xlnm.Print_Titles" localSheetId="20">'C_12b'!$2:$8</definedName>
    <definedName name="_xlnm.Print_Titles" localSheetId="21">'C_12c'!$2:$8</definedName>
    <definedName name="_xlnm.Print_Titles" localSheetId="22">'C_12d'!$2:$8</definedName>
    <definedName name="_xlnm.Print_Titles" localSheetId="2">'c_2'!$B:$G</definedName>
    <definedName name="_xlnm.Print_Titles" localSheetId="5">'c_4'!$A:$H</definedName>
    <definedName name="_xlnm.Print_Titles" localSheetId="8">'c_5'!$A:$F</definedName>
    <definedName name="_xlnm.Print_Titles" localSheetId="10">'c_6'!$A:$F</definedName>
    <definedName name="_xlnm.Print_Titles" localSheetId="9">'c_7'!$A:$B</definedName>
    <definedName name="_xlnm.Print_Titles" localSheetId="11">'c_8'!$C:$H</definedName>
    <definedName name="_xlnm.Print_Titles" localSheetId="23">'PII'!$3:$3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5">'[1]serie_BP_bruta'!$A$1:$W$75,'[1]serie_BP_bruta'!$A$76:$W$144,'[1]serie_BP_bruta'!$A$146:$V$184,'[1]serie_BP_bruta'!$A$187:$V$234,'[1]serie_BP_bruta'!$A$238:$W$303,'[1]serie_BP_bruta'!$A$304:$W$356,'[1]serie_BP_bruta'!$A$358:$W$411,'[1]serie_BP_bruta'!$A$413:$V$465</definedName>
    <definedName name="TODO" localSheetId="24">'[1]serie_BP_bruta'!$A$1:$W$77,'[1]serie_BP_bruta'!$A$78:$W$146,'[1]serie_BP_bruta'!$A$148:$V$186,'[1]serie_BP_bruta'!$A$189:$V$236,'[1]serie_BP_bruta'!$A$240:$W$305,'[1]serie_BP_bruta'!$A$306:$W$358,'[1]serie_BP_bruta'!$A$360:$W$413,'[1]serie_BP_bruta'!$A$415:$V$467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2" hidden="1">'c_2'!$B$1:$AC$91</definedName>
    <definedName name="Z_3CB0F025_9EE0_11D6_BF67_005004870502_.wvu.PrintArea" localSheetId="12" hidden="1">'c_9_10'!$B$2:$J$24</definedName>
    <definedName name="Z_3CB0F025_9EE0_11D6_BF67_005004870502_.wvu.PrintArea" localSheetId="23"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'c_5'!$A:$F</definedName>
    <definedName name="Z_3CB0F025_9EE0_11D6_BF67_005004870502_.wvu.PrintTitles" localSheetId="10" hidden="1">'c_6'!$A:$F</definedName>
    <definedName name="Z_3CB0F025_9EE0_11D6_BF67_005004870502_.wvu.PrintTitles" localSheetId="11" hidden="1">'c_8'!$C:$H</definedName>
    <definedName name="Z_3CB0F025_9EE0_11D6_BF67_005004870502_.wvu.PrintTitles" localSheetId="23"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<sst xmlns="http://schemas.openxmlformats.org/spreadsheetml/2006/main" count="3685" uniqueCount="776">
  <si>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</si>
  <si>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</si>
  <si>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</si>
  <si>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</si>
  <si>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</si>
  <si>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</si>
  <si>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</si>
  <si>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</si>
  <si>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</si>
  <si>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</si>
  <si>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</si>
  <si>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</si>
  <si>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</si>
  <si>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</si>
  <si>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</si>
  <si>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</si>
  <si>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</si>
  <si>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</si>
  <si>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</si>
  <si>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</si>
  <si>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</si>
  <si>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</si>
  <si>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</si>
  <si>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</si>
  <si>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</si>
  <si>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</si>
  <si>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</si>
  <si>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</si>
  <si>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</si>
  <si>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</si>
  <si>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</si>
  <si>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</si>
  <si>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Salitre y Yodo</t>
  </si>
  <si>
    <t>Plata Metálica</t>
  </si>
  <si>
    <t>Oxido y Ferromolibdeno</t>
  </si>
  <si>
    <t>Carbonato de Litio</t>
  </si>
  <si>
    <t>Otros Mineros</t>
  </si>
  <si>
    <t>Sector Frutícola</t>
  </si>
  <si>
    <t xml:space="preserve"> (Uva)</t>
  </si>
  <si>
    <t>Otros Agropecuarios</t>
  </si>
  <si>
    <t>Sector Silvícola</t>
  </si>
  <si>
    <t>(Rollizos de pino)</t>
  </si>
  <si>
    <t>(Rollizos para pulpa)</t>
  </si>
  <si>
    <t>Pesca extractiva</t>
  </si>
  <si>
    <t>Alimentos</t>
  </si>
  <si>
    <t>(Harina de pescado)</t>
  </si>
  <si>
    <t>Bebidas y Tabaco</t>
  </si>
  <si>
    <t>Forest. y muebl de madera</t>
  </si>
  <si>
    <t>(Chips de madera)</t>
  </si>
  <si>
    <t>Celul.,papel y otros</t>
  </si>
  <si>
    <t>(Celulosa cruda)</t>
  </si>
  <si>
    <t>(Celulosa blanqueada)</t>
  </si>
  <si>
    <t>Productos Químicos</t>
  </si>
  <si>
    <t>(Metanol)</t>
  </si>
  <si>
    <t>Otros productos industr.</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</si>
  <si>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</si>
  <si>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</si>
  <si>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</si>
  <si>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</si>
  <si>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</si>
  <si>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</si>
  <si>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</si>
  <si>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</si>
  <si>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</si>
  <si>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</si>
  <si>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</si>
  <si>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</si>
  <si>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</si>
  <si>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</si>
  <si>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</si>
  <si>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</si>
  <si>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</si>
  <si>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</si>
  <si>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</si>
  <si>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</si>
  <si>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</si>
  <si>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</si>
  <si>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</si>
  <si>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</si>
  <si>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B. Cuenta financiera</t>
  </si>
  <si>
    <t>Público</t>
  </si>
  <si>
    <t>Privado</t>
  </si>
  <si>
    <t>4. Otra inversión</t>
  </si>
  <si>
    <t xml:space="preserve">    y préstamos del FMI</t>
  </si>
  <si>
    <t>5.</t>
  </si>
  <si>
    <t>Activos de reservas</t>
  </si>
  <si>
    <t>Oro monetario</t>
  </si>
  <si>
    <t>DEG</t>
  </si>
  <si>
    <t>Posición de reserva en el FMI</t>
  </si>
  <si>
    <t>Divisas</t>
  </si>
  <si>
    <t>Monedas y depósitos</t>
  </si>
  <si>
    <t>Valores</t>
  </si>
  <si>
    <t>Otros activos (CCR)</t>
  </si>
  <si>
    <t>Renta de la Inversión</t>
  </si>
  <si>
    <t>Inversión Directa</t>
  </si>
  <si>
    <t>Renta procedente de Participaciones</t>
  </si>
  <si>
    <t>de capital .</t>
  </si>
  <si>
    <t>Inversión de cartera</t>
  </si>
  <si>
    <t>de capital ( dividendos)</t>
  </si>
  <si>
    <t>Renta procedente de la deuda</t>
  </si>
  <si>
    <t>Bonos y Pagarés2/</t>
  </si>
  <si>
    <t>Otra inversión</t>
  </si>
  <si>
    <t>Sector Público</t>
  </si>
  <si>
    <t>Banco Central</t>
  </si>
  <si>
    <t>Sector Público no Financiero</t>
  </si>
  <si>
    <t>Tesorería</t>
  </si>
  <si>
    <t>Sector Financiero</t>
  </si>
  <si>
    <t>Banco del Estado de Chile</t>
  </si>
  <si>
    <t>Sector Privado no Financiero</t>
  </si>
  <si>
    <t>1/</t>
  </si>
  <si>
    <t>Incluye las utilidades en términos brutos. La parte correspondiente a  impuesto  es la siguiente:</t>
  </si>
  <si>
    <t>Impuesto</t>
  </si>
  <si>
    <t>Por Inversión Directa</t>
  </si>
  <si>
    <t>Por Inversión de Cartera</t>
  </si>
  <si>
    <t>2/</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</si>
  <si>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</si>
  <si>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</si>
  <si>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</si>
  <si>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</si>
  <si>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</si>
  <si>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</si>
  <si>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</si>
  <si>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</si>
  <si>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</si>
  <si>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</si>
  <si>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</si>
  <si>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</si>
  <si>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</si>
  <si>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</si>
  <si>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</si>
  <si>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</si>
  <si>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</si>
  <si>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</si>
  <si>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</si>
  <si>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</si>
  <si>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</si>
  <si>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</si>
  <si>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</si>
  <si>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</si>
  <si>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</si>
  <si>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</si>
  <si>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</si>
  <si>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</si>
  <si>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</si>
  <si>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</si>
  <si>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</si>
  <si>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</si>
  <si>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</si>
  <si>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</si>
  <si>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</si>
  <si>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</si>
  <si>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Títulos   de participación en el capital</t>
  </si>
  <si>
    <t xml:space="preserve"> Bonos y pagarés</t>
  </si>
  <si>
    <t xml:space="preserve"> Bancos</t>
  </si>
  <si>
    <t xml:space="preserve"> Créditos comerciales</t>
  </si>
  <si>
    <t xml:space="preserve"> Gobierno general</t>
  </si>
  <si>
    <t xml:space="preserve"> A largo plazo</t>
  </si>
  <si>
    <t xml:space="preserve">  Gobierno   general</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</si>
  <si>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</si>
  <si>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</si>
  <si>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</si>
  <si>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</si>
  <si>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</si>
  <si>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</si>
  <si>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</si>
  <si>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</si>
  <si>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</si>
  <si>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</si>
  <si>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Titulos   de deuda</t>
  </si>
  <si>
    <t xml:space="preserve"> Instrumentos del mercado monetario</t>
  </si>
  <si>
    <t xml:space="preserve"> Otros sectores</t>
  </si>
  <si>
    <t xml:space="preserve"> A corto plazo</t>
  </si>
  <si>
    <t xml:space="preserve"> Préstamos</t>
  </si>
  <si>
    <t xml:space="preserve"> Gobierno   general</t>
  </si>
  <si>
    <t xml:space="preserve"> Moneda y depósitos</t>
  </si>
  <si>
    <t xml:space="preserve">  Bancos</t>
  </si>
  <si>
    <t xml:space="preserve">   Otro capital</t>
  </si>
  <si>
    <t xml:space="preserve">   Moneda y depósitos</t>
  </si>
  <si>
    <t xml:space="preserve"> Otros pasivos</t>
  </si>
  <si>
    <t xml:space="preserve">  Otros sectores</t>
  </si>
  <si>
    <t xml:space="preserve"> Otros activos</t>
  </si>
  <si>
    <t xml:space="preserve"> En el extranjero</t>
  </si>
  <si>
    <t xml:space="preserve">  En Chile</t>
  </si>
  <si>
    <t>MEMORANDUM:</t>
  </si>
  <si>
    <t>Créditos asociados al DL 600 mediano y largo plazo</t>
  </si>
  <si>
    <t>(excluido créditos con empresas relacionadas)</t>
  </si>
  <si>
    <t>Amortizaciones por pre-pagos</t>
  </si>
  <si>
    <t>Gobierno general</t>
  </si>
  <si>
    <t>Bancos</t>
  </si>
  <si>
    <t>Otros sectores</t>
  </si>
  <si>
    <t>En el extranjero</t>
  </si>
  <si>
    <t>En Chile</t>
  </si>
  <si>
    <t>Créditos</t>
  </si>
  <si>
    <t>Débitos</t>
  </si>
  <si>
    <t>Saldo</t>
  </si>
  <si>
    <t>Régimen general</t>
  </si>
  <si>
    <t>Inversión directa</t>
  </si>
  <si>
    <t>4. Otra inversión (1)</t>
  </si>
  <si>
    <t>CUENTA FINANCIERA EXCLUYENDO ACTIVOS DE RESERVA</t>
  </si>
  <si>
    <t>CREDITO</t>
  </si>
  <si>
    <t>DEBITO</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</si>
  <si>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</si>
  <si>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</si>
  <si>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</si>
  <si>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</si>
  <si>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</si>
  <si>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</si>
  <si>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</si>
  <si>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</si>
  <si>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</si>
  <si>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</si>
  <si>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</si>
  <si>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</si>
  <si>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</si>
  <si>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</si>
  <si>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</si>
  <si>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</si>
  <si>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</si>
  <si>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</si>
  <si>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</si>
  <si>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</si>
  <si>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</si>
  <si>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</si>
  <si>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</si>
  <si>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</si>
  <si>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</si>
  <si>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utilidades en el Exterior</t>
  </si>
  <si>
    <t>Reinversión de utilidades en Chile</t>
  </si>
  <si>
    <t>1.  TRANSPORTES</t>
  </si>
  <si>
    <t>Dividendos y utilidades recibidos</t>
  </si>
  <si>
    <t>Inversión directa en el extranjero</t>
  </si>
  <si>
    <t>Dividendos y utilidades pagados /1</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</si>
  <si>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</si>
  <si>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</si>
  <si>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</si>
  <si>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</si>
  <si>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</si>
  <si>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</si>
  <si>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</si>
  <si>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</si>
  <si>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</si>
  <si>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</si>
  <si>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</si>
  <si>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</si>
  <si>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</si>
  <si>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</si>
  <si>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</si>
  <si>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</si>
  <si>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</si>
  <si>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</si>
  <si>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</si>
  <si>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</si>
  <si>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</si>
  <si>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</si>
  <si>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</si>
  <si>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</si>
  <si>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</si>
  <si>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</si>
  <si>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</si>
  <si>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</si>
  <si>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</si>
  <si>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</si>
  <si>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</si>
  <si>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</si>
  <si>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</si>
  <si>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</si>
  <si>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</si>
  <si>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</si>
  <si>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</si>
  <si>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</si>
  <si>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</si>
  <si>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</si>
  <si>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</si>
  <si>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</si>
  <si>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</si>
  <si>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</si>
  <si>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</si>
  <si>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</si>
  <si>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</si>
  <si>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</si>
  <si>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</si>
  <si>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</si>
  <si>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</si>
  <si>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</si>
  <si>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</si>
  <si>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</si>
  <si>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</si>
  <si>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</si>
  <si>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</si>
  <si>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</si>
  <si>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</si>
  <si>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</si>
  <si>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</si>
  <si>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</si>
  <si>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</si>
  <si>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</si>
  <si>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</si>
  <si>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</si>
  <si>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</si>
  <si>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</si>
  <si>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</si>
  <si>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</si>
  <si>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</si>
  <si>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</si>
  <si>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</si>
  <si>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</si>
  <si>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</si>
  <si>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</si>
  <si>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</si>
  <si>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</si>
  <si>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</si>
  <si>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</si>
  <si>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</si>
  <si>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</si>
  <si>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</si>
  <si>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</si>
  <si>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</si>
  <si>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</si>
  <si>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</si>
  <si>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</si>
  <si>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</si>
  <si>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</si>
  <si>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</si>
  <si>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</si>
  <si>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</si>
  <si>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</si>
  <si>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</si>
  <si>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</si>
  <si>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</si>
  <si>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</si>
  <si>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</si>
  <si>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</si>
  <si>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</si>
  <si>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</si>
  <si>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</si>
  <si>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</si>
  <si>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</si>
  <si>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</si>
  <si>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</si>
  <si>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</si>
  <si>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</si>
  <si>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</si>
  <si>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</si>
  <si>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</si>
  <si>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</si>
  <si>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</si>
  <si>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</si>
  <si>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</si>
  <si>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CTA. CTE.</t>
  </si>
  <si>
    <t>CTA. CAPITAL Y FINANCIERA</t>
  </si>
  <si>
    <t>Bienes</t>
  </si>
  <si>
    <t>Servicios</t>
  </si>
  <si>
    <t>Renta</t>
  </si>
  <si>
    <t>Transferencias</t>
  </si>
  <si>
    <t>Inversión de Cartera</t>
  </si>
  <si>
    <t>Instrumentos Financieros Derivados</t>
  </si>
  <si>
    <t>CONTROLES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</si>
  <si>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</si>
  <si>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</si>
  <si>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</si>
  <si>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</si>
  <si>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</si>
  <si>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</si>
  <si>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</si>
  <si>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</si>
  <si>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</si>
  <si>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</si>
  <si>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</si>
  <si>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</si>
  <si>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</si>
  <si>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</si>
  <si>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</si>
  <si>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</si>
  <si>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</si>
  <si>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</si>
  <si>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</si>
  <si>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</si>
  <si>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</si>
  <si>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</si>
  <si>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</si>
  <si>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</si>
  <si>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</si>
  <si>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</si>
  <si>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</si>
  <si>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</si>
  <si>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</si>
  <si>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</si>
  <si>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</si>
  <si>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</si>
  <si>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</si>
  <si>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</si>
  <si>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</si>
  <si>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</si>
  <si>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</si>
  <si>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</si>
  <si>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</si>
  <si>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</si>
  <si>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</si>
  <si>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</si>
  <si>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</si>
  <si>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</si>
  <si>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</si>
  <si>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</si>
  <si>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</si>
  <si>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</si>
  <si>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</si>
  <si>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</si>
  <si>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</si>
  <si>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</si>
  <si>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</si>
  <si>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</si>
  <si>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</si>
  <si>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</si>
  <si>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</si>
  <si>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</si>
  <si>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</si>
  <si>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</si>
  <si>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</si>
  <si>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</si>
  <si>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</si>
  <si>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xml:space="preserve"> Régimen General (Fob).</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</si>
  <si>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</si>
  <si>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</si>
  <si>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</si>
  <si>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</si>
  <si>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</si>
  <si>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</si>
  <si>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</si>
  <si>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</si>
  <si>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</si>
  <si>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</si>
  <si>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</si>
  <si>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</si>
  <si>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</si>
  <si>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</si>
  <si>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</si>
  <si>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</si>
  <si>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</si>
  <si>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</si>
  <si>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</si>
  <si>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</si>
  <si>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</si>
  <si>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</si>
  <si>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</si>
  <si>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</si>
  <si>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</si>
  <si>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</si>
  <si>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</si>
  <si>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</si>
  <si>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</si>
  <si>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</si>
  <si>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</si>
  <si>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</si>
  <si>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</si>
  <si>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</si>
  <si>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</si>
  <si>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</si>
  <si>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No Petroléo</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</si>
  <si>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</si>
  <si>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</si>
  <si>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</si>
  <si>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</si>
  <si>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</si>
  <si>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</si>
  <si>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</si>
  <si>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</si>
  <si>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</si>
  <si>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</si>
  <si>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</si>
  <si>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</si>
  <si>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</si>
  <si>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</si>
  <si>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</si>
  <si>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</si>
  <si>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</si>
  <si>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</si>
  <si>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</si>
  <si>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</si>
  <si>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</si>
  <si>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</si>
  <si>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</si>
  <si>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</si>
  <si>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</si>
  <si>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</si>
  <si>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</si>
  <si>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</si>
  <si>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</si>
  <si>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</si>
  <si>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</si>
  <si>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</si>
  <si>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</si>
  <si>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</si>
  <si>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</si>
  <si>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</si>
  <si>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(Maíz semilla)</t>
  </si>
  <si>
    <t>(Semilla de hortalizas)</t>
  </si>
  <si>
    <t>(Algas)</t>
  </si>
  <si>
    <t>(Salmón  y truchas)</t>
  </si>
  <si>
    <t>(Moluscos y crustáceos)</t>
  </si>
  <si>
    <t>(Conservas de pescado)</t>
  </si>
  <si>
    <t>(Fruta deshidratada)</t>
  </si>
  <si>
    <t xml:space="preserve">      (Pasas)</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</si>
  <si>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</si>
  <si>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</si>
  <si>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</si>
  <si>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</si>
  <si>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</si>
  <si>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</si>
  <si>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</si>
  <si>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</si>
  <si>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</si>
  <si>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</si>
  <si>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</si>
  <si>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</si>
  <si>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(Pellets de madera)</t>
  </si>
  <si>
    <t>(Papel para periódico)</t>
  </si>
  <si>
    <t>(Diarios y publicaciones)</t>
  </si>
  <si>
    <t>(Cartulina)</t>
  </si>
  <si>
    <t>(Nitrato de potasio)</t>
  </si>
  <si>
    <t>(Perfumes, cosméticos, y artículos de tocador)</t>
  </si>
  <si>
    <t>(Neumáticos, cámaras y cubrecámaras)</t>
  </si>
  <si>
    <t xml:space="preserve">Ind. Metálicas básicas </t>
  </si>
  <si>
    <t>(Alambre de cobre)</t>
  </si>
  <si>
    <t>Prod. met., maquinaria y equipo</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</si>
  <si>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</si>
  <si>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</si>
  <si>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</si>
  <si>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</si>
  <si>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</si>
  <si>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</si>
  <si>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</si>
  <si>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</si>
  <si>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</si>
  <si>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</si>
  <si>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</si>
  <si>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</si>
  <si>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</si>
  <si>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</si>
  <si>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</si>
  <si>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</si>
  <si>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</si>
  <si>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</si>
  <si>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</si>
  <si>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</si>
  <si>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</si>
  <si>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</si>
  <si>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</si>
  <si>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</si>
  <si>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</si>
  <si>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</si>
  <si>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</si>
  <si>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</si>
  <si>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</si>
  <si>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</si>
  <si>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</si>
  <si>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</si>
  <si>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</si>
  <si>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</si>
  <si>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</si>
  <si>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</si>
  <si>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</si>
  <si>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</si>
  <si>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</si>
  <si>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</si>
  <si>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</si>
  <si>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</si>
  <si>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</si>
  <si>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1. MINEROS</t>
  </si>
  <si>
    <t>2. AGROP, SILVIC. Y PESQ.</t>
  </si>
  <si>
    <t>3. INDUSTRIALES</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</si>
  <si>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</si>
  <si>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</si>
  <si>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</si>
  <si>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</si>
  <si>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</si>
  <si>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</si>
  <si>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</si>
  <si>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</si>
  <si>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</si>
  <si>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</si>
  <si>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1. Bienes de consumo</t>
  </si>
  <si>
    <t>2. Bienes intermedios</t>
  </si>
  <si>
    <t>3. Bienes de capital</t>
  </si>
  <si>
    <t>II. BIENES PARA TRANSFORMACIÓN</t>
  </si>
  <si>
    <t>III. REPARACIONES DE BIENES</t>
  </si>
  <si>
    <t>IV. BIENES ADQUIRIDOS EN PUERTO POR MEDIOS DE TRANSPORTE</t>
  </si>
  <si>
    <t>V. ORO NO MONETARIO</t>
  </si>
  <si>
    <t>TOTAL DE IMPORTACIONES DE BIENES (CIF) (Suma I a V)</t>
  </si>
  <si>
    <t>TOTAL DE IMPORTACIONES DE BIENES (FOB) (*)</t>
  </si>
  <si>
    <t>(*)</t>
  </si>
  <si>
    <t>Los valores fob de las distintas categorías están registrados en el cuadro resumen de la Balanza de Pagos.</t>
  </si>
  <si>
    <t>A. Inversión Directa</t>
  </si>
  <si>
    <t>B. Inversión de cartera</t>
  </si>
  <si>
    <t>C.Otra inversión</t>
  </si>
  <si>
    <t>1. Renta procedente de Participaciones</t>
  </si>
  <si>
    <t xml:space="preserve">2. Renta Procedente de la deuda ( intereses) </t>
  </si>
  <si>
    <t>1. Mediano Plazo 2/</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</si>
  <si>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</si>
  <si>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</si>
  <si>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</si>
  <si>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</si>
  <si>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</si>
  <si>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</si>
  <si>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</si>
  <si>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</si>
  <si>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</si>
  <si>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</si>
  <si>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</si>
  <si>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</si>
  <si>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</si>
  <si>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</si>
  <si>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</si>
  <si>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</si>
  <si>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</si>
  <si>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</si>
  <si>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</si>
  <si>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</si>
  <si>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</si>
  <si>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</si>
  <si>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</si>
  <si>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</si>
  <si>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</si>
  <si>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</si>
  <si>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</si>
  <si>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</si>
  <si>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</si>
  <si>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</si>
  <si>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</si>
  <si>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</si>
  <si>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</si>
  <si>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</si>
  <si>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</si>
  <si>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</si>
  <si>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</si>
  <si>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</si>
  <si>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</si>
  <si>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</si>
  <si>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</si>
  <si>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</si>
  <si>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</si>
  <si>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</si>
  <si>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</si>
  <si>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</si>
  <si>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</si>
  <si>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</si>
  <si>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</si>
  <si>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</si>
  <si>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</si>
  <si>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</si>
  <si>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</si>
  <si>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</si>
  <si>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</si>
  <si>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</si>
  <si>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</si>
  <si>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</si>
  <si>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</si>
  <si>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</si>
  <si>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</si>
  <si>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</si>
  <si>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</si>
  <si>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</si>
  <si>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</si>
  <si>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</si>
  <si>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</si>
  <si>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</si>
  <si>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</si>
  <si>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</si>
  <si>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</si>
  <si>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</si>
  <si>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</si>
  <si>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</si>
  <si>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</si>
  <si>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</si>
  <si>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</si>
  <si>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</si>
  <si>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</si>
  <si>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</si>
  <si>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</si>
  <si>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</si>
  <si>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</si>
  <si>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</si>
  <si>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</si>
  <si>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</si>
  <si>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</si>
  <si>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</si>
  <si>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</si>
  <si>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</si>
  <si>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</si>
  <si>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</si>
  <si>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</si>
  <si>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</si>
  <si>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</si>
  <si>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</si>
  <si>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</si>
  <si>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</si>
  <si>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</si>
  <si>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</si>
  <si>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</si>
  <si>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</si>
  <si>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</si>
  <si>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</si>
  <si>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</si>
  <si>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</si>
  <si>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</si>
  <si>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</si>
  <si>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</si>
  <si>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</si>
  <si>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</si>
  <si>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</si>
  <si>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</si>
  <si>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</si>
  <si>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</si>
  <si>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</si>
  <si>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 xml:space="preserve">de la Posición de Inversión Internacional y corresponden al sector deudor en el caso de los pasivos, y al acreedor en el de los activos.Las cifras se actualizan semestralmente y  tienen </t>
  </si>
  <si>
    <t>(Sericios de compraventa y otros servicios relacionados con el comercio)</t>
  </si>
  <si>
    <t>(Servicios de arrendamiento de explotación)</t>
  </si>
  <si>
    <t>(Servicios empresariales, profesionales y técnicos varios)</t>
  </si>
  <si>
    <t>&lt;&lt; Volver a portada</t>
  </si>
  <si>
    <t>Asignaciones DEG</t>
  </si>
  <si>
    <t>II. Balanza de Pagos 2009</t>
  </si>
  <si>
    <t>II.1. Balanza de pagos, 2009</t>
  </si>
  <si>
    <t>II.2. Balanza de pagos por trimestre, 2009</t>
  </si>
  <si>
    <t>II.3. Exportación de bienes por trimestre, 2009</t>
  </si>
  <si>
    <t>II.4. Importación de bienes por trimestre, 2009</t>
  </si>
  <si>
    <t>II.5. Servicios por trimestre, 2009</t>
  </si>
  <si>
    <t>II.6. Renta de la inversión por trimestre, 2009</t>
  </si>
  <si>
    <t>II.7. Transferencias corrientes por trimestre, 2009</t>
  </si>
  <si>
    <t>II.8. Cuenta financiera por trimestre, 2009</t>
  </si>
  <si>
    <t>II.9. Activos de reserva por instrumento, 2009. Saldos a fines de cada trimestre</t>
  </si>
  <si>
    <t>II.10. Flujos trimestrales de activos de reserva por instrumento, 2009</t>
  </si>
  <si>
    <t>1. Balanza de pagos, 2009</t>
  </si>
  <si>
    <t>6. Renta de la inversión por trimestre, 2009</t>
  </si>
  <si>
    <t>3. Exportaciones de bienes por trimestre, 2009</t>
  </si>
  <si>
    <t>4. Importaciones de bienes por trimestre, 2009</t>
  </si>
  <si>
    <t>5. Servicios por trimestre, 2009</t>
  </si>
  <si>
    <t>7. Transferencias corrientes por trimestre, 2009</t>
  </si>
  <si>
    <t>8. Cuenta financiera por trimestre, 2009</t>
  </si>
  <si>
    <t>10. Flujos trimestrales de activos de reserva por instrumento, 2009 (*)</t>
  </si>
  <si>
    <t>9. Activos de reserva por instrumento, 2009</t>
  </si>
  <si>
    <t>VARIACIÓN DE LA POSICIÓN EN EL TRIMESTRE DEBIDO A:</t>
  </si>
  <si>
    <t>1.  Gobierno general</t>
  </si>
  <si>
    <t>2.  Sociedades financieras</t>
  </si>
  <si>
    <t>2.1.   Banco Central</t>
  </si>
  <si>
    <t>2.2.   Bancos</t>
  </si>
  <si>
    <t xml:space="preserve">   Largo plazo</t>
  </si>
  <si>
    <t>2.3.  Fondos de pensiones</t>
  </si>
  <si>
    <t>2.4.  Fondos mutuos y cías. de seguros</t>
  </si>
  <si>
    <t>3.  Otros sectores (**)</t>
  </si>
  <si>
    <t>(**) Incluye otras sociedades financieras, sociedades no financieras y hogares</t>
  </si>
  <si>
    <t>III.11 D. Posición de inversión internacional, 2009</t>
  </si>
  <si>
    <t>III.12 D. Posición de inversión internacional, por sector institucional, 2009</t>
  </si>
  <si>
    <t xml:space="preserve"> Banco Central </t>
  </si>
  <si>
    <t xml:space="preserve">Banco Central </t>
  </si>
  <si>
    <t xml:space="preserve">  Banco Central </t>
  </si>
  <si>
    <t>2. Balanza de pagos (créditos - débitos) por trimestre, 2009</t>
  </si>
  <si>
    <t>2 0 0 9</t>
  </si>
  <si>
    <t>AÑO 2009</t>
  </si>
  <si>
    <r>
      <t>establecidos en la quinta edición del Manual de Balanza de Pagos</t>
    </r>
    <r>
      <rPr>
        <sz val="10"/>
        <rFont val="Arial"/>
        <family val="2"/>
      </rPr>
      <t xml:space="preserve"> del Fondo Monetario Internacional (FMI). Las cifras se actualizan semestralmente y tienen carácter provisional.</t>
    </r>
  </si>
  <si>
    <t>11.Posición de inversión internacional (*) , 2009</t>
  </si>
  <si>
    <t>12.Posición de inversión internacional, por sector institucional (*) ,  2009</t>
  </si>
  <si>
    <t>III.11. Posición de inversión internacional, primer trimestre 2009</t>
  </si>
  <si>
    <t>III.11.A. Posición de inversión internacional, segundo trimestre 2009</t>
  </si>
  <si>
    <t>III.11.B. Posición de inversión internacional, tercer trimestre 2009</t>
  </si>
  <si>
    <t>III.11.C. Posición de inversión internacional, cuarto trimestre 2009</t>
  </si>
  <si>
    <t>III.12. Posición de inversión internacional, por sector institucional, primer trimestre 2009</t>
  </si>
  <si>
    <t>III.12 A. Posición de inversión internacional, por sector institucional, segundo trimestre 2009</t>
  </si>
  <si>
    <t>III.12 B. Posición de inversión internacional, por sector institucional, tercer trimestre 2009</t>
  </si>
  <si>
    <t>III.12 C. Posición de inversión internacional, por sector institucional, cuarto trimestre 2009</t>
  </si>
  <si>
    <t>11.Posición de inversión internacional (*) , primer trimestre 2009</t>
  </si>
  <si>
    <t>11.Posición de inversión internacional (*) , segundo trimestre 2009</t>
  </si>
  <si>
    <t>11.Posición de inversión internacional (*) , tercer trimestre 2009</t>
  </si>
  <si>
    <t>11.Posición de inversión internacional (*) , cuarto trimestre 2009</t>
  </si>
  <si>
    <t>12.Posición de inversión internacional, por sector institucional (*) , primer trimestre 2009</t>
  </si>
  <si>
    <t>12.Posición de inversión internacional, por sector institucional (*) , segundo trimestre 2009</t>
  </si>
  <si>
    <t>12.Posición de inversión internacional, por sector institucional (*) , tercer trimestre 2009</t>
  </si>
  <si>
    <t>12.Posición de inversión internacional, por sector institucional (*) , cuarto trimestre 2009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</si>
</sst>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
    <numFmt numFmtId="181" formatCode="0.0"/>
    <numFmt numFmtId="182" formatCode="\(0\)"/>
    <numFmt numFmtId="183" formatCode="0.000000000"/>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_(* #,##0.000000000_);_(* \(#,##0.000000000\);_(* &quot;-&quot;??_);_(@_)"/>
    <numFmt numFmtId="191" formatCode="_(* #,##0.0000000000_);_(* \(#,##0.0000000000\);_(* &quot;-&quot;??_);_(@_)"/>
    <numFmt numFmtId="192" formatCode="_(* #,##0.00000000000_);_(* \(#,##0.00000000000\);_(* &quot;-&quot;??_);_(@_)"/>
    <numFmt numFmtId="193" formatCode="_(* #,##0.0_);_(* \(#,##0.0\);_(* &quot;-&quot;??_);_(@_)"/>
    <numFmt numFmtId="194" formatCode="_(* #,##0_);_(* \(#,##0\);_(* &quot;-&quot;??_);_(@_)"/>
    <numFmt numFmtId="195" formatCode="#,##0.0;[Red]\-#,##0.0"/>
    <numFmt numFmtId="196" formatCode="#,##0\ &quot;pta&quot;;\-#,##0\ &quot;pta&quot;"/>
    <numFmt numFmtId="197" formatCode="#,##0\ &quot;pta&quot;;[Red]\-#,##0\ &quot;pta&quot;"/>
    <numFmt numFmtId="198" formatCode="#,##0.00\ &quot;pta&quot;;\-#,##0.00\ &quot;pta&quot;"/>
    <numFmt numFmtId="199" formatCode="#,##0.00\ &quot;pta&quot;;[Red]\-#,##0.00\ &quot;pta&quot;"/>
    <numFmt numFmtId="200" formatCode="_-* #,##0\ &quot;pta&quot;_-;\-* #,##0\ &quot;pta&quot;_-;_-* &quot;-&quot;\ &quot;pta&quot;_-;_-@_-"/>
    <numFmt numFmtId="201" formatCode="_-* #,##0\ _p_t_a_-;\-* #,##0\ _p_t_a_-;_-* &quot;-&quot;\ _p_t_a_-;_-@_-"/>
    <numFmt numFmtId="202" formatCode="_-* #,##0.00\ &quot;pta&quot;_-;\-* #,##0.00\ &quot;pta&quot;_-;_-* &quot;-&quot;??\ &quot;pta&quot;_-;_-@_-"/>
    <numFmt numFmtId="203" formatCode="_-* #,##0.00\ _p_t_a_-;\-* #,##0.00\ _p_t_a_-;_-* &quot;-&quot;??\ _p_t_a_-;_-@_-"/>
    <numFmt numFmtId="204" formatCode="#,##0.000"/>
    <numFmt numFmtId="205" formatCode="#,##0.0000"/>
    <numFmt numFmtId="206" formatCode="#,##0.00000"/>
    <numFmt numFmtId="207" formatCode="#,##0.000000"/>
    <numFmt numFmtId="208" formatCode="#,##0.0000000"/>
    <numFmt numFmtId="209" formatCode="#,##0.000000000000"/>
    <numFmt numFmtId="210" formatCode="#,##0.00000000000000"/>
    <numFmt numFmtId="211" formatCode="[$-80A]dddd\,\ dd&quot; de &quot;mmmm&quot; de &quot;yyyy"/>
    <numFmt numFmtId="212" formatCode="0.0000"/>
    <numFmt numFmtId="213" formatCode="0.000"/>
  </numFmts>
  <fonts count="56">
    <font>
      <sz val="10"/>
      <name val="Arial"/>
      <family val="0"/>
    </font>
    <font>
      <b/>
      <sz val="10"/>
      <name val="Arial"/>
      <family val="2"/>
    </font>
    <font>
      <sz val="10"/>
      <name val="MS Sans Serif"/>
      <family val="2"/>
    </font>
    <font>
      <sz val="9"/>
      <name val="Geneva"/>
      <family val="0"/>
    </font>
    <font>
      <sz val="10"/>
      <name val="Times New Roman"/>
      <family val="1"/>
    </font>
    <font>
      <b/>
      <sz val="10"/>
      <name val="Times New Roman"/>
      <family val="1"/>
    </font>
    <font>
      <b/>
      <sz val="9"/>
      <name val="Geneva"/>
      <family val="0"/>
    </font>
    <font>
      <sz val="9"/>
      <name val="Arial"/>
      <family val="2"/>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2"/>
    </font>
    <font>
      <u val="single"/>
      <sz val="10"/>
      <color indexed="36"/>
      <name val="Arial"/>
      <family val="2"/>
    </font>
    <font>
      <sz val="8"/>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color indexed="23"/>
      </top>
      <bottom style="mediu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442">
    <xf numFmtId="0" fontId="0" fillId="0" borderId="0" xfId="0" applyAlignment="1">
      <alignment/>
    </xf>
    <xf numFmtId="178" fontId="0" fillId="0" borderId="0" xfId="0" applyNumberFormat="1" applyAlignment="1">
      <alignment/>
    </xf>
    <xf numFmtId="0" fontId="0" fillId="0" borderId="10" xfId="0" applyBorder="1" applyAlignment="1">
      <alignment/>
    </xf>
    <xf numFmtId="0" fontId="0" fillId="0" borderId="0" xfId="0" applyBorder="1" applyAlignment="1">
      <alignment/>
    </xf>
    <xf numFmtId="178" fontId="0" fillId="0" borderId="0" xfId="0" applyNumberFormat="1" applyBorder="1" applyAlignment="1">
      <alignment/>
    </xf>
    <xf numFmtId="178"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3" fillId="0" borderId="0" xfId="54">
      <alignment/>
      <protection/>
    </xf>
    <xf numFmtId="181" fontId="3" fillId="0" borderId="0" xfId="54" applyNumberFormat="1" applyAlignment="1">
      <alignment horizontal="right"/>
      <protection/>
    </xf>
    <xf numFmtId="181" fontId="3" fillId="0" borderId="0" xfId="54" applyNumberFormat="1">
      <alignment/>
      <protection/>
    </xf>
    <xf numFmtId="0" fontId="3" fillId="0" borderId="0" xfId="54" applyAlignment="1">
      <alignment/>
      <protection/>
    </xf>
    <xf numFmtId="181" fontId="3" fillId="0" borderId="0" xfId="54" applyNumberFormat="1" applyAlignment="1">
      <alignment horizontal="centerContinuous"/>
      <protection/>
    </xf>
    <xf numFmtId="181" fontId="3" fillId="0" borderId="11" xfId="54" applyNumberFormat="1" applyBorder="1" applyAlignment="1">
      <alignment horizontal="centerContinuous"/>
      <protection/>
    </xf>
    <xf numFmtId="1" fontId="3" fillId="0" borderId="10" xfId="54" applyNumberFormat="1" applyBorder="1" applyAlignment="1">
      <alignment/>
      <protection/>
    </xf>
    <xf numFmtId="1" fontId="3" fillId="0" borderId="0" xfId="54" applyNumberFormat="1">
      <alignment/>
      <protection/>
    </xf>
    <xf numFmtId="1" fontId="3" fillId="0" borderId="11" xfId="54" applyNumberFormat="1" applyBorder="1" applyAlignment="1">
      <alignment/>
      <protection/>
    </xf>
    <xf numFmtId="181" fontId="3" fillId="0" borderId="0" xfId="54" applyNumberFormat="1" applyFont="1" applyAlignment="1">
      <alignment horizontal="right"/>
      <protection/>
    </xf>
    <xf numFmtId="0" fontId="3" fillId="0" borderId="11" xfId="54" applyBorder="1">
      <alignment/>
      <protection/>
    </xf>
    <xf numFmtId="181" fontId="3" fillId="0" borderId="11" xfId="54" applyNumberFormat="1" applyBorder="1" applyAlignment="1">
      <alignment horizontal="right"/>
      <protection/>
    </xf>
    <xf numFmtId="181" fontId="3" fillId="0" borderId="11" xfId="54" applyNumberFormat="1" applyBorder="1">
      <alignment/>
      <protection/>
    </xf>
    <xf numFmtId="182" fontId="3" fillId="0" borderId="0" xfId="54" applyNumberFormat="1" applyAlignment="1">
      <alignment horizontal="left"/>
      <protection/>
    </xf>
    <xf numFmtId="182" fontId="3" fillId="0" borderId="0" xfId="54" applyNumberFormat="1" applyAlignment="1">
      <alignment horizontal="right"/>
      <protection/>
    </xf>
    <xf numFmtId="0" fontId="3" fillId="0" borderId="0" xfId="54" applyAlignment="1">
      <alignment horizontal="right"/>
      <protection/>
    </xf>
    <xf numFmtId="0" fontId="7" fillId="0" borderId="0" xfId="57">
      <alignment/>
      <protection/>
    </xf>
    <xf numFmtId="0" fontId="4" fillId="0" borderId="0" xfId="0" applyFont="1" applyAlignment="1">
      <alignment/>
    </xf>
    <xf numFmtId="178" fontId="7" fillId="0" borderId="10"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81"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81" fontId="11" fillId="0" borderId="0" xfId="54" applyNumberFormat="1" applyFont="1" applyAlignment="1">
      <alignment horizontal="centerContinuous"/>
      <protection/>
    </xf>
    <xf numFmtId="0" fontId="11" fillId="0" borderId="0" xfId="54" applyFont="1">
      <alignment/>
      <protection/>
    </xf>
    <xf numFmtId="0" fontId="11" fillId="0" borderId="0" xfId="54" applyFont="1" applyAlignment="1">
      <alignment/>
      <protection/>
    </xf>
    <xf numFmtId="0" fontId="1" fillId="0" borderId="0" xfId="53" applyFont="1">
      <alignment/>
      <protection/>
    </xf>
    <xf numFmtId="0" fontId="1" fillId="0" borderId="0" xfId="53" applyFont="1" applyAlignment="1">
      <alignment horizontal="center"/>
      <protection/>
    </xf>
    <xf numFmtId="0" fontId="0" fillId="0" borderId="0" xfId="53" applyFont="1">
      <alignment/>
      <protection/>
    </xf>
    <xf numFmtId="0" fontId="0" fillId="0" borderId="12" xfId="53" applyFont="1" applyBorder="1">
      <alignment/>
      <protection/>
    </xf>
    <xf numFmtId="0" fontId="0" fillId="0" borderId="0" xfId="53" applyFont="1" applyBorder="1">
      <alignment/>
      <protection/>
    </xf>
    <xf numFmtId="0" fontId="0" fillId="0" borderId="0" xfId="53" applyFont="1" applyBorder="1" applyAlignment="1">
      <alignment horizontal="center"/>
      <protection/>
    </xf>
    <xf numFmtId="0" fontId="0" fillId="0" borderId="13" xfId="53" applyFont="1" applyBorder="1">
      <alignment/>
      <protection/>
    </xf>
    <xf numFmtId="0" fontId="0" fillId="0" borderId="13" xfId="53" applyFont="1" applyBorder="1" applyAlignment="1">
      <alignment horizontal="center"/>
      <protection/>
    </xf>
    <xf numFmtId="178" fontId="0" fillId="0" borderId="0" xfId="53" applyNumberFormat="1" applyFont="1">
      <alignment/>
      <protection/>
    </xf>
    <xf numFmtId="179" fontId="0" fillId="0" borderId="0" xfId="53" applyNumberFormat="1" applyFont="1">
      <alignment/>
      <protection/>
    </xf>
    <xf numFmtId="181" fontId="0" fillId="0" borderId="0" xfId="53" applyNumberFormat="1" applyFont="1">
      <alignment/>
      <protection/>
    </xf>
    <xf numFmtId="0" fontId="1" fillId="0" borderId="0" xfId="53" applyFont="1" applyBorder="1">
      <alignment/>
      <protection/>
    </xf>
    <xf numFmtId="0" fontId="7" fillId="0" borderId="0" xfId="61" applyFill="1">
      <alignment/>
      <protection/>
    </xf>
    <xf numFmtId="0" fontId="8" fillId="0" borderId="0" xfId="61" applyFont="1" applyFill="1" applyAlignment="1">
      <alignment horizontal="center" vertical="center"/>
      <protection/>
    </xf>
    <xf numFmtId="178" fontId="7" fillId="0" borderId="0" xfId="61" applyNumberFormat="1" applyFill="1">
      <alignment/>
      <protection/>
    </xf>
    <xf numFmtId="0" fontId="7" fillId="0" borderId="10" xfId="61" applyFill="1" applyBorder="1">
      <alignment/>
      <protection/>
    </xf>
    <xf numFmtId="178" fontId="7" fillId="0" borderId="10" xfId="61" applyNumberFormat="1" applyFill="1" applyBorder="1">
      <alignment/>
      <protection/>
    </xf>
    <xf numFmtId="178" fontId="7" fillId="0" borderId="0" xfId="61" applyNumberFormat="1" applyFill="1" applyBorder="1">
      <alignment/>
      <protection/>
    </xf>
    <xf numFmtId="0" fontId="7" fillId="0" borderId="11" xfId="61" applyFill="1" applyBorder="1">
      <alignment/>
      <protection/>
    </xf>
    <xf numFmtId="178" fontId="7" fillId="0" borderId="11" xfId="61" applyNumberFormat="1" applyFill="1" applyBorder="1">
      <alignment/>
      <protection/>
    </xf>
    <xf numFmtId="0" fontId="8" fillId="0" borderId="0" xfId="61" applyFont="1" applyFill="1">
      <alignment/>
      <protection/>
    </xf>
    <xf numFmtId="178" fontId="8" fillId="0" borderId="0" xfId="61" applyNumberFormat="1" applyFont="1" applyFill="1">
      <alignment/>
      <protection/>
    </xf>
    <xf numFmtId="178" fontId="9" fillId="0" borderId="0" xfId="61" applyNumberFormat="1" applyFont="1" applyFill="1">
      <alignment/>
      <protection/>
    </xf>
    <xf numFmtId="178" fontId="13" fillId="0" borderId="0" xfId="61" applyNumberFormat="1" applyFont="1" applyFill="1">
      <alignment/>
      <protection/>
    </xf>
    <xf numFmtId="178" fontId="7" fillId="0" borderId="0" xfId="61" applyNumberFormat="1" applyFont="1" applyFill="1">
      <alignment/>
      <protection/>
    </xf>
    <xf numFmtId="178" fontId="14" fillId="0" borderId="0" xfId="61" applyNumberFormat="1" applyFont="1" applyFill="1">
      <alignment/>
      <protection/>
    </xf>
    <xf numFmtId="0" fontId="7" fillId="0" borderId="0" xfId="61" applyFont="1" applyFill="1">
      <alignment/>
      <protection/>
    </xf>
    <xf numFmtId="0" fontId="0" fillId="0" borderId="0" xfId="61" applyFont="1" applyFill="1" applyBorder="1">
      <alignment/>
      <protection/>
    </xf>
    <xf numFmtId="0" fontId="12" fillId="0" borderId="0" xfId="0" applyFont="1" applyFill="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54" applyFont="1">
      <alignment/>
      <protection/>
    </xf>
    <xf numFmtId="0" fontId="5" fillId="0" borderId="0" xfId="0" applyFont="1" applyBorder="1" applyAlignment="1">
      <alignment/>
    </xf>
    <xf numFmtId="0" fontId="4" fillId="0" borderId="0" xfId="0" applyFont="1" applyBorder="1" applyAlignment="1">
      <alignment/>
    </xf>
    <xf numFmtId="181" fontId="3" fillId="0" borderId="0" xfId="54" applyNumberFormat="1" applyBorder="1" applyAlignment="1">
      <alignment horizontal="centerContinuous"/>
      <protection/>
    </xf>
    <xf numFmtId="1" fontId="3" fillId="0" borderId="0" xfId="54" applyNumberFormat="1" applyFont="1" applyBorder="1" applyAlignment="1">
      <alignment/>
      <protection/>
    </xf>
    <xf numFmtId="1" fontId="3" fillId="0" borderId="0" xfId="54" applyNumberFormat="1" applyBorder="1" applyAlignment="1">
      <alignment/>
      <protection/>
    </xf>
    <xf numFmtId="181" fontId="6" fillId="0" borderId="0" xfId="0" applyNumberFormat="1" applyFont="1" applyAlignment="1" applyProtection="1">
      <alignment/>
      <protection/>
    </xf>
    <xf numFmtId="9" fontId="0" fillId="0" borderId="0" xfId="64" applyFont="1" applyAlignment="1">
      <alignment/>
    </xf>
    <xf numFmtId="181" fontId="0" fillId="0" borderId="0" xfId="0" applyNumberFormat="1" applyAlignment="1" applyProtection="1">
      <alignment/>
      <protection/>
    </xf>
    <xf numFmtId="49" fontId="8" fillId="0" borderId="1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11" xfId="0" applyFont="1" applyFill="1" applyBorder="1" applyAlignment="1">
      <alignment horizontal="center"/>
    </xf>
    <xf numFmtId="181" fontId="5" fillId="0" borderId="0" xfId="0" applyNumberFormat="1" applyFont="1" applyFill="1" applyBorder="1" applyAlignment="1">
      <alignment/>
    </xf>
    <xf numFmtId="181" fontId="4" fillId="0" borderId="0" xfId="0" applyNumberFormat="1" applyFont="1" applyFill="1" applyBorder="1" applyAlignment="1">
      <alignment/>
    </xf>
    <xf numFmtId="181" fontId="5" fillId="0" borderId="11" xfId="0" applyNumberFormat="1" applyFont="1" applyFill="1" applyBorder="1" applyAlignment="1">
      <alignment/>
    </xf>
    <xf numFmtId="181" fontId="4" fillId="0" borderId="11"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53" applyFont="1" applyAlignment="1">
      <alignment/>
      <protection/>
    </xf>
    <xf numFmtId="10" fontId="0" fillId="0" borderId="0" xfId="64" applyNumberFormat="1" applyFont="1" applyAlignment="1">
      <alignment/>
    </xf>
    <xf numFmtId="0" fontId="0" fillId="0" borderId="14" xfId="53" applyFont="1" applyBorder="1" applyAlignment="1">
      <alignment horizontal="center"/>
      <protection/>
    </xf>
    <xf numFmtId="0" fontId="0" fillId="0" borderId="15" xfId="53" applyFont="1" applyBorder="1" applyAlignment="1">
      <alignment horizontal="center"/>
      <protection/>
    </xf>
    <xf numFmtId="0" fontId="0" fillId="0" borderId="14" xfId="53" applyFont="1" applyBorder="1">
      <alignment/>
      <protection/>
    </xf>
    <xf numFmtId="178" fontId="0" fillId="0" borderId="0" xfId="53" applyNumberFormat="1" applyFont="1" applyBorder="1">
      <alignment/>
      <protection/>
    </xf>
    <xf numFmtId="178" fontId="0" fillId="0" borderId="14" xfId="53" applyNumberFormat="1" applyFont="1" applyBorder="1">
      <alignment/>
      <protection/>
    </xf>
    <xf numFmtId="179" fontId="0" fillId="0" borderId="0" xfId="53" applyNumberFormat="1" applyFont="1" applyBorder="1">
      <alignment/>
      <protection/>
    </xf>
    <xf numFmtId="179" fontId="0" fillId="0" borderId="14" xfId="53" applyNumberFormat="1" applyFont="1" applyBorder="1">
      <alignment/>
      <protection/>
    </xf>
    <xf numFmtId="181" fontId="0" fillId="0" borderId="0" xfId="53" applyNumberFormat="1" applyFont="1" applyBorder="1">
      <alignment/>
      <protection/>
    </xf>
    <xf numFmtId="181" fontId="0" fillId="0" borderId="14" xfId="53" applyNumberFormat="1" applyFont="1" applyBorder="1">
      <alignment/>
      <protection/>
    </xf>
    <xf numFmtId="0" fontId="0" fillId="0" borderId="16" xfId="0" applyBorder="1" applyAlignment="1">
      <alignment/>
    </xf>
    <xf numFmtId="0" fontId="0" fillId="0" borderId="16" xfId="0" applyBorder="1" applyAlignment="1">
      <alignment horizontal="right"/>
    </xf>
    <xf numFmtId="178" fontId="0" fillId="0" borderId="10" xfId="0" applyNumberFormat="1" applyBorder="1" applyAlignment="1">
      <alignment/>
    </xf>
    <xf numFmtId="0" fontId="0" fillId="0" borderId="0" xfId="0" applyBorder="1" applyAlignment="1" quotePrefix="1">
      <alignment/>
    </xf>
    <xf numFmtId="179" fontId="0" fillId="0" borderId="0" xfId="0" applyNumberFormat="1" applyAlignment="1">
      <alignment/>
    </xf>
    <xf numFmtId="181" fontId="0" fillId="0" borderId="0" xfId="0" applyNumberFormat="1" applyBorder="1" applyAlignment="1">
      <alignment/>
    </xf>
    <xf numFmtId="0" fontId="0" fillId="0" borderId="17" xfId="53" applyFont="1" applyBorder="1" applyAlignment="1">
      <alignment horizontal="center"/>
      <protection/>
    </xf>
    <xf numFmtId="0" fontId="0" fillId="0" borderId="18" xfId="53" applyFont="1" applyBorder="1" applyAlignment="1">
      <alignment horizontal="center"/>
      <protection/>
    </xf>
    <xf numFmtId="0" fontId="5" fillId="0" borderId="11" xfId="0" applyFont="1" applyBorder="1" applyAlignment="1">
      <alignment/>
    </xf>
    <xf numFmtId="181" fontId="4" fillId="0" borderId="11" xfId="0" applyNumberFormat="1" applyFont="1" applyFill="1" applyBorder="1" applyAlignment="1">
      <alignment/>
    </xf>
    <xf numFmtId="0" fontId="0" fillId="0" borderId="19" xfId="0" applyBorder="1" applyAlignment="1">
      <alignment/>
    </xf>
    <xf numFmtId="178" fontId="7" fillId="0" borderId="19" xfId="0" applyNumberFormat="1" applyFont="1" applyBorder="1" applyAlignment="1">
      <alignment/>
    </xf>
    <xf numFmtId="0" fontId="4" fillId="0" borderId="20" xfId="0" applyFont="1" applyFill="1" applyBorder="1" applyAlignment="1">
      <alignment horizontal="center"/>
    </xf>
    <xf numFmtId="0" fontId="4" fillId="0" borderId="17" xfId="0" applyFont="1" applyFill="1" applyBorder="1" applyAlignment="1">
      <alignment horizontal="center"/>
    </xf>
    <xf numFmtId="0" fontId="0" fillId="0" borderId="20" xfId="0" applyBorder="1" applyAlignment="1">
      <alignment/>
    </xf>
    <xf numFmtId="181" fontId="5" fillId="0" borderId="10" xfId="0" applyNumberFormat="1" applyFont="1" applyFill="1" applyBorder="1" applyAlignment="1">
      <alignment/>
    </xf>
    <xf numFmtId="0" fontId="0" fillId="0" borderId="21" xfId="0" applyBorder="1" applyAlignment="1">
      <alignment/>
    </xf>
    <xf numFmtId="0" fontId="0" fillId="0" borderId="17" xfId="53" applyFont="1" applyBorder="1">
      <alignment/>
      <protection/>
    </xf>
    <xf numFmtId="0" fontId="1" fillId="0" borderId="0" xfId="53" applyFont="1" applyAlignment="1">
      <alignment horizontal="centerContinuous"/>
      <protection/>
    </xf>
    <xf numFmtId="0" fontId="1" fillId="0" borderId="12" xfId="53" applyFont="1" applyBorder="1" applyAlignment="1">
      <alignment horizontal="centerContinuous"/>
      <protection/>
    </xf>
    <xf numFmtId="0" fontId="1" fillId="0" borderId="22" xfId="53" applyFont="1" applyBorder="1" applyAlignment="1">
      <alignment horizontal="centerContinuous"/>
      <protection/>
    </xf>
    <xf numFmtId="0" fontId="1" fillId="0" borderId="23" xfId="53" applyFont="1" applyBorder="1" applyAlignment="1">
      <alignment horizontal="centerContinuous"/>
      <protection/>
    </xf>
    <xf numFmtId="0" fontId="1" fillId="0" borderId="14" xfId="53" applyFont="1" applyBorder="1">
      <alignment/>
      <protection/>
    </xf>
    <xf numFmtId="9" fontId="0" fillId="0" borderId="0" xfId="64" applyFont="1" applyBorder="1" applyAlignment="1">
      <alignment/>
    </xf>
    <xf numFmtId="9" fontId="0" fillId="0" borderId="17" xfId="64" applyFont="1" applyBorder="1" applyAlignment="1">
      <alignment/>
    </xf>
    <xf numFmtId="10" fontId="0" fillId="0" borderId="0" xfId="64" applyNumberFormat="1" applyFont="1" applyBorder="1" applyAlignment="1">
      <alignment/>
    </xf>
    <xf numFmtId="10" fontId="0" fillId="0" borderId="17" xfId="64" applyNumberFormat="1" applyFont="1" applyBorder="1" applyAlignment="1">
      <alignment/>
    </xf>
    <xf numFmtId="181" fontId="4" fillId="0" borderId="0" xfId="0" applyNumberFormat="1" applyFont="1" applyBorder="1" applyAlignment="1">
      <alignment/>
    </xf>
    <xf numFmtId="49" fontId="8" fillId="0" borderId="24" xfId="0" applyNumberFormat="1" applyFont="1" applyBorder="1" applyAlignment="1">
      <alignment horizontal="center"/>
    </xf>
    <xf numFmtId="0" fontId="4" fillId="0" borderId="17" xfId="0" applyFont="1" applyBorder="1" applyAlignment="1">
      <alignment horizontal="center"/>
    </xf>
    <xf numFmtId="178" fontId="16" fillId="0" borderId="0" xfId="0" applyNumberFormat="1" applyFont="1" applyAlignment="1">
      <alignment/>
    </xf>
    <xf numFmtId="3" fontId="0" fillId="0" borderId="0" xfId="53" applyNumberFormat="1" applyFont="1" applyBorder="1">
      <alignment/>
      <protection/>
    </xf>
    <xf numFmtId="3" fontId="0" fillId="0" borderId="14" xfId="53" applyNumberFormat="1" applyFont="1" applyBorder="1">
      <alignment/>
      <protection/>
    </xf>
    <xf numFmtId="178" fontId="3" fillId="0" borderId="0" xfId="54" applyNumberFormat="1" applyAlignment="1">
      <alignment horizontal="right"/>
      <protection/>
    </xf>
    <xf numFmtId="178" fontId="3" fillId="0" borderId="0" xfId="54" applyNumberFormat="1" applyFont="1" applyAlignment="1">
      <alignment horizontal="right"/>
      <protection/>
    </xf>
    <xf numFmtId="181" fontId="4" fillId="0" borderId="0" xfId="0" applyNumberFormat="1" applyFont="1" applyFill="1" applyBorder="1" applyAlignment="1">
      <alignment/>
    </xf>
    <xf numFmtId="0" fontId="0" fillId="0" borderId="24" xfId="0" applyBorder="1" applyAlignment="1">
      <alignment/>
    </xf>
    <xf numFmtId="181" fontId="0" fillId="0" borderId="0" xfId="0" applyNumberFormat="1" applyAlignment="1">
      <alignment/>
    </xf>
    <xf numFmtId="178" fontId="3" fillId="0" borderId="0" xfId="54" applyNumberFormat="1" applyFill="1" applyAlignment="1">
      <alignment horizontal="right"/>
      <protection/>
    </xf>
    <xf numFmtId="179" fontId="16" fillId="0" borderId="0" xfId="0" applyNumberFormat="1" applyFont="1" applyAlignment="1">
      <alignment/>
    </xf>
    <xf numFmtId="178" fontId="16" fillId="0" borderId="0" xfId="0" applyNumberFormat="1" applyFont="1" applyFill="1" applyAlignment="1">
      <alignment/>
    </xf>
    <xf numFmtId="183" fontId="0" fillId="0" borderId="0" xfId="0" applyNumberFormat="1" applyBorder="1" applyAlignment="1">
      <alignment/>
    </xf>
    <xf numFmtId="181" fontId="4" fillId="0" borderId="19" xfId="0" applyNumberFormat="1" applyFont="1" applyFill="1" applyBorder="1" applyAlignment="1">
      <alignment/>
    </xf>
    <xf numFmtId="181" fontId="4" fillId="0" borderId="10" xfId="0" applyNumberFormat="1" applyFont="1" applyFill="1" applyBorder="1" applyAlignment="1">
      <alignment/>
    </xf>
    <xf numFmtId="181" fontId="4" fillId="0" borderId="24" xfId="0" applyNumberFormat="1" applyFont="1" applyFill="1" applyBorder="1" applyAlignment="1">
      <alignment/>
    </xf>
    <xf numFmtId="181" fontId="4" fillId="0" borderId="20" xfId="0" applyNumberFormat="1" applyFont="1" applyFill="1" applyBorder="1" applyAlignment="1">
      <alignment/>
    </xf>
    <xf numFmtId="181" fontId="4" fillId="0" borderId="17" xfId="0" applyNumberFormat="1" applyFont="1" applyFill="1" applyBorder="1" applyAlignment="1">
      <alignment/>
    </xf>
    <xf numFmtId="181" fontId="4" fillId="0" borderId="21" xfId="0" applyNumberFormat="1" applyFont="1" applyFill="1" applyBorder="1" applyAlignment="1">
      <alignment/>
    </xf>
    <xf numFmtId="0" fontId="4" fillId="0" borderId="19"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xf numFmtId="181" fontId="4" fillId="0" borderId="25" xfId="0" applyNumberFormat="1" applyFont="1" applyFill="1" applyBorder="1" applyAlignment="1">
      <alignment/>
    </xf>
    <xf numFmtId="0" fontId="4" fillId="0" borderId="20"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left"/>
    </xf>
    <xf numFmtId="3" fontId="0" fillId="0" borderId="0" xfId="48" applyNumberFormat="1" applyFont="1" applyAlignment="1">
      <alignment/>
    </xf>
    <xf numFmtId="3" fontId="0" fillId="0" borderId="0" xfId="0" applyNumberFormat="1"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11" xfId="0" applyFont="1" applyBorder="1" applyAlignment="1">
      <alignment/>
    </xf>
    <xf numFmtId="0" fontId="0" fillId="0" borderId="11" xfId="0" applyFont="1" applyBorder="1" applyAlignment="1">
      <alignment horizontal="right"/>
    </xf>
    <xf numFmtId="0" fontId="0" fillId="0" borderId="0" xfId="0" applyFont="1" applyBorder="1" applyAlignment="1">
      <alignment horizontal="right"/>
    </xf>
    <xf numFmtId="0" fontId="1" fillId="0" borderId="0" xfId="0" applyFont="1" applyAlignment="1">
      <alignment horizontal="right"/>
    </xf>
    <xf numFmtId="3" fontId="1" fillId="0" borderId="0" xfId="0" applyNumberFormat="1" applyFont="1" applyAlignment="1">
      <alignment/>
    </xf>
    <xf numFmtId="0" fontId="0" fillId="0" borderId="0" xfId="0" applyFont="1" applyAlignment="1">
      <alignment horizontal="right"/>
    </xf>
    <xf numFmtId="0" fontId="1" fillId="0" borderId="0" xfId="0" applyFont="1" applyAlignment="1">
      <alignment/>
    </xf>
    <xf numFmtId="3" fontId="0" fillId="0" borderId="0" xfId="0" applyNumberFormat="1" applyFont="1" applyFill="1" applyAlignment="1">
      <alignment/>
    </xf>
    <xf numFmtId="0" fontId="1" fillId="0" borderId="11" xfId="0" applyFont="1" applyBorder="1" applyAlignment="1">
      <alignment horizontal="right"/>
    </xf>
    <xf numFmtId="0" fontId="1" fillId="0" borderId="11" xfId="0" applyFont="1" applyBorder="1" applyAlignment="1">
      <alignment/>
    </xf>
    <xf numFmtId="3" fontId="1" fillId="0" borderId="11"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Alignment="1" quotePrefix="1">
      <alignment/>
    </xf>
    <xf numFmtId="3" fontId="0" fillId="0" borderId="11" xfId="0" applyNumberFormat="1" applyFont="1" applyBorder="1" applyAlignment="1">
      <alignment/>
    </xf>
    <xf numFmtId="0" fontId="17" fillId="0" borderId="0" xfId="45" applyFont="1" applyAlignment="1" applyProtection="1">
      <alignment/>
      <protection/>
    </xf>
    <xf numFmtId="178" fontId="1" fillId="0" borderId="0" xfId="0" applyNumberFormat="1" applyFont="1" applyAlignment="1">
      <alignment horizontal="center"/>
    </xf>
    <xf numFmtId="178" fontId="1" fillId="0" borderId="0" xfId="0" applyNumberFormat="1" applyFont="1" applyAlignment="1">
      <alignment horizontal="left"/>
    </xf>
    <xf numFmtId="0" fontId="0" fillId="0" borderId="0" xfId="0" applyFont="1" applyAlignment="1">
      <alignment/>
    </xf>
    <xf numFmtId="178" fontId="0" fillId="0" borderId="0" xfId="0" applyNumberFormat="1" applyFont="1" applyAlignment="1">
      <alignment horizontal="center"/>
    </xf>
    <xf numFmtId="178" fontId="0" fillId="0" borderId="0" xfId="0" applyNumberFormat="1" applyFont="1" applyAlignment="1">
      <alignment/>
    </xf>
    <xf numFmtId="178" fontId="0" fillId="0" borderId="0" xfId="0" applyNumberFormat="1" applyFont="1" applyAlignment="1">
      <alignment/>
    </xf>
    <xf numFmtId="178" fontId="0" fillId="0" borderId="10" xfId="0" applyNumberFormat="1" applyFont="1" applyBorder="1" applyAlignment="1">
      <alignment horizontal="center"/>
    </xf>
    <xf numFmtId="178" fontId="0" fillId="0" borderId="10" xfId="0" applyNumberFormat="1" applyFont="1" applyBorder="1" applyAlignment="1">
      <alignment/>
    </xf>
    <xf numFmtId="178" fontId="0" fillId="0" borderId="11" xfId="0" applyNumberFormat="1" applyFont="1" applyBorder="1" applyAlignment="1">
      <alignment horizontal="center"/>
    </xf>
    <xf numFmtId="178" fontId="0" fillId="0" borderId="11" xfId="0" applyNumberFormat="1" applyFont="1" applyBorder="1" applyAlignment="1">
      <alignment/>
    </xf>
    <xf numFmtId="178" fontId="1" fillId="0" borderId="0" xfId="0" applyNumberFormat="1" applyFont="1" applyAlignment="1">
      <alignment/>
    </xf>
    <xf numFmtId="178" fontId="0" fillId="0" borderId="0" xfId="0" applyNumberFormat="1" applyFont="1" applyFill="1" applyAlignment="1">
      <alignment/>
    </xf>
    <xf numFmtId="0" fontId="0" fillId="0" borderId="0" xfId="0" applyFont="1" applyFill="1" applyAlignment="1">
      <alignment/>
    </xf>
    <xf numFmtId="178" fontId="1" fillId="0" borderId="11" xfId="0" applyNumberFormat="1" applyFont="1" applyBorder="1" applyAlignment="1">
      <alignment/>
    </xf>
    <xf numFmtId="0" fontId="1" fillId="0" borderId="0" xfId="0" applyFont="1" applyBorder="1" applyAlignment="1">
      <alignment/>
    </xf>
    <xf numFmtId="178" fontId="0" fillId="0" borderId="0" xfId="0" applyNumberFormat="1" applyFont="1" applyBorder="1" applyAlignment="1">
      <alignment/>
    </xf>
    <xf numFmtId="178" fontId="0" fillId="0" borderId="0" xfId="0" applyNumberFormat="1" applyFont="1" applyAlignment="1" quotePrefix="1">
      <alignment/>
    </xf>
    <xf numFmtId="178" fontId="20" fillId="0" borderId="0" xfId="0" applyNumberFormat="1" applyFont="1" applyAlignment="1">
      <alignment/>
    </xf>
    <xf numFmtId="178" fontId="0" fillId="0" borderId="0" xfId="0" applyNumberFormat="1" applyFont="1" applyFill="1" applyAlignment="1">
      <alignment horizontal="center"/>
    </xf>
    <xf numFmtId="3" fontId="20" fillId="0" borderId="0" xfId="0" applyNumberFormat="1" applyFont="1" applyAlignment="1">
      <alignment/>
    </xf>
    <xf numFmtId="178" fontId="1" fillId="0" borderId="0" xfId="0" applyNumberFormat="1" applyFont="1" applyAlignment="1" quotePrefix="1">
      <alignment horizontal="left"/>
    </xf>
    <xf numFmtId="0" fontId="0" fillId="0" borderId="10" xfId="53" applyFont="1" applyBorder="1">
      <alignment/>
      <protection/>
    </xf>
    <xf numFmtId="0" fontId="0" fillId="0" borderId="11" xfId="53" applyFont="1" applyBorder="1">
      <alignment/>
      <protection/>
    </xf>
    <xf numFmtId="0" fontId="0" fillId="0" borderId="11" xfId="53" applyFont="1" applyBorder="1" applyAlignment="1">
      <alignment horizontal="center"/>
      <protection/>
    </xf>
    <xf numFmtId="0" fontId="0" fillId="0" borderId="26" xfId="53" applyFont="1" applyBorder="1" applyAlignment="1">
      <alignment horizontal="center"/>
      <protection/>
    </xf>
    <xf numFmtId="0" fontId="0" fillId="0" borderId="26" xfId="53" applyFont="1" applyBorder="1">
      <alignment/>
      <protection/>
    </xf>
    <xf numFmtId="3" fontId="0" fillId="0" borderId="0" xfId="53" applyNumberFormat="1" applyFont="1">
      <alignment/>
      <protection/>
    </xf>
    <xf numFmtId="3" fontId="1" fillId="0" borderId="0" xfId="53" applyNumberFormat="1" applyFont="1">
      <alignment/>
      <protection/>
    </xf>
    <xf numFmtId="3" fontId="0" fillId="0" borderId="0" xfId="53" applyNumberFormat="1" applyFont="1" applyFill="1">
      <alignment/>
      <protection/>
    </xf>
    <xf numFmtId="180" fontId="0" fillId="0" borderId="0" xfId="53" applyNumberFormat="1" applyFont="1" applyBorder="1">
      <alignment/>
      <protection/>
    </xf>
    <xf numFmtId="0" fontId="1" fillId="0" borderId="11" xfId="53" applyFont="1" applyBorder="1">
      <alignment/>
      <protection/>
    </xf>
    <xf numFmtId="178" fontId="0" fillId="0" borderId="13" xfId="53" applyNumberFormat="1" applyFont="1" applyBorder="1">
      <alignment/>
      <protection/>
    </xf>
    <xf numFmtId="3" fontId="1" fillId="0" borderId="13" xfId="53" applyNumberFormat="1" applyFont="1" applyBorder="1">
      <alignment/>
      <protection/>
    </xf>
    <xf numFmtId="3" fontId="1" fillId="0" borderId="0" xfId="53" applyNumberFormat="1" applyFont="1" applyBorder="1">
      <alignment/>
      <protection/>
    </xf>
    <xf numFmtId="0" fontId="1" fillId="0" borderId="0" xfId="53" applyFont="1" applyAlignment="1">
      <alignment horizontal="left"/>
      <protection/>
    </xf>
    <xf numFmtId="0" fontId="1" fillId="0" borderId="0" xfId="53" applyFont="1" applyAlignment="1" quotePrefix="1">
      <alignment horizontal="left"/>
      <protection/>
    </xf>
    <xf numFmtId="0" fontId="0" fillId="0" borderId="0" xfId="53" applyFont="1" applyAlignment="1">
      <alignment horizontal="left"/>
      <protection/>
    </xf>
    <xf numFmtId="0" fontId="0" fillId="0" borderId="0" xfId="53" applyFont="1" applyAlignment="1">
      <alignment horizontal="right"/>
      <protection/>
    </xf>
    <xf numFmtId="0" fontId="1" fillId="0" borderId="0" xfId="0" applyFont="1" applyAlignment="1">
      <alignment horizontal="centerContinuous"/>
    </xf>
    <xf numFmtId="0" fontId="0" fillId="0" borderId="13" xfId="0" applyFont="1" applyBorder="1" applyAlignment="1">
      <alignment/>
    </xf>
    <xf numFmtId="178" fontId="0" fillId="0" borderId="0" xfId="0" applyNumberFormat="1" applyFont="1" applyBorder="1" applyAlignment="1">
      <alignment horizontal="centerContinuous" vertical="center"/>
    </xf>
    <xf numFmtId="178" fontId="0" fillId="0" borderId="0" xfId="0" applyNumberFormat="1" applyFont="1" applyBorder="1" applyAlignment="1">
      <alignment horizontal="centerContinuous"/>
    </xf>
    <xf numFmtId="178" fontId="0" fillId="0" borderId="12"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0" fillId="0" borderId="0" xfId="0" applyNumberFormat="1" applyFont="1" applyBorder="1" applyAlignment="1">
      <alignment horizontal="center" vertical="center"/>
    </xf>
    <xf numFmtId="178" fontId="0" fillId="0" borderId="0" xfId="0" applyNumberFormat="1" applyFont="1" applyBorder="1" applyAlignment="1" applyProtection="1">
      <alignment/>
      <protection locked="0"/>
    </xf>
    <xf numFmtId="178" fontId="1" fillId="0" borderId="0" xfId="0" applyNumberFormat="1" applyFont="1" applyAlignment="1" applyProtection="1">
      <alignment/>
      <protection locked="0"/>
    </xf>
    <xf numFmtId="0" fontId="0" fillId="0" borderId="0" xfId="0" applyFont="1" applyFill="1" applyAlignment="1" applyProtection="1">
      <alignment/>
      <protection locked="0"/>
    </xf>
    <xf numFmtId="178" fontId="0" fillId="0" borderId="0" xfId="0" applyNumberFormat="1" applyFont="1" applyFill="1" applyAlignment="1" applyProtection="1">
      <alignment/>
      <protection locked="0"/>
    </xf>
    <xf numFmtId="178" fontId="0" fillId="0" borderId="0" xfId="0" applyNumberFormat="1" applyFont="1" applyAlignment="1" applyProtection="1">
      <alignment/>
      <protection locked="0"/>
    </xf>
    <xf numFmtId="178" fontId="1" fillId="0" borderId="0" xfId="0" applyNumberFormat="1" applyFont="1" applyFill="1" applyAlignment="1">
      <alignment/>
    </xf>
    <xf numFmtId="3" fontId="1" fillId="0" borderId="0" xfId="0" applyNumberFormat="1" applyFont="1" applyFill="1" applyAlignment="1">
      <alignment/>
    </xf>
    <xf numFmtId="0" fontId="1" fillId="0" borderId="0" xfId="0" applyFont="1" applyFill="1" applyAlignment="1">
      <alignment/>
    </xf>
    <xf numFmtId="0" fontId="1" fillId="0" borderId="0" xfId="56" applyFont="1" applyFill="1" applyBorder="1" applyAlignment="1">
      <alignment horizontal="left"/>
      <protection/>
    </xf>
    <xf numFmtId="0" fontId="1" fillId="0" borderId="0" xfId="56" applyFont="1" applyFill="1" applyBorder="1">
      <alignment/>
      <protection/>
    </xf>
    <xf numFmtId="0" fontId="0" fillId="0" borderId="0" xfId="56" applyFont="1" applyFill="1" applyBorder="1" applyAlignment="1">
      <alignment horizontal="left"/>
      <protection/>
    </xf>
    <xf numFmtId="0" fontId="0" fillId="0" borderId="0" xfId="56" applyFont="1" applyFill="1" applyBorder="1">
      <alignment/>
      <protection/>
    </xf>
    <xf numFmtId="0" fontId="0" fillId="0" borderId="11" xfId="56" applyFont="1" applyFill="1" applyBorder="1">
      <alignment/>
      <protection/>
    </xf>
    <xf numFmtId="178" fontId="0" fillId="0" borderId="0" xfId="0" applyNumberFormat="1" applyFont="1" applyBorder="1" applyAlignment="1">
      <alignment horizontal="center"/>
    </xf>
    <xf numFmtId="178" fontId="1" fillId="0" borderId="10" xfId="0" applyNumberFormat="1" applyFont="1" applyBorder="1" applyAlignment="1">
      <alignment horizontal="right"/>
    </xf>
    <xf numFmtId="178" fontId="0" fillId="0" borderId="27" xfId="0" applyNumberFormat="1" applyFont="1" applyBorder="1" applyAlignment="1">
      <alignment horizontal="right"/>
    </xf>
    <xf numFmtId="178" fontId="0" fillId="0" borderId="11" xfId="0" applyNumberFormat="1" applyFont="1" applyBorder="1" applyAlignment="1">
      <alignment horizontal="right"/>
    </xf>
    <xf numFmtId="178" fontId="0" fillId="0" borderId="0" xfId="0" applyNumberFormat="1" applyFont="1" applyFill="1" applyBorder="1" applyAlignment="1">
      <alignment/>
    </xf>
    <xf numFmtId="3" fontId="0" fillId="0" borderId="0" xfId="0" applyNumberFormat="1" applyFont="1" applyFill="1" applyBorder="1" applyAlignment="1">
      <alignment/>
    </xf>
    <xf numFmtId="3" fontId="0" fillId="0" borderId="11" xfId="0" applyNumberFormat="1" applyFont="1" applyFill="1" applyBorder="1" applyAlignment="1">
      <alignment/>
    </xf>
    <xf numFmtId="0" fontId="0" fillId="0" borderId="0" xfId="57" applyFont="1">
      <alignment/>
      <protection/>
    </xf>
    <xf numFmtId="178" fontId="0" fillId="0" borderId="10" xfId="57" applyNumberFormat="1" applyFont="1" applyBorder="1" applyAlignment="1" applyProtection="1">
      <alignment horizontal="centerContinuous"/>
      <protection locked="0"/>
    </xf>
    <xf numFmtId="178" fontId="0" fillId="0" borderId="0" xfId="57" applyNumberFormat="1" applyFont="1" applyBorder="1" applyAlignment="1" applyProtection="1">
      <alignment horizontal="centerContinuous"/>
      <protection locked="0"/>
    </xf>
    <xf numFmtId="3" fontId="0" fillId="0" borderId="0" xfId="57" applyNumberFormat="1" applyFont="1">
      <alignment/>
      <protection/>
    </xf>
    <xf numFmtId="3" fontId="0" fillId="0" borderId="0" xfId="57" applyNumberFormat="1" applyFont="1" applyFill="1">
      <alignment/>
      <protection/>
    </xf>
    <xf numFmtId="0" fontId="0" fillId="0" borderId="11" xfId="57" applyFont="1" applyBorder="1">
      <alignment/>
      <protection/>
    </xf>
    <xf numFmtId="3" fontId="0" fillId="0" borderId="11" xfId="57" applyNumberFormat="1" applyFont="1" applyBorder="1">
      <alignment/>
      <protection/>
    </xf>
    <xf numFmtId="178" fontId="0" fillId="0" borderId="0" xfId="57" applyNumberFormat="1" applyFont="1">
      <alignment/>
      <protection/>
    </xf>
    <xf numFmtId="181" fontId="0" fillId="0" borderId="0" xfId="57" applyNumberFormat="1" applyFont="1">
      <alignment/>
      <protection/>
    </xf>
    <xf numFmtId="178" fontId="1" fillId="0" borderId="0" xfId="0" applyNumberFormat="1" applyFont="1" applyAlignment="1">
      <alignment horizontal="centerContinuous"/>
    </xf>
    <xf numFmtId="0" fontId="0" fillId="0" borderId="0" xfId="0" applyFont="1" applyAlignment="1">
      <alignment horizontal="centerContinuous"/>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178" fontId="0" fillId="0" borderId="10" xfId="0" applyNumberFormat="1" applyFont="1" applyFill="1" applyBorder="1" applyAlignment="1">
      <alignment/>
    </xf>
    <xf numFmtId="178" fontId="0" fillId="0" borderId="11" xfId="0" applyNumberFormat="1" applyFont="1" applyBorder="1" applyAlignment="1">
      <alignment horizontal="centerContinuous" vertical="center"/>
    </xf>
    <xf numFmtId="178" fontId="0" fillId="0" borderId="11" xfId="0" applyNumberFormat="1" applyFont="1" applyBorder="1" applyAlignment="1">
      <alignment horizontal="centerContinuous"/>
    </xf>
    <xf numFmtId="178" fontId="0" fillId="0" borderId="0" xfId="0" applyNumberFormat="1" applyFont="1" applyFill="1" applyAlignment="1">
      <alignment horizontal="right"/>
    </xf>
    <xf numFmtId="178" fontId="1" fillId="0" borderId="27" xfId="0" applyNumberFormat="1" applyFont="1" applyBorder="1" applyAlignment="1">
      <alignment horizontal="centerContinuous" vertical="center"/>
    </xf>
    <xf numFmtId="178" fontId="1" fillId="0" borderId="10" xfId="0" applyNumberFormat="1" applyFont="1" applyBorder="1" applyAlignment="1">
      <alignment horizontal="right" vertical="center"/>
    </xf>
    <xf numFmtId="178" fontId="0" fillId="0" borderId="11" xfId="0" applyNumberFormat="1" applyFont="1" applyFill="1" applyBorder="1" applyAlignment="1">
      <alignment/>
    </xf>
    <xf numFmtId="178" fontId="0" fillId="0" borderId="11" xfId="0" applyNumberFormat="1" applyFont="1" applyBorder="1" applyAlignment="1">
      <alignment horizontal="right" vertical="center"/>
    </xf>
    <xf numFmtId="178" fontId="0" fillId="0" borderId="11" xfId="0" applyNumberFormat="1" applyFont="1" applyBorder="1" applyAlignment="1">
      <alignment horizontal="center" vertical="center"/>
    </xf>
    <xf numFmtId="178" fontId="0" fillId="0" borderId="0" xfId="0" applyNumberFormat="1" applyFont="1" applyBorder="1" applyAlignment="1">
      <alignment horizontal="right" vertical="center"/>
    </xf>
    <xf numFmtId="178" fontId="1" fillId="0" borderId="0" xfId="0" applyNumberFormat="1" applyFont="1" applyFill="1" applyAlignment="1">
      <alignment horizontal="center"/>
    </xf>
    <xf numFmtId="178" fontId="1" fillId="0" borderId="0" xfId="55" applyNumberFormat="1" applyFont="1" applyFill="1">
      <alignment/>
      <protection/>
    </xf>
    <xf numFmtId="178" fontId="1" fillId="0" borderId="0" xfId="55" applyNumberFormat="1" applyFont="1">
      <alignment/>
      <protection/>
    </xf>
    <xf numFmtId="178" fontId="0" fillId="0" borderId="0" xfId="55" applyNumberFormat="1" applyFont="1" applyFill="1">
      <alignment/>
      <protection/>
    </xf>
    <xf numFmtId="178" fontId="0" fillId="0" borderId="0" xfId="55" applyNumberFormat="1" applyFont="1">
      <alignment/>
      <protection/>
    </xf>
    <xf numFmtId="178" fontId="0" fillId="0" borderId="11" xfId="55" applyNumberFormat="1" applyFont="1" applyFill="1" applyBorder="1">
      <alignment/>
      <protection/>
    </xf>
    <xf numFmtId="0" fontId="0" fillId="0" borderId="0" xfId="55" applyFont="1" applyFill="1" applyBorder="1">
      <alignment/>
      <protection/>
    </xf>
    <xf numFmtId="0" fontId="0" fillId="0" borderId="11" xfId="55" applyFont="1" applyFill="1" applyBorder="1">
      <alignment/>
      <protection/>
    </xf>
    <xf numFmtId="178" fontId="0" fillId="0" borderId="10" xfId="0" applyNumberFormat="1" applyFont="1" applyFill="1" applyBorder="1" applyAlignment="1">
      <alignment horizontal="center"/>
    </xf>
    <xf numFmtId="178" fontId="0" fillId="0" borderId="0" xfId="0" applyNumberFormat="1" applyFont="1" applyFill="1" applyBorder="1" applyAlignment="1">
      <alignment horizontal="center"/>
    </xf>
    <xf numFmtId="3" fontId="0" fillId="0" borderId="0" xfId="55" applyNumberFormat="1" applyFont="1" applyFill="1">
      <alignment/>
      <protection/>
    </xf>
    <xf numFmtId="178" fontId="0" fillId="0" borderId="11" xfId="0" applyNumberFormat="1" applyFont="1" applyFill="1" applyBorder="1" applyAlignment="1">
      <alignment horizontal="center"/>
    </xf>
    <xf numFmtId="178" fontId="0" fillId="0" borderId="0" xfId="55" applyNumberFormat="1" applyFont="1" applyFill="1" applyBorder="1">
      <alignment/>
      <protection/>
    </xf>
    <xf numFmtId="178" fontId="0" fillId="0" borderId="10" xfId="55" applyNumberFormat="1" applyFont="1" applyFill="1" applyBorder="1">
      <alignment/>
      <protection/>
    </xf>
    <xf numFmtId="3" fontId="1" fillId="0" borderId="0" xfId="55" applyNumberFormat="1" applyFont="1" applyFill="1">
      <alignment/>
      <protection/>
    </xf>
    <xf numFmtId="3" fontId="0" fillId="0" borderId="11" xfId="55" applyNumberFormat="1" applyFont="1" applyFill="1" applyBorder="1">
      <alignment/>
      <protection/>
    </xf>
    <xf numFmtId="0" fontId="0" fillId="0" borderId="0" xfId="55" applyFont="1" applyFill="1">
      <alignment/>
      <protection/>
    </xf>
    <xf numFmtId="0" fontId="0" fillId="0" borderId="0" xfId="62" applyFont="1" applyAlignment="1">
      <alignment horizontal="left"/>
      <protection/>
    </xf>
    <xf numFmtId="178" fontId="1" fillId="0" borderId="0" xfId="0" applyNumberFormat="1" applyFont="1" applyBorder="1" applyAlignment="1">
      <alignment/>
    </xf>
    <xf numFmtId="0" fontId="1" fillId="33" borderId="0" xfId="0" applyFont="1" applyFill="1" applyAlignment="1">
      <alignment/>
    </xf>
    <xf numFmtId="0" fontId="0" fillId="0" borderId="10" xfId="62" applyFont="1" applyBorder="1">
      <alignment/>
      <protection/>
    </xf>
    <xf numFmtId="0" fontId="0" fillId="0" borderId="0" xfId="62" applyFont="1" applyBorder="1">
      <alignment/>
      <protection/>
    </xf>
    <xf numFmtId="0" fontId="0" fillId="0" borderId="0" xfId="62" applyFont="1">
      <alignment/>
      <protection/>
    </xf>
    <xf numFmtId="0" fontId="0" fillId="0" borderId="11" xfId="62" applyFont="1" applyBorder="1" applyAlignment="1">
      <alignment horizontal="center"/>
      <protection/>
    </xf>
    <xf numFmtId="0" fontId="0" fillId="0" borderId="0" xfId="62" applyFont="1" applyBorder="1" applyAlignment="1">
      <alignment/>
      <protection/>
    </xf>
    <xf numFmtId="0" fontId="1" fillId="0" borderId="0" xfId="62" applyFont="1" applyBorder="1" applyAlignment="1">
      <alignment horizontal="center"/>
      <protection/>
    </xf>
    <xf numFmtId="0" fontId="0" fillId="0" borderId="11" xfId="62" applyFont="1" applyBorder="1">
      <alignment/>
      <protection/>
    </xf>
    <xf numFmtId="0" fontId="0" fillId="0" borderId="0" xfId="62" applyFont="1" applyBorder="1" applyAlignment="1">
      <alignment horizontal="right"/>
      <protection/>
    </xf>
    <xf numFmtId="0" fontId="1" fillId="33" borderId="0" xfId="0" applyFont="1" applyFill="1" applyAlignment="1" quotePrefix="1">
      <alignment horizontal="left" vertical="center"/>
    </xf>
    <xf numFmtId="0" fontId="1" fillId="33" borderId="0" xfId="0" applyFont="1" applyFill="1" applyAlignment="1">
      <alignment horizontal="centerContinuous" vertical="center"/>
    </xf>
    <xf numFmtId="178" fontId="1" fillId="33" borderId="0" xfId="0" applyNumberFormat="1" applyFont="1" applyFill="1" applyBorder="1" applyAlignment="1">
      <alignment horizontal="centerContinuous" vertical="center"/>
    </xf>
    <xf numFmtId="0" fontId="1" fillId="33" borderId="0" xfId="0" applyFont="1" applyFill="1" applyBorder="1" applyAlignment="1">
      <alignment horizontal="centerContinuous" vertical="center"/>
    </xf>
    <xf numFmtId="178" fontId="1"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1" fillId="33" borderId="0" xfId="0" applyFont="1" applyFill="1" applyAlignment="1">
      <alignment horizontal="left" vertical="center"/>
    </xf>
    <xf numFmtId="0" fontId="1" fillId="33" borderId="0" xfId="0" applyFont="1" applyFill="1" applyAlignment="1">
      <alignment vertical="center"/>
    </xf>
    <xf numFmtId="178" fontId="0" fillId="33" borderId="0" xfId="0" applyNumberFormat="1" applyFont="1" applyFill="1" applyBorder="1" applyAlignment="1">
      <alignment vertical="center"/>
    </xf>
    <xf numFmtId="0" fontId="0" fillId="33" borderId="10" xfId="0" applyFont="1" applyFill="1" applyBorder="1" applyAlignment="1">
      <alignment vertical="center"/>
    </xf>
    <xf numFmtId="0" fontId="1" fillId="33" borderId="10" xfId="0" applyFont="1" applyFill="1" applyBorder="1" applyAlignment="1">
      <alignment horizontal="centerContinuous" vertical="center"/>
    </xf>
    <xf numFmtId="178" fontId="1" fillId="33" borderId="10" xfId="0" applyNumberFormat="1" applyFont="1" applyFill="1" applyBorder="1" applyAlignment="1">
      <alignment horizontal="center" vertical="center"/>
    </xf>
    <xf numFmtId="0" fontId="0" fillId="33" borderId="11" xfId="0" applyFont="1" applyFill="1" applyBorder="1" applyAlignment="1">
      <alignment horizontal="centerContinuous" vertical="center"/>
    </xf>
    <xf numFmtId="0" fontId="0" fillId="33" borderId="0" xfId="0" applyFont="1" applyFill="1" applyBorder="1" applyAlignment="1">
      <alignment horizontal="centerContinuous" vertical="center"/>
    </xf>
    <xf numFmtId="178" fontId="0" fillId="33" borderId="0" xfId="0" applyNumberFormat="1" applyFont="1" applyFill="1" applyAlignment="1">
      <alignment/>
    </xf>
    <xf numFmtId="178" fontId="0" fillId="33" borderId="0" xfId="0" applyNumberFormat="1" applyFont="1" applyFill="1" applyBorder="1" applyAlignment="1">
      <alignment/>
    </xf>
    <xf numFmtId="3" fontId="0" fillId="33" borderId="0" xfId="0" applyNumberFormat="1" applyFont="1" applyFill="1" applyBorder="1" applyAlignment="1">
      <alignment horizontal="righ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13" xfId="0" applyFont="1" applyFill="1" applyBorder="1" applyAlignment="1">
      <alignment vertical="center"/>
    </xf>
    <xf numFmtId="178" fontId="0" fillId="33" borderId="13" xfId="0" applyNumberFormat="1" applyFont="1" applyFill="1" applyBorder="1" applyAlignment="1">
      <alignment vertical="center"/>
    </xf>
    <xf numFmtId="1" fontId="0" fillId="33" borderId="13" xfId="0" applyNumberFormat="1" applyFont="1" applyFill="1" applyBorder="1" applyAlignment="1">
      <alignment vertical="center"/>
    </xf>
    <xf numFmtId="0" fontId="0" fillId="33" borderId="28" xfId="0" applyFont="1" applyFill="1" applyBorder="1" applyAlignment="1">
      <alignment horizontal="right" vertical="center"/>
    </xf>
    <xf numFmtId="0" fontId="0" fillId="33" borderId="28" xfId="0" applyFont="1" applyFill="1" applyBorder="1" applyAlignment="1">
      <alignment horizontal="left" vertical="center"/>
    </xf>
    <xf numFmtId="0" fontId="0" fillId="33" borderId="28" xfId="0" applyFont="1" applyFill="1" applyBorder="1" applyAlignment="1">
      <alignment horizontal="center" vertical="center" wrapText="1"/>
    </xf>
    <xf numFmtId="0" fontId="0" fillId="33" borderId="28" xfId="0" applyFont="1" applyFill="1" applyBorder="1" applyAlignment="1">
      <alignment horizontal="left" vertical="center" wrapText="1"/>
    </xf>
    <xf numFmtId="0" fontId="0" fillId="33" borderId="28" xfId="0" applyFont="1" applyFill="1" applyBorder="1" applyAlignment="1">
      <alignment horizontal="right" vertical="center" wrapText="1"/>
    </xf>
    <xf numFmtId="17" fontId="0" fillId="33" borderId="28" xfId="0" applyNumberFormat="1" applyFont="1" applyFill="1" applyBorder="1" applyAlignment="1">
      <alignment horizontal="right" vertical="center"/>
    </xf>
    <xf numFmtId="178" fontId="0" fillId="33" borderId="0" xfId="0" applyNumberFormat="1" applyFont="1" applyFill="1" applyAlignment="1">
      <alignment vertical="center"/>
    </xf>
    <xf numFmtId="1" fontId="0" fillId="33" borderId="0" xfId="0" applyNumberFormat="1" applyFont="1" applyFill="1" applyAlignment="1">
      <alignment vertical="center"/>
    </xf>
    <xf numFmtId="3" fontId="0" fillId="33"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wrapText="1"/>
    </xf>
    <xf numFmtId="3" fontId="0" fillId="33" borderId="0" xfId="0" applyNumberFormat="1" applyFont="1" applyFill="1" applyBorder="1" applyAlignment="1">
      <alignment vertical="center"/>
    </xf>
    <xf numFmtId="0" fontId="0" fillId="33" borderId="0" xfId="0" applyFont="1" applyFill="1" applyAlignment="1">
      <alignment horizontal="left" vertical="center"/>
    </xf>
    <xf numFmtId="3" fontId="0" fillId="0" borderId="0" xfId="58" applyNumberFormat="1" applyFont="1" applyFill="1" applyAlignment="1">
      <alignment vertical="center"/>
      <protection/>
    </xf>
    <xf numFmtId="178" fontId="21" fillId="33" borderId="0" xfId="0" applyNumberFormat="1" applyFont="1" applyFill="1" applyAlignment="1">
      <alignment vertical="center"/>
    </xf>
    <xf numFmtId="0" fontId="0" fillId="33" borderId="0" xfId="58" applyFont="1" applyFill="1" applyAlignment="1">
      <alignment vertical="center"/>
      <protection/>
    </xf>
    <xf numFmtId="178" fontId="21" fillId="33" borderId="0" xfId="0" applyNumberFormat="1" applyFont="1" applyFill="1" applyAlignment="1">
      <alignment/>
    </xf>
    <xf numFmtId="178" fontId="1" fillId="33" borderId="0" xfId="0" applyNumberFormat="1" applyFont="1" applyFill="1" applyAlignment="1">
      <alignment/>
    </xf>
    <xf numFmtId="178" fontId="9" fillId="33" borderId="0" xfId="0" applyNumberFormat="1" applyFont="1" applyFill="1" applyAlignment="1">
      <alignment/>
    </xf>
    <xf numFmtId="178" fontId="0" fillId="33" borderId="0" xfId="60" applyNumberFormat="1" applyFont="1" applyFill="1">
      <alignment/>
      <protection/>
    </xf>
    <xf numFmtId="0" fontId="0" fillId="33" borderId="10" xfId="0" applyFont="1" applyFill="1" applyBorder="1" applyAlignment="1">
      <alignment/>
    </xf>
    <xf numFmtId="3" fontId="0" fillId="33" borderId="10" xfId="0" applyNumberFormat="1" applyFont="1" applyFill="1" applyBorder="1" applyAlignment="1">
      <alignment/>
    </xf>
    <xf numFmtId="3" fontId="0" fillId="33" borderId="0" xfId="58" applyNumberFormat="1" applyFont="1" applyFill="1" applyBorder="1" applyAlignment="1">
      <alignment vertical="center"/>
      <protection/>
    </xf>
    <xf numFmtId="0" fontId="21" fillId="33" borderId="0" xfId="58" applyFont="1" applyFill="1" applyAlignment="1">
      <alignment vertical="center"/>
      <protection/>
    </xf>
    <xf numFmtId="3" fontId="21" fillId="33" borderId="0" xfId="58" applyNumberFormat="1" applyFont="1" applyFill="1" applyBorder="1" applyAlignment="1">
      <alignment vertical="center"/>
      <protection/>
    </xf>
    <xf numFmtId="0" fontId="1" fillId="0" borderId="0" xfId="58" applyFont="1" applyFill="1" applyAlignment="1" quotePrefix="1">
      <alignment horizontal="left"/>
      <protection/>
    </xf>
    <xf numFmtId="0" fontId="1" fillId="0" borderId="0" xfId="58" applyFont="1" applyFill="1" applyAlignment="1">
      <alignment/>
      <protection/>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horizontal="centerContinuous" vertical="center"/>
    </xf>
    <xf numFmtId="178" fontId="1" fillId="0" borderId="10" xfId="0" applyNumberFormat="1" applyFont="1" applyFill="1" applyBorder="1" applyAlignment="1">
      <alignment horizontal="center" vertical="center"/>
    </xf>
    <xf numFmtId="0" fontId="1" fillId="0" borderId="0" xfId="0" applyFont="1" applyFill="1" applyAlignment="1">
      <alignment horizontal="centerContinuous" vertical="center"/>
    </xf>
    <xf numFmtId="0" fontId="1" fillId="0" borderId="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0" xfId="0" applyFont="1" applyFill="1" applyBorder="1" applyAlignment="1">
      <alignment horizontal="centerContinuous" vertical="center"/>
    </xf>
    <xf numFmtId="178" fontId="1" fillId="0" borderId="0" xfId="0" applyNumberFormat="1" applyFont="1" applyFill="1" applyBorder="1" applyAlignment="1">
      <alignment horizontal="center" vertical="center"/>
    </xf>
    <xf numFmtId="0" fontId="1" fillId="0" borderId="0" xfId="58" applyFont="1" applyFill="1" applyAlignment="1">
      <alignment horizontal="center"/>
      <protection/>
    </xf>
    <xf numFmtId="0" fontId="1" fillId="0" borderId="0" xfId="58" applyFont="1" applyFill="1" applyBorder="1" applyAlignment="1">
      <alignment horizontal="center"/>
      <protection/>
    </xf>
    <xf numFmtId="9" fontId="1" fillId="0" borderId="0" xfId="64" applyFont="1" applyFill="1" applyBorder="1" applyAlignment="1">
      <alignment horizontal="center"/>
    </xf>
    <xf numFmtId="0" fontId="0" fillId="0" borderId="0" xfId="58" applyFont="1" applyFill="1" applyAlignment="1">
      <alignment/>
      <protection/>
    </xf>
    <xf numFmtId="0" fontId="0" fillId="0" borderId="0" xfId="58" applyFont="1" applyFill="1" applyBorder="1" applyAlignment="1">
      <alignment/>
      <protection/>
    </xf>
    <xf numFmtId="178" fontId="0" fillId="0" borderId="0" xfId="58" applyNumberFormat="1" applyFont="1" applyFill="1" applyBorder="1" applyAlignment="1">
      <alignment/>
      <protection/>
    </xf>
    <xf numFmtId="9" fontId="0" fillId="0" borderId="0" xfId="64" applyFont="1" applyFill="1" applyBorder="1" applyAlignment="1">
      <alignment horizontal="center"/>
    </xf>
    <xf numFmtId="0" fontId="0" fillId="0" borderId="13" xfId="0" applyFont="1" applyFill="1" applyBorder="1" applyAlignment="1">
      <alignment vertical="center"/>
    </xf>
    <xf numFmtId="178" fontId="0" fillId="0" borderId="13" xfId="0" applyNumberFormat="1" applyFont="1" applyFill="1" applyBorder="1" applyAlignment="1">
      <alignment vertical="center"/>
    </xf>
    <xf numFmtId="1" fontId="0" fillId="0" borderId="13" xfId="0" applyNumberFormat="1" applyFont="1" applyFill="1" applyBorder="1" applyAlignment="1">
      <alignment vertical="center"/>
    </xf>
    <xf numFmtId="0" fontId="0" fillId="0" borderId="28" xfId="0" applyFont="1" applyFill="1" applyBorder="1" applyAlignment="1">
      <alignment horizontal="right" vertical="center"/>
    </xf>
    <xf numFmtId="0" fontId="0" fillId="0" borderId="28" xfId="0" applyFont="1" applyFill="1" applyBorder="1" applyAlignment="1">
      <alignment horizontal="left"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right" vertical="center" wrapText="1"/>
    </xf>
    <xf numFmtId="17" fontId="0" fillId="0" borderId="28" xfId="0" applyNumberFormat="1" applyFont="1" applyFill="1" applyBorder="1" applyAlignment="1">
      <alignment horizontal="right" vertical="center"/>
    </xf>
    <xf numFmtId="0" fontId="0" fillId="0" borderId="0" xfId="58" applyFont="1" applyFill="1" applyAlignment="1">
      <alignment horizontal="left"/>
      <protection/>
    </xf>
    <xf numFmtId="0" fontId="0" fillId="0" borderId="0" xfId="58" applyFont="1" applyFill="1" applyAlignment="1">
      <alignment vertical="center"/>
      <protection/>
    </xf>
    <xf numFmtId="178" fontId="0" fillId="0" borderId="0" xfId="0" applyNumberFormat="1" applyFont="1" applyFill="1" applyAlignment="1">
      <alignment vertical="center"/>
    </xf>
    <xf numFmtId="3" fontId="0" fillId="0" borderId="0" xfId="0" applyNumberFormat="1" applyFont="1" applyFill="1" applyBorder="1" applyAlignment="1">
      <alignment vertical="center"/>
    </xf>
    <xf numFmtId="178" fontId="0" fillId="0" borderId="0" xfId="58" applyNumberFormat="1" applyFont="1" applyFill="1" applyAlignment="1">
      <alignment vertical="center"/>
      <protection/>
    </xf>
    <xf numFmtId="179" fontId="0" fillId="0" borderId="0" xfId="58" applyNumberFormat="1" applyFont="1" applyFill="1" applyAlignment="1">
      <alignment vertical="center"/>
      <protection/>
    </xf>
    <xf numFmtId="0" fontId="0" fillId="0" borderId="0" xfId="58" applyFont="1" applyFill="1" applyBorder="1" applyAlignment="1">
      <alignment vertical="center"/>
      <protection/>
    </xf>
    <xf numFmtId="3" fontId="0" fillId="0" borderId="0" xfId="58" applyNumberFormat="1" applyFont="1" applyFill="1" applyBorder="1" applyAlignment="1">
      <alignment vertical="center"/>
      <protection/>
    </xf>
    <xf numFmtId="0" fontId="0" fillId="0" borderId="11" xfId="58" applyFont="1" applyFill="1" applyBorder="1" applyAlignment="1">
      <alignment vertical="center"/>
      <protection/>
    </xf>
    <xf numFmtId="3" fontId="0" fillId="0" borderId="11" xfId="0" applyNumberFormat="1" applyFont="1" applyFill="1" applyBorder="1" applyAlignment="1">
      <alignment vertical="center"/>
    </xf>
    <xf numFmtId="3" fontId="0" fillId="0" borderId="11" xfId="58" applyNumberFormat="1" applyFont="1" applyFill="1" applyBorder="1" applyAlignment="1">
      <alignment vertical="center"/>
      <protection/>
    </xf>
    <xf numFmtId="182" fontId="0" fillId="0" borderId="0" xfId="58" applyNumberFormat="1" applyFont="1" applyFill="1" applyAlignment="1">
      <alignment horizontal="left" vertical="center"/>
      <protection/>
    </xf>
    <xf numFmtId="178" fontId="0" fillId="0" borderId="0" xfId="58" applyNumberFormat="1" applyFont="1" applyFill="1" applyBorder="1" applyAlignment="1">
      <alignment vertical="center"/>
      <protection/>
    </xf>
    <xf numFmtId="3" fontId="1"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Continuous" vertical="center"/>
    </xf>
    <xf numFmtId="3" fontId="0" fillId="0" borderId="0" xfId="58" applyNumberFormat="1" applyFont="1" applyFill="1" applyAlignment="1">
      <alignment/>
      <protection/>
    </xf>
    <xf numFmtId="3" fontId="0" fillId="0" borderId="0" xfId="0" applyNumberFormat="1" applyFont="1" applyFill="1" applyBorder="1" applyAlignment="1">
      <alignment horizontal="center" vertical="center"/>
    </xf>
    <xf numFmtId="0" fontId="0" fillId="0" borderId="0" xfId="59" applyFont="1" applyFill="1" applyAlignment="1">
      <alignment vertical="center"/>
      <protection/>
    </xf>
    <xf numFmtId="0" fontId="0" fillId="0" borderId="0" xfId="0" applyFont="1" applyAlignment="1">
      <alignment horizontal="left"/>
    </xf>
    <xf numFmtId="0" fontId="1" fillId="0" borderId="0" xfId="0" applyFont="1" applyAlignment="1" quotePrefix="1">
      <alignment horizontal="left"/>
    </xf>
    <xf numFmtId="0" fontId="1" fillId="0" borderId="0" xfId="0" applyFont="1" applyAlignment="1">
      <alignment horizontal="left"/>
    </xf>
    <xf numFmtId="178" fontId="1" fillId="0" borderId="0" xfId="0" applyNumberFormat="1" applyFont="1" applyAlignment="1" quotePrefix="1">
      <alignment horizontal="left"/>
    </xf>
    <xf numFmtId="178" fontId="1" fillId="0" borderId="0" xfId="0" applyNumberFormat="1" applyFont="1" applyAlignment="1">
      <alignment horizontal="left"/>
    </xf>
    <xf numFmtId="178" fontId="0" fillId="0" borderId="0" xfId="0" applyNumberFormat="1" applyFont="1" applyAlignment="1">
      <alignment horizontal="left"/>
    </xf>
    <xf numFmtId="178" fontId="0" fillId="0" borderId="11" xfId="0" applyNumberFormat="1" applyFont="1" applyBorder="1" applyAlignment="1">
      <alignment horizontal="center"/>
    </xf>
    <xf numFmtId="49" fontId="1" fillId="0" borderId="10" xfId="0" applyNumberFormat="1" applyFont="1" applyBorder="1" applyAlignment="1">
      <alignment horizontal="center"/>
    </xf>
    <xf numFmtId="0" fontId="1" fillId="0" borderId="10" xfId="53" applyFont="1" applyBorder="1" applyAlignment="1">
      <alignment horizontal="center"/>
      <protection/>
    </xf>
    <xf numFmtId="178" fontId="7" fillId="0" borderId="29" xfId="0" applyNumberFormat="1" applyFont="1" applyBorder="1" applyAlignment="1">
      <alignment horizontal="center"/>
    </xf>
    <xf numFmtId="178" fontId="7" fillId="0" borderId="27" xfId="0" applyNumberFormat="1" applyFont="1" applyBorder="1" applyAlignment="1">
      <alignment horizontal="center"/>
    </xf>
    <xf numFmtId="178" fontId="7" fillId="0" borderId="30" xfId="0" applyNumberFormat="1" applyFont="1" applyBorder="1" applyAlignment="1">
      <alignment horizontal="center"/>
    </xf>
    <xf numFmtId="178" fontId="7" fillId="0" borderId="29" xfId="0" applyNumberFormat="1" applyFont="1" applyFill="1" applyBorder="1" applyAlignment="1">
      <alignment horizontal="center"/>
    </xf>
    <xf numFmtId="178" fontId="7" fillId="0" borderId="27" xfId="0" applyNumberFormat="1" applyFont="1" applyFill="1" applyBorder="1" applyAlignment="1">
      <alignment horizontal="center"/>
    </xf>
    <xf numFmtId="178" fontId="7" fillId="0" borderId="30" xfId="0" applyNumberFormat="1" applyFont="1" applyFill="1" applyBorder="1" applyAlignment="1">
      <alignment horizontal="center"/>
    </xf>
    <xf numFmtId="0" fontId="5" fillId="0" borderId="0" xfId="0" applyFont="1" applyFill="1" applyAlignment="1">
      <alignment horizontal="left"/>
    </xf>
    <xf numFmtId="178" fontId="8" fillId="0" borderId="19" xfId="0" applyNumberFormat="1" applyFont="1" applyBorder="1" applyAlignment="1">
      <alignment horizontal="center"/>
    </xf>
    <xf numFmtId="178" fontId="8" fillId="0" borderId="10" xfId="0" applyNumberFormat="1" applyFont="1" applyBorder="1" applyAlignment="1">
      <alignment horizontal="center"/>
    </xf>
    <xf numFmtId="178" fontId="8" fillId="0" borderId="24" xfId="0" applyNumberFormat="1" applyFont="1" applyBorder="1" applyAlignment="1">
      <alignment horizontal="center"/>
    </xf>
    <xf numFmtId="178" fontId="7" fillId="0" borderId="21" xfId="0" applyNumberFormat="1" applyFont="1" applyFill="1" applyBorder="1" applyAlignment="1">
      <alignment horizontal="center"/>
    </xf>
    <xf numFmtId="178" fontId="7" fillId="0" borderId="11" xfId="0" applyNumberFormat="1" applyFont="1" applyFill="1" applyBorder="1" applyAlignment="1">
      <alignment horizontal="center"/>
    </xf>
    <xf numFmtId="178" fontId="7" fillId="0" borderId="25" xfId="0" applyNumberFormat="1" applyFont="1" applyFill="1" applyBorder="1" applyAlignment="1">
      <alignment horizontal="center"/>
    </xf>
    <xf numFmtId="178" fontId="0" fillId="0" borderId="0" xfId="0" applyNumberFormat="1" applyFont="1" applyBorder="1" applyAlignment="1">
      <alignment horizontal="center"/>
    </xf>
    <xf numFmtId="178" fontId="1" fillId="0" borderId="11" xfId="0" applyNumberFormat="1" applyFont="1" applyBorder="1" applyAlignment="1">
      <alignment horizontal="center"/>
    </xf>
    <xf numFmtId="178" fontId="0" fillId="0" borderId="11" xfId="0" applyNumberFormat="1" applyFont="1" applyBorder="1" applyAlignment="1" quotePrefix="1">
      <alignment horizontal="center"/>
    </xf>
    <xf numFmtId="178" fontId="1" fillId="0" borderId="0" xfId="0" applyNumberFormat="1" applyFont="1" applyAlignment="1">
      <alignment horizontal="center"/>
    </xf>
    <xf numFmtId="178" fontId="1" fillId="0" borderId="0" xfId="57" applyNumberFormat="1" applyFont="1" applyAlignment="1" quotePrefix="1">
      <alignment horizontal="left"/>
      <protection/>
    </xf>
    <xf numFmtId="178" fontId="1" fillId="0" borderId="0" xfId="57" applyNumberFormat="1" applyFont="1" applyAlignment="1">
      <alignment horizontal="left"/>
      <protection/>
    </xf>
    <xf numFmtId="178" fontId="0" fillId="0" borderId="0" xfId="57" applyNumberFormat="1" applyFont="1" applyAlignment="1">
      <alignment horizontal="left"/>
      <protection/>
    </xf>
    <xf numFmtId="49" fontId="1" fillId="0" borderId="0" xfId="0" applyNumberFormat="1" applyFont="1" applyFill="1" applyBorder="1" applyAlignment="1" quotePrefix="1">
      <alignment horizontal="center"/>
    </xf>
    <xf numFmtId="49" fontId="1" fillId="0" borderId="0" xfId="0" applyNumberFormat="1" applyFont="1" applyFill="1" applyBorder="1" applyAlignment="1">
      <alignment horizontal="center"/>
    </xf>
    <xf numFmtId="178" fontId="0" fillId="0" borderId="11" xfId="0" applyNumberFormat="1" applyFont="1" applyFill="1" applyBorder="1" applyAlignment="1">
      <alignment horizontal="center"/>
    </xf>
    <xf numFmtId="178" fontId="0" fillId="0" borderId="11" xfId="0" applyNumberFormat="1" applyFont="1" applyFill="1" applyBorder="1" applyAlignment="1" quotePrefix="1">
      <alignment horizontal="center"/>
    </xf>
    <xf numFmtId="49" fontId="1" fillId="0" borderId="10" xfId="0" applyNumberFormat="1" applyFont="1" applyFill="1" applyBorder="1" applyAlignment="1">
      <alignment horizontal="center"/>
    </xf>
    <xf numFmtId="178" fontId="1" fillId="0" borderId="0" xfId="55" applyNumberFormat="1" applyFont="1" applyAlignment="1" quotePrefix="1">
      <alignment horizontal="left"/>
      <protection/>
    </xf>
    <xf numFmtId="178" fontId="1" fillId="0" borderId="0" xfId="55" applyNumberFormat="1" applyFont="1" applyAlignment="1">
      <alignment horizontal="left"/>
      <protection/>
    </xf>
    <xf numFmtId="178" fontId="0" fillId="0" borderId="0" xfId="55" applyNumberFormat="1" applyFont="1" applyAlignment="1">
      <alignment/>
      <protection/>
    </xf>
    <xf numFmtId="0" fontId="0" fillId="0" borderId="0" xfId="62" applyFont="1" applyAlignment="1">
      <alignment horizontal="left"/>
      <protection/>
    </xf>
    <xf numFmtId="0" fontId="0" fillId="0" borderId="11" xfId="62" applyFont="1" applyBorder="1" applyAlignment="1">
      <alignment horizontal="center"/>
      <protection/>
    </xf>
    <xf numFmtId="0" fontId="1" fillId="0" borderId="0" xfId="62" applyFont="1" applyAlignment="1" quotePrefix="1">
      <alignment horizontal="left"/>
      <protection/>
    </xf>
    <xf numFmtId="0" fontId="1" fillId="0" borderId="0" xfId="62" applyFont="1" applyAlignment="1">
      <alignment horizontal="left"/>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12" xfId="53" applyFont="1" applyBorder="1" applyAlignment="1">
      <alignment horizontal="center"/>
      <protection/>
    </xf>
    <xf numFmtId="0" fontId="1" fillId="0" borderId="22" xfId="53" applyFont="1" applyBorder="1" applyAlignment="1">
      <alignment horizontal="center"/>
      <protection/>
    </xf>
    <xf numFmtId="0" fontId="1" fillId="0" borderId="23" xfId="53" applyFont="1" applyBorder="1" applyAlignment="1">
      <alignment horizontal="center"/>
      <protection/>
    </xf>
    <xf numFmtId="0" fontId="1" fillId="0" borderId="0" xfId="0" applyFont="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3EXPoficial952000" xfId="53"/>
    <cellStyle name="Normal_C4seriecobre" xfId="54"/>
    <cellStyle name="Normal_cta de capital y financiera96-01" xfId="55"/>
    <cellStyle name="Normal_Cuadro_SNF_V_110402" xfId="56"/>
    <cellStyle name="Normal_DETALLE RENTA" xfId="57"/>
    <cellStyle name="Normal_Libro2" xfId="58"/>
    <cellStyle name="Normal_Libro2 4" xfId="59"/>
    <cellStyle name="Normal_PII-información diciembre 2002 publicación" xfId="60"/>
    <cellStyle name="Normal_posicion inversion internacional oficial2" xfId="61"/>
    <cellStyle name="Normal_saldos y flujos rev BP9601( junio01)"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GIIE\BAL_PAG\BALANZA\Series%20BP%202006%202007%20(Publ%20mar%2009)\2007%20_provisoria_ajuste%20renta\serie2007trimestrBP_provisoria_renta_congelada%20v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redusr\vol1\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2007</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row>
        <row r="2">
          <cell r="A2" t="str">
            <v>(Millones de dólares)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ries%20BP%202007%202008%20(Publ%20mar%202010)\index.htm"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I13" sqref="I13"/>
    </sheetView>
  </sheetViews>
  <sheetFormatPr defaultColWidth="11.421875" defaultRowHeight="12.75"/>
  <cols>
    <col min="1" max="16384" width="11.421875" style="155" customWidth="1"/>
  </cols>
  <sheetData>
    <row r="1" ht="12.75">
      <c r="A1" s="179" t="s">
        <v>717</v>
      </c>
    </row>
    <row r="3" ht="12.75">
      <c r="A3" s="155" t="s">
        <v>719</v>
      </c>
    </row>
    <row r="5" ht="12.75">
      <c r="A5" s="179" t="s">
        <v>720</v>
      </c>
    </row>
    <row r="6" ht="12.75">
      <c r="A6" s="179" t="s">
        <v>721</v>
      </c>
    </row>
    <row r="7" ht="12.75">
      <c r="A7" s="179" t="s">
        <v>722</v>
      </c>
    </row>
    <row r="8" ht="12.75">
      <c r="A8" s="179" t="s">
        <v>723</v>
      </c>
    </row>
    <row r="9" ht="12.75">
      <c r="A9" s="179" t="s">
        <v>724</v>
      </c>
    </row>
    <row r="10" ht="12.75">
      <c r="A10" s="179" t="s">
        <v>725</v>
      </c>
    </row>
    <row r="11" ht="12.75">
      <c r="A11" s="179" t="s">
        <v>726</v>
      </c>
    </row>
    <row r="12" ht="12.75">
      <c r="A12" s="179" t="s">
        <v>727</v>
      </c>
    </row>
    <row r="13" ht="12.75">
      <c r="A13" s="179" t="s">
        <v>728</v>
      </c>
    </row>
    <row r="14" ht="12.75">
      <c r="A14" s="179" t="s">
        <v>729</v>
      </c>
    </row>
    <row r="15" ht="12.75">
      <c r="A15" s="179" t="s">
        <v>760</v>
      </c>
    </row>
    <row r="16" ht="12.75">
      <c r="A16" s="179" t="s">
        <v>761</v>
      </c>
    </row>
    <row r="17" ht="12.75">
      <c r="A17" s="179" t="s">
        <v>762</v>
      </c>
    </row>
    <row r="18" ht="12.75">
      <c r="A18" s="179" t="s">
        <v>763</v>
      </c>
    </row>
    <row r="19" ht="12.75">
      <c r="A19" s="179" t="s">
        <v>749</v>
      </c>
    </row>
    <row r="20" ht="12.75">
      <c r="A20" s="179" t="s">
        <v>764</v>
      </c>
    </row>
    <row r="21" ht="12.75">
      <c r="A21" s="179" t="s">
        <v>765</v>
      </c>
    </row>
    <row r="22" ht="12.75">
      <c r="A22" s="179" t="s">
        <v>766</v>
      </c>
    </row>
    <row r="23" ht="12.75">
      <c r="A23" s="179" t="s">
        <v>767</v>
      </c>
    </row>
    <row r="24" ht="12.75">
      <c r="A24" s="179" t="s">
        <v>750</v>
      </c>
    </row>
  </sheetData>
  <sheetProtection/>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3" location="c_9_10!Área_de_impresión" display="II.9. Activos de reserva por instrumento, 2007. Saldos a fines de cada trimestre"/>
    <hyperlink ref="A14" location="c_9_10!Área_de_impresión" display="II.10. Flujos trimestrales de activos de reserva por instrumento, 2007"/>
    <hyperlink ref="A1" r:id="rId1" display="&lt;&lt; Volver a portada"/>
    <hyperlink ref="A8" location="c_4!A1" display="4. Importación de bienes por trimestre, 2003"/>
    <hyperlink ref="A9" location="c_5!A1" display="5. Servicios por trimestre, 2003"/>
    <hyperlink ref="A15" location="C_11!A1" display="III.11. Posición de inversión internacional, 1er. semestre 2008"/>
    <hyperlink ref="A16" location="C_11a!A1" display="III.11.A. Posición de inversión internacional, 2 ° semestre 2008"/>
    <hyperlink ref="A20" location="C_12!A1" display="III.12. Posición de inversión internacional, por sector institucional, 1er. semestre 2008"/>
    <hyperlink ref="A21" location="C_12a!A1" display="III.12 A. Posición de inversión internacional, por sector institucional, 2° semestre 2008"/>
    <hyperlink ref="A22" location="C_12b!A1" display="III.12 B. Posición de inversión internacional, por sector institucional, 2008"/>
    <hyperlink ref="A18" location="C_11c!A1" display="III.11.C. Posición de inversión internacional, 4 ° Trimestre 2008"/>
    <hyperlink ref="A19" location="C_11d!A1" display="III.11 D. Posición de inversión internacional, 2008"/>
    <hyperlink ref="A17" location="C_11b!A1" display="III.11.B. Posición de inversión internacional, 3er. Trimestre 2008"/>
    <hyperlink ref="A23" location="C_12c!A1" display="III.12 C. Posición de inversión internacional, por sector institucional, 4° semestre 2008"/>
    <hyperlink ref="A24" location="C_12d!A1" display="III.12 D. Posición de inversión internacional, por sector institucional, 2008"/>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BQ29"/>
  <sheetViews>
    <sheetView zoomScale="75" zoomScaleNormal="75" zoomScaleSheetLayoutView="75" zoomScalePageLayoutView="0" workbookViewId="0" topLeftCell="H1">
      <selection activeCell="Y1" sqref="Y1:AA16384"/>
    </sheetView>
  </sheetViews>
  <sheetFormatPr defaultColWidth="11.421875" defaultRowHeight="12.75"/>
  <cols>
    <col min="1" max="1" width="7.8515625" style="155" customWidth="1"/>
    <col min="2" max="2" width="16.28125" style="155" customWidth="1"/>
    <col min="3" max="3" width="0.42578125" style="155" customWidth="1"/>
    <col min="4" max="6" width="8.28125" style="155" customWidth="1"/>
    <col min="7" max="7" width="1.421875" style="155" customWidth="1"/>
    <col min="8" max="10" width="8.28125" style="155" customWidth="1"/>
    <col min="11" max="11" width="1.421875" style="155" customWidth="1"/>
    <col min="12" max="14" width="8.28125" style="155" customWidth="1"/>
    <col min="15" max="15" width="1.421875" style="155" customWidth="1"/>
    <col min="16" max="18" width="8.28125" style="155" customWidth="1"/>
    <col min="19" max="19" width="1.421875" style="155" customWidth="1"/>
    <col min="20" max="22" width="8.28125" style="155" customWidth="1"/>
    <col min="23" max="23" width="0.42578125" style="155" customWidth="1"/>
    <col min="24" max="24" width="4.00390625" style="155" customWidth="1"/>
    <col min="25" max="16384" width="11.421875" style="155" customWidth="1"/>
  </cols>
  <sheetData>
    <row r="1" spans="1:23" ht="12.75">
      <c r="A1" s="180"/>
      <c r="B1" s="180"/>
      <c r="C1" s="180"/>
      <c r="D1" s="254"/>
      <c r="E1" s="254"/>
      <c r="F1" s="254"/>
      <c r="G1" s="254"/>
      <c r="H1" s="254"/>
      <c r="I1" s="254"/>
      <c r="J1" s="254"/>
      <c r="K1" s="254"/>
      <c r="L1" s="254"/>
      <c r="M1" s="254"/>
      <c r="N1" s="254"/>
      <c r="O1" s="254"/>
      <c r="P1" s="254"/>
      <c r="Q1" s="254"/>
      <c r="R1" s="254"/>
      <c r="S1" s="254"/>
      <c r="T1" s="254"/>
      <c r="U1" s="254"/>
      <c r="V1" s="254"/>
      <c r="W1" s="180"/>
    </row>
    <row r="2" spans="1:23" ht="12.75">
      <c r="A2" s="200" t="s">
        <v>735</v>
      </c>
      <c r="B2" s="180"/>
      <c r="C2" s="180"/>
      <c r="D2" s="254"/>
      <c r="E2" s="254"/>
      <c r="F2" s="254"/>
      <c r="G2" s="254"/>
      <c r="H2" s="254"/>
      <c r="I2" s="254"/>
      <c r="J2" s="254"/>
      <c r="K2" s="254"/>
      <c r="L2" s="254"/>
      <c r="M2" s="254"/>
      <c r="N2" s="254"/>
      <c r="O2" s="254"/>
      <c r="P2" s="254"/>
      <c r="Q2" s="254"/>
      <c r="R2" s="254"/>
      <c r="S2" s="180"/>
      <c r="T2" s="180"/>
      <c r="U2" s="180"/>
      <c r="V2" s="180"/>
      <c r="W2" s="180"/>
    </row>
    <row r="3" spans="1:2" ht="12.75">
      <c r="A3" s="184" t="s">
        <v>0</v>
      </c>
      <c r="B3" s="255"/>
    </row>
    <row r="5" spans="1:23" s="160" customFormat="1" ht="12.75" customHeight="1">
      <c r="A5" s="159"/>
      <c r="B5" s="159"/>
      <c r="C5" s="261"/>
      <c r="D5" s="187"/>
      <c r="E5" s="187"/>
      <c r="F5" s="187"/>
      <c r="G5" s="187"/>
      <c r="H5" s="187"/>
      <c r="I5" s="187"/>
      <c r="J5" s="187"/>
      <c r="K5" s="187"/>
      <c r="L5" s="187"/>
      <c r="M5" s="187"/>
      <c r="N5" s="187"/>
      <c r="O5" s="187"/>
      <c r="P5" s="187"/>
      <c r="Q5" s="187"/>
      <c r="R5" s="187"/>
      <c r="S5" s="187"/>
      <c r="T5" s="187"/>
      <c r="U5" s="187"/>
      <c r="V5" s="187"/>
      <c r="W5" s="256"/>
    </row>
    <row r="6" spans="3:23" s="160" customFormat="1" ht="12.75">
      <c r="C6" s="191"/>
      <c r="D6" s="262" t="s">
        <v>575</v>
      </c>
      <c r="E6" s="262"/>
      <c r="F6" s="262"/>
      <c r="G6" s="262"/>
      <c r="H6" s="263"/>
      <c r="I6" s="263"/>
      <c r="J6" s="263"/>
      <c r="K6" s="263"/>
      <c r="L6" s="263"/>
      <c r="M6" s="263"/>
      <c r="N6" s="263"/>
      <c r="O6" s="263"/>
      <c r="P6" s="263"/>
      <c r="Q6" s="263"/>
      <c r="R6" s="263"/>
      <c r="S6" s="195"/>
      <c r="T6" s="262" t="s">
        <v>561</v>
      </c>
      <c r="U6" s="263"/>
      <c r="V6" s="263"/>
      <c r="W6" s="257"/>
    </row>
    <row r="7" spans="1:23" s="160" customFormat="1" ht="12.75">
      <c r="A7" s="160" t="s">
        <v>232</v>
      </c>
      <c r="C7" s="264"/>
      <c r="D7" s="265" t="s">
        <v>562</v>
      </c>
      <c r="E7" s="265"/>
      <c r="F7" s="265"/>
      <c r="G7" s="190"/>
      <c r="H7" s="265" t="s">
        <v>445</v>
      </c>
      <c r="I7" s="265"/>
      <c r="J7" s="265"/>
      <c r="K7" s="190"/>
      <c r="L7" s="265" t="s">
        <v>576</v>
      </c>
      <c r="M7" s="265"/>
      <c r="N7" s="265"/>
      <c r="O7" s="190"/>
      <c r="P7" s="265" t="s">
        <v>577</v>
      </c>
      <c r="Q7" s="265"/>
      <c r="R7" s="265"/>
      <c r="S7" s="190"/>
      <c r="T7" s="266" t="s">
        <v>433</v>
      </c>
      <c r="U7" s="266" t="s">
        <v>434</v>
      </c>
      <c r="V7" s="266" t="s">
        <v>194</v>
      </c>
      <c r="W7" s="257"/>
    </row>
    <row r="8" spans="1:23" s="160" customFormat="1" ht="12.75">
      <c r="A8" s="163"/>
      <c r="B8" s="163"/>
      <c r="C8" s="267"/>
      <c r="D8" s="268" t="s">
        <v>433</v>
      </c>
      <c r="E8" s="268" t="s">
        <v>434</v>
      </c>
      <c r="F8" s="268" t="s">
        <v>194</v>
      </c>
      <c r="G8" s="189"/>
      <c r="H8" s="268" t="s">
        <v>433</v>
      </c>
      <c r="I8" s="268" t="s">
        <v>434</v>
      </c>
      <c r="J8" s="268" t="s">
        <v>194</v>
      </c>
      <c r="K8" s="189"/>
      <c r="L8" s="268" t="s">
        <v>433</v>
      </c>
      <c r="M8" s="268" t="s">
        <v>434</v>
      </c>
      <c r="N8" s="268" t="s">
        <v>194</v>
      </c>
      <c r="O8" s="189"/>
      <c r="P8" s="268" t="s">
        <v>433</v>
      </c>
      <c r="Q8" s="268" t="s">
        <v>434</v>
      </c>
      <c r="R8" s="268" t="s">
        <v>194</v>
      </c>
      <c r="S8" s="189"/>
      <c r="T8" s="269"/>
      <c r="U8" s="269"/>
      <c r="V8" s="269"/>
      <c r="W8" s="258"/>
    </row>
    <row r="9" spans="3:23" s="160" customFormat="1" ht="12.75">
      <c r="C9" s="242"/>
      <c r="D9" s="270"/>
      <c r="E9" s="270"/>
      <c r="F9" s="270"/>
      <c r="G9" s="185"/>
      <c r="H9" s="270"/>
      <c r="I9" s="270"/>
      <c r="J9" s="270"/>
      <c r="K9" s="185"/>
      <c r="L9" s="270"/>
      <c r="M9" s="270"/>
      <c r="N9" s="270"/>
      <c r="O9" s="185"/>
      <c r="P9" s="270"/>
      <c r="Q9" s="270"/>
      <c r="R9" s="270"/>
      <c r="S9" s="185"/>
      <c r="T9" s="224"/>
      <c r="U9" s="224"/>
      <c r="V9" s="224"/>
      <c r="W9" s="257"/>
    </row>
    <row r="10" spans="1:25" ht="12.75">
      <c r="A10" s="155" t="s">
        <v>134</v>
      </c>
      <c r="C10" s="192"/>
      <c r="D10" s="175">
        <f>D12+D13</f>
        <v>187.61028278241113</v>
      </c>
      <c r="E10" s="175">
        <f>E12+E13</f>
        <v>7.537844370557478</v>
      </c>
      <c r="F10" s="175">
        <f>F12+F13</f>
        <v>180.07243841185365</v>
      </c>
      <c r="G10" s="175"/>
      <c r="H10" s="175">
        <f>H12+H13</f>
        <v>640.1392343050496</v>
      </c>
      <c r="I10" s="175">
        <f>I12+I13</f>
        <v>6.58113365748239</v>
      </c>
      <c r="J10" s="175">
        <f>J12+J13</f>
        <v>633.5581006475671</v>
      </c>
      <c r="K10" s="175"/>
      <c r="L10" s="175">
        <f>L12+L13</f>
        <v>155.84960620025012</v>
      </c>
      <c r="M10" s="175">
        <f>M12+M13</f>
        <v>7.066546330734211</v>
      </c>
      <c r="N10" s="175">
        <f>N12+N13</f>
        <v>148.78305986951588</v>
      </c>
      <c r="O10" s="175"/>
      <c r="P10" s="175">
        <f>P12+P13</f>
        <v>258.3501933868834</v>
      </c>
      <c r="Q10" s="175">
        <f>Q12+Q13</f>
        <v>8.066848678076681</v>
      </c>
      <c r="R10" s="175">
        <f>R12+R13</f>
        <v>250.28334470880674</v>
      </c>
      <c r="S10" s="175"/>
      <c r="T10" s="175">
        <f>T12+T13</f>
        <v>1241.9493166745945</v>
      </c>
      <c r="U10" s="175">
        <f>U12+U13</f>
        <v>29.25237303685076</v>
      </c>
      <c r="V10" s="175">
        <f>V12+V13</f>
        <v>1212.6969436377435</v>
      </c>
      <c r="W10" s="170"/>
      <c r="X10" s="158"/>
      <c r="Y10" s="158"/>
    </row>
    <row r="11" spans="3:25" ht="12.75">
      <c r="C11" s="192"/>
      <c r="D11" s="158"/>
      <c r="E11" s="158"/>
      <c r="F11" s="158"/>
      <c r="G11" s="158"/>
      <c r="H11" s="158"/>
      <c r="I11" s="158"/>
      <c r="J11" s="158"/>
      <c r="K11" s="158"/>
      <c r="L11" s="158"/>
      <c r="M11" s="158"/>
      <c r="N11" s="158"/>
      <c r="O11" s="158"/>
      <c r="P11" s="158"/>
      <c r="Q11" s="158"/>
      <c r="R11" s="158"/>
      <c r="S11" s="158"/>
      <c r="T11" s="158"/>
      <c r="U11" s="158"/>
      <c r="V11" s="158"/>
      <c r="W11" s="170"/>
      <c r="X11" s="158"/>
      <c r="Y11" s="158"/>
    </row>
    <row r="12" spans="2:25" s="192" customFormat="1" ht="12.75">
      <c r="B12" s="192" t="s">
        <v>59</v>
      </c>
      <c r="D12" s="170">
        <v>186.90222033031887</v>
      </c>
      <c r="E12" s="170">
        <v>2.064132999999996</v>
      </c>
      <c r="F12" s="170">
        <f>SUM(D12-E12)</f>
        <v>184.83808733031887</v>
      </c>
      <c r="G12" s="170"/>
      <c r="H12" s="170">
        <v>639.4479774902906</v>
      </c>
      <c r="I12" s="170">
        <v>1.6704746595908766</v>
      </c>
      <c r="J12" s="170">
        <f>SUM(H12-I12)</f>
        <v>637.7775028306996</v>
      </c>
      <c r="K12" s="170"/>
      <c r="L12" s="170">
        <v>155.1357744908276</v>
      </c>
      <c r="M12" s="170">
        <v>2.0563124494662954</v>
      </c>
      <c r="N12" s="170">
        <f>SUM(L12-M12)</f>
        <v>153.0794620413613</v>
      </c>
      <c r="O12" s="170"/>
      <c r="P12" s="170">
        <v>257.5231615893832</v>
      </c>
      <c r="Q12" s="170">
        <v>2.1524500362205323</v>
      </c>
      <c r="R12" s="170">
        <f>SUM(P12-Q12)</f>
        <v>255.3707115531627</v>
      </c>
      <c r="S12" s="170"/>
      <c r="T12" s="170">
        <f aca="true" t="shared" si="0" ref="T12:V13">SUM(D12,H12,L12,P12)</f>
        <v>1239.0091339008204</v>
      </c>
      <c r="U12" s="170">
        <f t="shared" si="0"/>
        <v>7.943370145277701</v>
      </c>
      <c r="V12" s="170">
        <f t="shared" si="0"/>
        <v>1231.0657637555425</v>
      </c>
      <c r="W12" s="170"/>
      <c r="X12" s="170"/>
      <c r="Y12" s="170"/>
    </row>
    <row r="13" spans="2:25" s="192" customFormat="1" ht="12.75">
      <c r="B13" s="192" t="s">
        <v>60</v>
      </c>
      <c r="D13" s="170">
        <v>0.708062452092258</v>
      </c>
      <c r="E13" s="170">
        <v>5.473711370557481</v>
      </c>
      <c r="F13" s="170">
        <f>SUM(D13-E13)</f>
        <v>-4.7656489184652235</v>
      </c>
      <c r="G13" s="170"/>
      <c r="H13" s="170">
        <v>0.6912568147590282</v>
      </c>
      <c r="I13" s="170">
        <v>4.910658997891513</v>
      </c>
      <c r="J13" s="170">
        <f>SUM(H13-I13)</f>
        <v>-4.219402183132485</v>
      </c>
      <c r="K13" s="170"/>
      <c r="L13" s="170">
        <v>0.713831709422514</v>
      </c>
      <c r="M13" s="170">
        <v>5.010233881267916</v>
      </c>
      <c r="N13" s="170">
        <f>SUM(L13-M13)</f>
        <v>-4.296402171845402</v>
      </c>
      <c r="O13" s="170"/>
      <c r="P13" s="170">
        <v>0.8270317975001973</v>
      </c>
      <c r="Q13" s="170">
        <v>5.914398641856148</v>
      </c>
      <c r="R13" s="170">
        <f>SUM(P13-Q13)</f>
        <v>-5.087366844355951</v>
      </c>
      <c r="S13" s="170"/>
      <c r="T13" s="170">
        <f t="shared" si="0"/>
        <v>2.9401827737739974</v>
      </c>
      <c r="U13" s="170">
        <f t="shared" si="0"/>
        <v>21.30900289157306</v>
      </c>
      <c r="V13" s="170">
        <f t="shared" si="0"/>
        <v>-18.36882011779906</v>
      </c>
      <c r="W13" s="170"/>
      <c r="X13" s="170"/>
      <c r="Y13" s="170"/>
    </row>
    <row r="14" spans="4:25" s="192" customFormat="1" ht="12.75">
      <c r="D14" s="170"/>
      <c r="E14" s="170"/>
      <c r="F14" s="170"/>
      <c r="G14" s="170"/>
      <c r="H14" s="170"/>
      <c r="I14" s="170"/>
      <c r="J14" s="170"/>
      <c r="K14" s="170"/>
      <c r="L14" s="170"/>
      <c r="M14" s="170"/>
      <c r="N14" s="170"/>
      <c r="O14" s="170"/>
      <c r="P14" s="170"/>
      <c r="Q14" s="170"/>
      <c r="R14" s="170"/>
      <c r="S14" s="170"/>
      <c r="T14" s="170"/>
      <c r="U14" s="170"/>
      <c r="V14" s="170"/>
      <c r="W14" s="170"/>
      <c r="X14" s="170"/>
      <c r="Y14" s="170"/>
    </row>
    <row r="15" spans="1:25" s="192" customFormat="1" ht="12.75">
      <c r="A15" s="192" t="s">
        <v>135</v>
      </c>
      <c r="D15" s="170">
        <f>SUM(D17:D18)</f>
        <v>271.0833618800248</v>
      </c>
      <c r="E15" s="170">
        <f>SUM(E17:E18)</f>
        <v>187.91046800002482</v>
      </c>
      <c r="F15" s="170">
        <f>SUM(D15-E15)</f>
        <v>83.17289388</v>
      </c>
      <c r="G15" s="170"/>
      <c r="H15" s="170">
        <f>SUM(H17:H18)</f>
        <v>322.21410281843725</v>
      </c>
      <c r="I15" s="170">
        <f>SUM(I17:I18)</f>
        <v>231.83282785343724</v>
      </c>
      <c r="J15" s="170">
        <f>SUM(H15-I15)</f>
        <v>90.38127496500002</v>
      </c>
      <c r="K15" s="170"/>
      <c r="L15" s="170">
        <f>SUM(L17:L18)</f>
        <v>334.15734484851953</v>
      </c>
      <c r="M15" s="170">
        <f>SUM(M17:M18)</f>
        <v>248.66998340101952</v>
      </c>
      <c r="N15" s="170">
        <f>SUM(L15-M15)</f>
        <v>85.4873614475</v>
      </c>
      <c r="O15" s="170"/>
      <c r="P15" s="170">
        <f>SUM(P17:P18)</f>
        <v>342.8378648785883</v>
      </c>
      <c r="Q15" s="170">
        <f>SUM(Q17:Q18)</f>
        <v>251.42089256108832</v>
      </c>
      <c r="R15" s="170">
        <f>SUM(P15-Q15)</f>
        <v>91.41697231749995</v>
      </c>
      <c r="S15" s="170"/>
      <c r="T15" s="170">
        <f>SUM(D15,H15,L15,P15)</f>
        <v>1270.2926744255699</v>
      </c>
      <c r="U15" s="170">
        <f>SUM(E15,I15,M15,Q15)</f>
        <v>919.8341718155699</v>
      </c>
      <c r="V15" s="170">
        <f>SUM(F15,J15,N15,R15)</f>
        <v>350.45850261</v>
      </c>
      <c r="W15" s="170"/>
      <c r="X15" s="170"/>
      <c r="Y15" s="170"/>
    </row>
    <row r="16" spans="4:25" s="192" customFormat="1" ht="12.75">
      <c r="D16" s="170"/>
      <c r="E16" s="170"/>
      <c r="F16" s="170"/>
      <c r="G16" s="170"/>
      <c r="H16" s="170"/>
      <c r="I16" s="170"/>
      <c r="J16" s="170"/>
      <c r="K16" s="170"/>
      <c r="L16" s="170"/>
      <c r="M16" s="170"/>
      <c r="N16" s="170"/>
      <c r="O16" s="170"/>
      <c r="P16" s="170"/>
      <c r="Q16" s="170"/>
      <c r="R16" s="170"/>
      <c r="S16" s="170"/>
      <c r="T16" s="170"/>
      <c r="U16" s="170"/>
      <c r="V16" s="170"/>
      <c r="W16" s="170"/>
      <c r="X16" s="170"/>
      <c r="Y16" s="170"/>
    </row>
    <row r="17" spans="2:25" s="192" customFormat="1" ht="12.75">
      <c r="B17" s="192" t="s">
        <v>61</v>
      </c>
      <c r="D17" s="170">
        <v>109.64718789999999</v>
      </c>
      <c r="E17" s="170">
        <v>39.14849727</v>
      </c>
      <c r="F17" s="170">
        <f>SUM(D17-E17)</f>
        <v>70.49869063</v>
      </c>
      <c r="G17" s="170"/>
      <c r="H17" s="170">
        <v>111.75296218</v>
      </c>
      <c r="I17" s="170">
        <v>44.28227999</v>
      </c>
      <c r="J17" s="170">
        <f>SUM(H17-I17)</f>
        <v>67.47068218999999</v>
      </c>
      <c r="K17" s="170"/>
      <c r="L17" s="170">
        <v>115.6212271775</v>
      </c>
      <c r="M17" s="170">
        <v>48.87900655999999</v>
      </c>
      <c r="N17" s="170">
        <f>SUM(L17-M17)</f>
        <v>66.74222061750001</v>
      </c>
      <c r="O17" s="170"/>
      <c r="P17" s="170">
        <v>122.24004629749996</v>
      </c>
      <c r="Q17" s="170">
        <v>55.78970970999998</v>
      </c>
      <c r="R17" s="170">
        <f>SUM(P17-Q17)</f>
        <v>66.45033658749998</v>
      </c>
      <c r="S17" s="170"/>
      <c r="T17" s="170">
        <f aca="true" t="shared" si="1" ref="T17:V18">SUM(D17,H17,L17,P17)</f>
        <v>459.26142355499996</v>
      </c>
      <c r="U17" s="170">
        <f t="shared" si="1"/>
        <v>188.09949353</v>
      </c>
      <c r="V17" s="170">
        <f t="shared" si="1"/>
        <v>271.16193002499995</v>
      </c>
      <c r="W17" s="170"/>
      <c r="X17" s="170"/>
      <c r="Y17" s="170"/>
    </row>
    <row r="18" spans="2:25" s="192" customFormat="1" ht="12.75">
      <c r="B18" s="192" t="s">
        <v>60</v>
      </c>
      <c r="D18" s="170">
        <v>161.43617398002482</v>
      </c>
      <c r="E18" s="170">
        <v>148.7619707300248</v>
      </c>
      <c r="F18" s="170">
        <f>SUM(D18-E18)</f>
        <v>12.674203250000005</v>
      </c>
      <c r="G18" s="170"/>
      <c r="H18" s="170">
        <v>210.46114063843726</v>
      </c>
      <c r="I18" s="170">
        <v>187.55054786343723</v>
      </c>
      <c r="J18" s="170">
        <f>SUM(H18-I18)</f>
        <v>22.910592775000026</v>
      </c>
      <c r="K18" s="170"/>
      <c r="L18" s="170">
        <v>218.53611767101955</v>
      </c>
      <c r="M18" s="170">
        <v>199.79097684101953</v>
      </c>
      <c r="N18" s="170">
        <f>SUM(L18-M18)</f>
        <v>18.745140830000025</v>
      </c>
      <c r="O18" s="170"/>
      <c r="P18" s="170">
        <v>220.59781858108832</v>
      </c>
      <c r="Q18" s="170">
        <v>195.63118285108834</v>
      </c>
      <c r="R18" s="170">
        <f>SUM(P18-Q18)</f>
        <v>24.96663572999998</v>
      </c>
      <c r="S18" s="170"/>
      <c r="T18" s="170">
        <f t="shared" si="1"/>
        <v>811.0312508705699</v>
      </c>
      <c r="U18" s="170">
        <f t="shared" si="1"/>
        <v>731.73467828557</v>
      </c>
      <c r="V18" s="170">
        <f t="shared" si="1"/>
        <v>79.29657258500004</v>
      </c>
      <c r="W18" s="170"/>
      <c r="X18" s="170"/>
      <c r="Y18" s="170"/>
    </row>
    <row r="19" spans="1:25" s="192" customFormat="1" ht="12.75">
      <c r="A19" s="155"/>
      <c r="B19" s="155"/>
      <c r="D19" s="158"/>
      <c r="E19" s="158"/>
      <c r="F19" s="158"/>
      <c r="G19" s="158"/>
      <c r="H19" s="158"/>
      <c r="I19" s="158"/>
      <c r="J19" s="158"/>
      <c r="K19" s="158"/>
      <c r="L19" s="158"/>
      <c r="M19" s="158"/>
      <c r="N19" s="158"/>
      <c r="O19" s="158"/>
      <c r="P19" s="158"/>
      <c r="Q19" s="158"/>
      <c r="R19" s="158"/>
      <c r="S19" s="158"/>
      <c r="T19" s="158"/>
      <c r="U19" s="158"/>
      <c r="V19" s="158"/>
      <c r="W19" s="170"/>
      <c r="X19" s="158"/>
      <c r="Y19" s="170"/>
    </row>
    <row r="20" spans="3:25" ht="12.75">
      <c r="C20" s="192"/>
      <c r="D20" s="158"/>
      <c r="E20" s="158"/>
      <c r="F20" s="158"/>
      <c r="G20" s="158"/>
      <c r="H20" s="158"/>
      <c r="I20" s="158"/>
      <c r="J20" s="158"/>
      <c r="K20" s="158"/>
      <c r="L20" s="158"/>
      <c r="M20" s="158"/>
      <c r="N20" s="158"/>
      <c r="O20" s="158"/>
      <c r="P20" s="158"/>
      <c r="Q20" s="158"/>
      <c r="R20" s="158"/>
      <c r="S20" s="158"/>
      <c r="T20" s="158"/>
      <c r="U20" s="158"/>
      <c r="V20" s="158"/>
      <c r="W20" s="170"/>
      <c r="X20" s="158"/>
      <c r="Y20" s="158"/>
    </row>
    <row r="21" spans="1:25" ht="12.75">
      <c r="A21" s="163" t="s">
        <v>55</v>
      </c>
      <c r="B21" s="163"/>
      <c r="C21" s="258"/>
      <c r="D21" s="178">
        <f>SUM(D10,D15)</f>
        <v>458.693644662436</v>
      </c>
      <c r="E21" s="178">
        <f>SUM(E10,E15)</f>
        <v>195.4483123705823</v>
      </c>
      <c r="F21" s="178">
        <f>SUM(D21-E21)</f>
        <v>263.2453322918537</v>
      </c>
      <c r="G21" s="178"/>
      <c r="H21" s="178">
        <f>SUM(H10,H15)</f>
        <v>962.3533371234869</v>
      </c>
      <c r="I21" s="178">
        <f>SUM(I10,I15)</f>
        <v>238.41396151091962</v>
      </c>
      <c r="J21" s="178">
        <f>SUM(H21-I21)</f>
        <v>723.9393756125672</v>
      </c>
      <c r="K21" s="178"/>
      <c r="L21" s="178">
        <f>SUM(L10,L15)</f>
        <v>490.0069510487697</v>
      </c>
      <c r="M21" s="178">
        <f>SUM(M10,M15)</f>
        <v>255.73652973175373</v>
      </c>
      <c r="N21" s="178">
        <f>SUM(L21-M21)</f>
        <v>234.27042131701594</v>
      </c>
      <c r="O21" s="158"/>
      <c r="P21" s="178">
        <f>SUM(P10,P15)</f>
        <v>601.1880582654717</v>
      </c>
      <c r="Q21" s="178">
        <f>SUM(Q10,Q15)</f>
        <v>259.487741239165</v>
      </c>
      <c r="R21" s="178">
        <f>SUM(P21-Q21)</f>
        <v>341.70031702630666</v>
      </c>
      <c r="S21" s="178"/>
      <c r="T21" s="178">
        <f>SUM(D21,H21,L21,P21)</f>
        <v>2512.2419911001643</v>
      </c>
      <c r="U21" s="178">
        <f>SUM(E21,I21,M21,Q21)</f>
        <v>949.0865448524207</v>
      </c>
      <c r="V21" s="178">
        <f>SUM(F21,J21,N21,R21)</f>
        <v>1563.1554462477436</v>
      </c>
      <c r="W21" s="244"/>
      <c r="X21" s="158"/>
      <c r="Y21" s="158"/>
    </row>
    <row r="22" spans="1:69" s="259" customFormat="1" ht="12.75">
      <c r="A22" s="155"/>
      <c r="B22" s="155"/>
      <c r="C22" s="192"/>
      <c r="D22" s="158"/>
      <c r="E22" s="158"/>
      <c r="F22" s="158"/>
      <c r="G22" s="158"/>
      <c r="H22" s="158"/>
      <c r="I22" s="158"/>
      <c r="J22" s="158"/>
      <c r="K22" s="158"/>
      <c r="L22" s="158"/>
      <c r="M22" s="158"/>
      <c r="N22" s="158"/>
      <c r="O22" s="158"/>
      <c r="P22" s="158"/>
      <c r="Q22" s="158"/>
      <c r="R22" s="158"/>
      <c r="S22" s="158"/>
      <c r="T22" s="158"/>
      <c r="U22" s="158"/>
      <c r="V22" s="158"/>
      <c r="W22" s="158"/>
      <c r="X22" s="158"/>
      <c r="Y22" s="158"/>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row>
    <row r="23" spans="1:69" s="259" customFormat="1" ht="12.75">
      <c r="A23" s="192"/>
      <c r="B23" s="155"/>
      <c r="C23" s="155"/>
      <c r="D23" s="158"/>
      <c r="E23" s="158"/>
      <c r="F23" s="158"/>
      <c r="G23" s="158"/>
      <c r="H23" s="158"/>
      <c r="I23" s="158"/>
      <c r="J23" s="158"/>
      <c r="K23" s="158"/>
      <c r="L23" s="158"/>
      <c r="M23" s="158"/>
      <c r="N23" s="158"/>
      <c r="O23" s="158"/>
      <c r="P23" s="158"/>
      <c r="Q23" s="158"/>
      <c r="R23" s="158"/>
      <c r="S23" s="158"/>
      <c r="T23" s="158"/>
      <c r="U23" s="158"/>
      <c r="V23" s="158"/>
      <c r="W23" s="158"/>
      <c r="X23" s="158"/>
      <c r="Y23" s="158"/>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row>
    <row r="24" spans="1:69" s="259" customFormat="1" ht="12.75">
      <c r="A24" s="155"/>
      <c r="B24" s="155"/>
      <c r="C24" s="155"/>
      <c r="D24" s="158"/>
      <c r="E24" s="158"/>
      <c r="F24" s="158"/>
      <c r="G24" s="158"/>
      <c r="H24" s="158"/>
      <c r="I24" s="158"/>
      <c r="J24" s="158"/>
      <c r="K24" s="158"/>
      <c r="L24" s="158"/>
      <c r="M24" s="158"/>
      <c r="N24" s="158"/>
      <c r="O24" s="158"/>
      <c r="P24" s="158"/>
      <c r="Q24" s="158"/>
      <c r="R24" s="158"/>
      <c r="S24" s="158"/>
      <c r="T24" s="158"/>
      <c r="U24" s="158"/>
      <c r="V24" s="158"/>
      <c r="W24" s="158"/>
      <c r="X24" s="158"/>
      <c r="Y24" s="158"/>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row>
    <row r="25" spans="1:69" s="259" customFormat="1" ht="12.75">
      <c r="A25" s="155"/>
      <c r="B25" s="155"/>
      <c r="C25" s="155"/>
      <c r="D25" s="158"/>
      <c r="E25" s="158"/>
      <c r="F25" s="158"/>
      <c r="G25" s="158"/>
      <c r="H25" s="158"/>
      <c r="I25" s="158"/>
      <c r="J25" s="158"/>
      <c r="K25" s="158"/>
      <c r="L25" s="158"/>
      <c r="M25" s="158"/>
      <c r="N25" s="158"/>
      <c r="O25" s="158"/>
      <c r="P25" s="158"/>
      <c r="Q25" s="158"/>
      <c r="R25" s="158"/>
      <c r="S25" s="158"/>
      <c r="T25" s="158"/>
      <c r="U25" s="158"/>
      <c r="V25" s="158"/>
      <c r="W25" s="158"/>
      <c r="X25" s="158"/>
      <c r="Y25" s="158"/>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row>
    <row r="26" spans="1:69" s="259" customFormat="1" ht="12.75">
      <c r="A26" s="155"/>
      <c r="B26" s="155"/>
      <c r="C26" s="155"/>
      <c r="D26" s="158"/>
      <c r="E26" s="158"/>
      <c r="F26" s="158"/>
      <c r="G26" s="158"/>
      <c r="H26" s="158"/>
      <c r="I26" s="158"/>
      <c r="J26" s="158"/>
      <c r="K26" s="158"/>
      <c r="L26" s="158"/>
      <c r="M26" s="158"/>
      <c r="N26" s="158"/>
      <c r="O26" s="158"/>
      <c r="P26" s="158"/>
      <c r="Q26" s="158"/>
      <c r="R26" s="158"/>
      <c r="S26" s="158"/>
      <c r="T26" s="158"/>
      <c r="U26" s="158"/>
      <c r="V26" s="158"/>
      <c r="W26" s="158"/>
      <c r="X26" s="158"/>
      <c r="Y26" s="158"/>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row>
    <row r="27" spans="1:69" s="259" customFormat="1" ht="12.75">
      <c r="A27" s="155"/>
      <c r="B27" s="155"/>
      <c r="C27" s="155"/>
      <c r="D27" s="158"/>
      <c r="E27" s="158"/>
      <c r="F27" s="158"/>
      <c r="G27" s="158"/>
      <c r="H27" s="158"/>
      <c r="I27" s="158"/>
      <c r="J27" s="158"/>
      <c r="K27" s="158"/>
      <c r="L27" s="158"/>
      <c r="M27" s="158"/>
      <c r="N27" s="158"/>
      <c r="O27" s="158"/>
      <c r="P27" s="158"/>
      <c r="Q27" s="158"/>
      <c r="R27" s="158"/>
      <c r="S27" s="158"/>
      <c r="T27" s="158"/>
      <c r="U27" s="158"/>
      <c r="V27" s="158"/>
      <c r="W27" s="158"/>
      <c r="X27" s="158"/>
      <c r="Y27" s="158"/>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row>
    <row r="28" spans="1:69" s="259" customFormat="1" ht="12.7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row>
    <row r="29" spans="1:69" s="259" customFormat="1" ht="12.7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row>
  </sheetData>
  <sheetProtection/>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1.xml><?xml version="1.0" encoding="utf-8"?>
<worksheet xmlns="http://schemas.openxmlformats.org/spreadsheetml/2006/main" xmlns:r="http://schemas.openxmlformats.org/officeDocument/2006/relationships">
  <dimension ref="A1:AA81"/>
  <sheetViews>
    <sheetView zoomScale="75" zoomScaleNormal="75" zoomScaleSheetLayoutView="75" zoomScalePageLayoutView="0" workbookViewId="0" topLeftCell="D1">
      <selection activeCell="X90" sqref="X90"/>
    </sheetView>
  </sheetViews>
  <sheetFormatPr defaultColWidth="4.7109375" defaultRowHeight="12.75"/>
  <cols>
    <col min="1" max="1" width="1.1484375" style="245" customWidth="1"/>
    <col min="2" max="3" width="1.28515625" style="245" customWidth="1"/>
    <col min="4" max="4" width="1.8515625" style="245" customWidth="1"/>
    <col min="5" max="5" width="1.1484375" style="245" customWidth="1"/>
    <col min="6" max="6" width="28.421875" style="245" customWidth="1"/>
    <col min="7" max="7" width="10.00390625" style="245" customWidth="1"/>
    <col min="8" max="10" width="9.140625" style="245" customWidth="1"/>
    <col min="11" max="11" width="1.7109375" style="245" customWidth="1"/>
    <col min="12" max="14" width="9.140625" style="245" customWidth="1"/>
    <col min="15" max="15" width="1.7109375" style="245" customWidth="1"/>
    <col min="16" max="18" width="9.140625" style="245" customWidth="1"/>
    <col min="19" max="19" width="1.7109375" style="245" customWidth="1"/>
    <col min="20" max="22" width="9.140625" style="245" customWidth="1"/>
    <col min="23" max="23" width="1.7109375" style="245" customWidth="1"/>
    <col min="24" max="26" width="9.140625" style="245" customWidth="1"/>
    <col min="27" max="27" width="1.421875" style="245" customWidth="1"/>
    <col min="28" max="16384" width="4.7109375" style="245" customWidth="1"/>
  </cols>
  <sheetData>
    <row r="1" spans="8:27" s="155" customFormat="1" ht="12.75">
      <c r="H1" s="419"/>
      <c r="I1" s="419"/>
      <c r="J1" s="419"/>
      <c r="K1" s="419"/>
      <c r="L1" s="419"/>
      <c r="M1" s="419"/>
      <c r="N1" s="419"/>
      <c r="O1" s="419"/>
      <c r="P1" s="419"/>
      <c r="Q1" s="419"/>
      <c r="R1" s="419"/>
      <c r="S1" s="419"/>
      <c r="T1" s="419"/>
      <c r="U1" s="419"/>
      <c r="V1" s="419"/>
      <c r="W1" s="180"/>
      <c r="X1" s="180"/>
      <c r="Y1" s="180"/>
      <c r="Z1" s="180"/>
      <c r="AA1" s="180"/>
    </row>
    <row r="2" spans="2:27" s="155" customFormat="1" ht="12.75">
      <c r="B2" s="420" t="s">
        <v>731</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7" s="155" customFormat="1" ht="12.75">
      <c r="A3" s="183"/>
      <c r="B3" s="422" t="s">
        <v>0</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row>
    <row r="4" spans="1:27" s="155" customFormat="1" ht="12.75">
      <c r="A4" s="183"/>
      <c r="B4" s="183"/>
      <c r="C4" s="183"/>
      <c r="D4" s="183"/>
      <c r="E4" s="183"/>
      <c r="F4" s="183"/>
      <c r="G4" s="183"/>
      <c r="H4" s="185"/>
      <c r="I4" s="185"/>
      <c r="J4" s="185"/>
      <c r="K4" s="185"/>
      <c r="T4" s="185"/>
      <c r="U4" s="185"/>
      <c r="V4" s="185"/>
      <c r="W4" s="185"/>
      <c r="X4" s="185"/>
      <c r="Y4" s="185"/>
      <c r="Z4" s="185"/>
      <c r="AA4" s="185"/>
    </row>
    <row r="5" spans="1:27" s="155" customFormat="1" ht="12.75" customHeight="1">
      <c r="A5" s="186"/>
      <c r="B5" s="186"/>
      <c r="C5" s="186"/>
      <c r="D5" s="186"/>
      <c r="E5" s="186"/>
      <c r="F5" s="186"/>
      <c r="G5" s="186"/>
      <c r="H5" s="401" t="s">
        <v>575</v>
      </c>
      <c r="I5" s="401"/>
      <c r="J5" s="401"/>
      <c r="K5" s="401"/>
      <c r="L5" s="401"/>
      <c r="M5" s="401"/>
      <c r="N5" s="401"/>
      <c r="O5" s="401"/>
      <c r="P5" s="401"/>
      <c r="Q5" s="401"/>
      <c r="R5" s="401"/>
      <c r="S5" s="401"/>
      <c r="T5" s="401"/>
      <c r="U5" s="401"/>
      <c r="V5" s="401"/>
      <c r="W5" s="401"/>
      <c r="X5" s="401"/>
      <c r="Y5" s="401"/>
      <c r="Z5" s="401"/>
      <c r="AA5" s="187"/>
    </row>
    <row r="6" spans="1:27" s="155" customFormat="1" ht="12.75">
      <c r="A6" s="183"/>
      <c r="B6" s="183"/>
      <c r="C6" s="183"/>
      <c r="D6" s="183"/>
      <c r="E6" s="183"/>
      <c r="F6" s="183"/>
      <c r="G6" s="183"/>
      <c r="H6" s="400" t="s">
        <v>562</v>
      </c>
      <c r="I6" s="400"/>
      <c r="J6" s="400"/>
      <c r="K6" s="185"/>
      <c r="L6" s="400" t="s">
        <v>445</v>
      </c>
      <c r="M6" s="400"/>
      <c r="N6" s="400"/>
      <c r="O6" s="188"/>
      <c r="P6" s="400" t="s">
        <v>576</v>
      </c>
      <c r="Q6" s="400"/>
      <c r="R6" s="400"/>
      <c r="S6" s="188"/>
      <c r="T6" s="400" t="s">
        <v>577</v>
      </c>
      <c r="U6" s="400"/>
      <c r="V6" s="400"/>
      <c r="W6" s="185"/>
      <c r="X6" s="400" t="s">
        <v>599</v>
      </c>
      <c r="Y6" s="400"/>
      <c r="Z6" s="400"/>
      <c r="AA6" s="185"/>
    </row>
    <row r="7" spans="1:27" s="155" customFormat="1" ht="12.75">
      <c r="A7" s="185" t="s">
        <v>232</v>
      </c>
      <c r="B7" s="185"/>
      <c r="C7" s="185"/>
      <c r="D7" s="185"/>
      <c r="E7" s="185"/>
      <c r="F7" s="185"/>
      <c r="G7" s="185"/>
      <c r="H7" s="187" t="s">
        <v>192</v>
      </c>
      <c r="I7" s="187" t="s">
        <v>193</v>
      </c>
      <c r="J7" s="187" t="s">
        <v>194</v>
      </c>
      <c r="K7" s="185"/>
      <c r="L7" s="187" t="s">
        <v>192</v>
      </c>
      <c r="M7" s="187" t="s">
        <v>193</v>
      </c>
      <c r="N7" s="187" t="s">
        <v>194</v>
      </c>
      <c r="O7" s="187"/>
      <c r="P7" s="187" t="s">
        <v>192</v>
      </c>
      <c r="Q7" s="187" t="s">
        <v>193</v>
      </c>
      <c r="R7" s="187" t="s">
        <v>194</v>
      </c>
      <c r="S7" s="187"/>
      <c r="T7" s="187" t="s">
        <v>192</v>
      </c>
      <c r="U7" s="187" t="s">
        <v>193</v>
      </c>
      <c r="V7" s="187" t="s">
        <v>194</v>
      </c>
      <c r="W7" s="185"/>
      <c r="X7" s="187" t="s">
        <v>192</v>
      </c>
      <c r="Y7" s="187" t="s">
        <v>193</v>
      </c>
      <c r="Z7" s="187" t="s">
        <v>194</v>
      </c>
      <c r="AA7" s="185"/>
    </row>
    <row r="8" spans="1:27" s="155" customFormat="1" ht="12.7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row>
    <row r="9" spans="2:27" ht="12.75">
      <c r="B9" s="245" t="s">
        <v>93</v>
      </c>
      <c r="H9" s="248">
        <f>+H11+H23+H30</f>
        <v>1302.2605725692729</v>
      </c>
      <c r="I9" s="248">
        <f>+I11+I23+I30</f>
        <v>3526.2797386270495</v>
      </c>
      <c r="J9" s="248">
        <f>+H9-I9</f>
        <v>-2224.0191660577766</v>
      </c>
      <c r="K9" s="248"/>
      <c r="L9" s="248">
        <f>+L11+L23+L30</f>
        <v>1608.7904247274141</v>
      </c>
      <c r="M9" s="248">
        <f>+M11+M23+M30</f>
        <v>4429.950403298891</v>
      </c>
      <c r="N9" s="248">
        <f>+L9-M9</f>
        <v>-2821.1599785714766</v>
      </c>
      <c r="O9" s="248"/>
      <c r="P9" s="248">
        <f>+P11+P23+P30</f>
        <v>1267.8163531185564</v>
      </c>
      <c r="Q9" s="248">
        <f>+Q11+Q23+Q30</f>
        <v>4634.188515091804</v>
      </c>
      <c r="R9" s="248">
        <f>+P9-Q9</f>
        <v>-3366.372161973248</v>
      </c>
      <c r="S9" s="248"/>
      <c r="T9" s="248">
        <f>+T11+T23+T30</f>
        <v>2515.102678589697</v>
      </c>
      <c r="U9" s="248">
        <f>+U11+U23+U30</f>
        <v>5768.241028039294</v>
      </c>
      <c r="V9" s="248">
        <f>+T9-U9</f>
        <v>-3253.138349449597</v>
      </c>
      <c r="W9" s="248"/>
      <c r="X9" s="248">
        <f>+X11+X23+X30</f>
        <v>6693.97002900494</v>
      </c>
      <c r="Y9" s="248">
        <f>+Y11+Y23+Y30</f>
        <v>18358.65968505704</v>
      </c>
      <c r="Z9" s="248">
        <f>+X9-Y9</f>
        <v>-11664.689656052098</v>
      </c>
      <c r="AA9" s="248"/>
    </row>
    <row r="10" spans="8:27" ht="12.75">
      <c r="H10" s="248"/>
      <c r="I10" s="248"/>
      <c r="J10" s="248"/>
      <c r="K10" s="248"/>
      <c r="L10" s="248"/>
      <c r="M10" s="248"/>
      <c r="N10" s="248"/>
      <c r="O10" s="248"/>
      <c r="P10" s="248"/>
      <c r="Q10" s="248"/>
      <c r="R10" s="248"/>
      <c r="S10" s="248"/>
      <c r="T10" s="248"/>
      <c r="U10" s="248"/>
      <c r="V10" s="248"/>
      <c r="W10" s="248"/>
      <c r="X10" s="248"/>
      <c r="Y10" s="248"/>
      <c r="Z10" s="248"/>
      <c r="AA10" s="248"/>
    </row>
    <row r="11" spans="2:27" ht="12.75">
      <c r="B11" s="245" t="s">
        <v>591</v>
      </c>
      <c r="H11" s="248">
        <f>+H13+H21</f>
        <v>684.3383771845646</v>
      </c>
      <c r="I11" s="248">
        <f>+I13+I21</f>
        <v>2958.0616944868857</v>
      </c>
      <c r="J11" s="248">
        <f>+H11-I11</f>
        <v>-2273.723317302321</v>
      </c>
      <c r="K11" s="248"/>
      <c r="L11" s="248">
        <f>+L13+L21</f>
        <v>931.0244196379452</v>
      </c>
      <c r="M11" s="248">
        <f>+M13+M21</f>
        <v>3843.4786239745536</v>
      </c>
      <c r="N11" s="248">
        <f>+L11-M11</f>
        <v>-2912.454204336608</v>
      </c>
      <c r="O11" s="248"/>
      <c r="P11" s="248">
        <f>+P13+P21</f>
        <v>632.5564720097731</v>
      </c>
      <c r="Q11" s="248">
        <f>+Q13+Q21</f>
        <v>4109.7878021352035</v>
      </c>
      <c r="R11" s="248">
        <f>+P11-Q11</f>
        <v>-3477.2313301254303</v>
      </c>
      <c r="S11" s="248"/>
      <c r="T11" s="248">
        <f>+T13+T21</f>
        <v>1925.3223745064674</v>
      </c>
      <c r="U11" s="248">
        <f>+U13+U21</f>
        <v>5243.250917613421</v>
      </c>
      <c r="V11" s="248">
        <f>+T11-U11</f>
        <v>-3317.9285431069534</v>
      </c>
      <c r="W11" s="248"/>
      <c r="X11" s="248">
        <f>+X13+X21</f>
        <v>4173.241643338751</v>
      </c>
      <c r="Y11" s="248">
        <f>+Y13+Y21</f>
        <v>16154.579038210064</v>
      </c>
      <c r="Z11" s="248">
        <f>+X11-Y11</f>
        <v>-11981.337394871312</v>
      </c>
      <c r="AA11" s="248"/>
    </row>
    <row r="12" spans="3:27" ht="12.75">
      <c r="C12" s="245" t="s">
        <v>594</v>
      </c>
      <c r="H12" s="248"/>
      <c r="I12" s="248"/>
      <c r="J12" s="248"/>
      <c r="K12" s="248"/>
      <c r="L12" s="248"/>
      <c r="M12" s="248"/>
      <c r="N12" s="248"/>
      <c r="O12" s="248"/>
      <c r="P12" s="248"/>
      <c r="Q12" s="248"/>
      <c r="R12" s="248"/>
      <c r="S12" s="248"/>
      <c r="T12" s="248"/>
      <c r="U12" s="248"/>
      <c r="V12" s="248"/>
      <c r="W12" s="248"/>
      <c r="X12" s="248"/>
      <c r="Y12" s="248"/>
      <c r="Z12" s="248"/>
      <c r="AA12" s="248"/>
    </row>
    <row r="13" spans="3:27" ht="12.75">
      <c r="C13" s="245" t="s">
        <v>96</v>
      </c>
      <c r="H13" s="248">
        <f>+H14+H17</f>
        <v>680.3779910345646</v>
      </c>
      <c r="I13" s="248">
        <f>+I14+I17</f>
        <v>2914.2502672868854</v>
      </c>
      <c r="J13" s="248">
        <f aca="true" t="shared" si="0" ref="J13:J19">+H13-I13</f>
        <v>-2233.8722762523207</v>
      </c>
      <c r="K13" s="248"/>
      <c r="L13" s="248">
        <f>+L14+L17</f>
        <v>924.3542011379452</v>
      </c>
      <c r="M13" s="248">
        <f>+M14+M17</f>
        <v>3822.6841346145534</v>
      </c>
      <c r="N13" s="248">
        <f aca="true" t="shared" si="1" ref="N13:N19">+L13-M13</f>
        <v>-2898.329933476608</v>
      </c>
      <c r="O13" s="248"/>
      <c r="P13" s="248">
        <f>+P14+P17</f>
        <v>630.171423939773</v>
      </c>
      <c r="Q13" s="248">
        <f>+Q14+Q17</f>
        <v>4085.9023058152034</v>
      </c>
      <c r="R13" s="248">
        <f aca="true" t="shared" si="2" ref="R13:R19">+P13-Q13</f>
        <v>-3455.7308818754304</v>
      </c>
      <c r="S13" s="248"/>
      <c r="T13" s="248">
        <f>+T14+T17</f>
        <v>1919.9710116364674</v>
      </c>
      <c r="U13" s="248">
        <f>+U14+U17</f>
        <v>5214.038828573421</v>
      </c>
      <c r="V13" s="248">
        <f aca="true" t="shared" si="3" ref="V13:V19">+T13-U13</f>
        <v>-3294.067816936953</v>
      </c>
      <c r="W13" s="248"/>
      <c r="X13" s="248">
        <f>+X14+X17</f>
        <v>4154.874627748751</v>
      </c>
      <c r="Y13" s="248">
        <f>+Y14+Y17</f>
        <v>16036.875536290065</v>
      </c>
      <c r="Z13" s="248">
        <f aca="true" t="shared" si="4" ref="Z13:Z19">+X13-Y13</f>
        <v>-11882.000908541315</v>
      </c>
      <c r="AA13" s="248"/>
    </row>
    <row r="14" spans="4:27" ht="12.75">
      <c r="D14" s="245" t="s">
        <v>190</v>
      </c>
      <c r="H14" s="248">
        <f>+H15+H16</f>
        <v>669.4079910345646</v>
      </c>
      <c r="I14" s="248">
        <f>+I15+I16</f>
        <v>0</v>
      </c>
      <c r="J14" s="248">
        <f t="shared" si="0"/>
        <v>669.4079910345646</v>
      </c>
      <c r="K14" s="248"/>
      <c r="L14" s="248">
        <f>+L15+L16</f>
        <v>859.4242650765641</v>
      </c>
      <c r="M14" s="248">
        <f>+M15+M16</f>
        <v>0</v>
      </c>
      <c r="N14" s="248">
        <f t="shared" si="1"/>
        <v>859.4242650765641</v>
      </c>
      <c r="O14" s="248"/>
      <c r="P14" s="248">
        <f>+P15+P16</f>
        <v>630.171423939773</v>
      </c>
      <c r="Q14" s="248">
        <f>+Q15+Q16</f>
        <v>0</v>
      </c>
      <c r="R14" s="248">
        <f t="shared" si="2"/>
        <v>630.171423939773</v>
      </c>
      <c r="S14" s="248"/>
      <c r="T14" s="248">
        <f>+T15+T16</f>
        <v>642.7748524185686</v>
      </c>
      <c r="U14" s="248">
        <f>+U15+U16</f>
        <v>0</v>
      </c>
      <c r="V14" s="248">
        <f t="shared" si="3"/>
        <v>642.7748524185686</v>
      </c>
      <c r="W14" s="248"/>
      <c r="X14" s="248">
        <f>+X15+X16</f>
        <v>2801.7785324694705</v>
      </c>
      <c r="Y14" s="248">
        <f>+Y15+Y16</f>
        <v>0</v>
      </c>
      <c r="Z14" s="248">
        <f t="shared" si="4"/>
        <v>2801.7785324694705</v>
      </c>
      <c r="AA14" s="248"/>
    </row>
    <row r="15" spans="5:27" ht="12.75">
      <c r="E15" s="245" t="s">
        <v>229</v>
      </c>
      <c r="H15" s="248">
        <v>32.071122869999996</v>
      </c>
      <c r="I15" s="248">
        <v>0</v>
      </c>
      <c r="J15" s="248">
        <f t="shared" si="0"/>
        <v>32.071122869999996</v>
      </c>
      <c r="K15" s="248"/>
      <c r="L15" s="248">
        <v>76.4580761</v>
      </c>
      <c r="M15" s="248">
        <v>0</v>
      </c>
      <c r="N15" s="248">
        <f t="shared" si="1"/>
        <v>76.4580761</v>
      </c>
      <c r="O15" s="248"/>
      <c r="P15" s="248">
        <v>67.96319233</v>
      </c>
      <c r="Q15" s="248">
        <v>0</v>
      </c>
      <c r="R15" s="248">
        <f t="shared" si="2"/>
        <v>67.96319233</v>
      </c>
      <c r="S15" s="248"/>
      <c r="T15" s="248">
        <v>54.404072299999996</v>
      </c>
      <c r="U15" s="248">
        <v>0</v>
      </c>
      <c r="V15" s="248">
        <f t="shared" si="3"/>
        <v>54.404072299999996</v>
      </c>
      <c r="W15" s="248"/>
      <c r="X15" s="248">
        <f>SUM(H15,L15,P15,T15)</f>
        <v>230.8964636</v>
      </c>
      <c r="Y15" s="248">
        <f>SUM(I15,M15,Q15,U15)</f>
        <v>0</v>
      </c>
      <c r="Z15" s="248">
        <f t="shared" si="4"/>
        <v>230.8964636</v>
      </c>
      <c r="AA15" s="248"/>
    </row>
    <row r="16" spans="5:27" ht="12.75">
      <c r="E16" s="245" t="s">
        <v>226</v>
      </c>
      <c r="H16" s="248">
        <v>637.3368681645646</v>
      </c>
      <c r="I16" s="248">
        <v>0</v>
      </c>
      <c r="J16" s="248">
        <f t="shared" si="0"/>
        <v>637.3368681645646</v>
      </c>
      <c r="K16" s="248"/>
      <c r="L16" s="248">
        <v>782.9661889765641</v>
      </c>
      <c r="M16" s="248">
        <v>0</v>
      </c>
      <c r="N16" s="248">
        <f t="shared" si="1"/>
        <v>782.9661889765641</v>
      </c>
      <c r="O16" s="248"/>
      <c r="P16" s="248">
        <v>562.2082316097731</v>
      </c>
      <c r="Q16" s="248">
        <v>0</v>
      </c>
      <c r="R16" s="248">
        <f t="shared" si="2"/>
        <v>562.2082316097731</v>
      </c>
      <c r="S16" s="248"/>
      <c r="T16" s="248">
        <v>588.3707801185685</v>
      </c>
      <c r="U16" s="248">
        <v>0</v>
      </c>
      <c r="V16" s="248">
        <f t="shared" si="3"/>
        <v>588.3707801185685</v>
      </c>
      <c r="W16" s="248"/>
      <c r="X16" s="248">
        <f>SUM(H16,L16,P16,T16)</f>
        <v>2570.8820688694705</v>
      </c>
      <c r="Y16" s="248">
        <f>SUM(I16,M16,Q16,U16)</f>
        <v>0</v>
      </c>
      <c r="Z16" s="248">
        <f t="shared" si="4"/>
        <v>2570.8820688694705</v>
      </c>
      <c r="AA16" s="248"/>
    </row>
    <row r="17" spans="4:27" ht="12.75">
      <c r="D17" s="245" t="s">
        <v>191</v>
      </c>
      <c r="H17" s="248">
        <f>+H18+H19</f>
        <v>10.97</v>
      </c>
      <c r="I17" s="248">
        <f>+I18+I19</f>
        <v>2914.2502672868854</v>
      </c>
      <c r="J17" s="248">
        <f t="shared" si="0"/>
        <v>-2903.2802672868856</v>
      </c>
      <c r="K17" s="248"/>
      <c r="L17" s="248">
        <f>+L18+L19</f>
        <v>64.92993606138107</v>
      </c>
      <c r="M17" s="248">
        <f>+M18+M19</f>
        <v>3822.6841346145534</v>
      </c>
      <c r="N17" s="248">
        <f t="shared" si="1"/>
        <v>-3757.7541985531725</v>
      </c>
      <c r="O17" s="248"/>
      <c r="P17" s="248">
        <f>+P18+P19</f>
        <v>0</v>
      </c>
      <c r="Q17" s="248">
        <f>+Q18+Q19</f>
        <v>4085.9023058152034</v>
      </c>
      <c r="R17" s="248">
        <f t="shared" si="2"/>
        <v>-4085.9023058152034</v>
      </c>
      <c r="S17" s="248"/>
      <c r="T17" s="248">
        <f>+T18+T19</f>
        <v>1277.1961592178989</v>
      </c>
      <c r="U17" s="248">
        <f>+U18+U19</f>
        <v>5214.038828573421</v>
      </c>
      <c r="V17" s="248">
        <f t="shared" si="3"/>
        <v>-3936.842669355522</v>
      </c>
      <c r="W17" s="248"/>
      <c r="X17" s="248">
        <f>+X18+X19</f>
        <v>1353.09609527928</v>
      </c>
      <c r="Y17" s="248">
        <f>+Y18+Y19</f>
        <v>16036.875536290065</v>
      </c>
      <c r="Z17" s="248">
        <f t="shared" si="4"/>
        <v>-14683.779441010785</v>
      </c>
      <c r="AA17" s="248"/>
    </row>
    <row r="18" spans="5:27" ht="12.75">
      <c r="E18" s="245" t="s">
        <v>231</v>
      </c>
      <c r="H18" s="248">
        <v>0</v>
      </c>
      <c r="I18" s="248">
        <v>348.0491576505101</v>
      </c>
      <c r="J18" s="248">
        <f t="shared" si="0"/>
        <v>-348.0491576505101</v>
      </c>
      <c r="K18" s="248"/>
      <c r="L18" s="248">
        <v>0</v>
      </c>
      <c r="M18" s="248">
        <v>499.47364173190005</v>
      </c>
      <c r="N18" s="248">
        <f t="shared" si="1"/>
        <v>-499.47364173190005</v>
      </c>
      <c r="O18" s="248"/>
      <c r="P18" s="248">
        <v>0</v>
      </c>
      <c r="Q18" s="248">
        <v>236.02889008473</v>
      </c>
      <c r="R18" s="248">
        <f t="shared" si="2"/>
        <v>-236.02889008473</v>
      </c>
      <c r="S18" s="248"/>
      <c r="T18" s="248">
        <v>0</v>
      </c>
      <c r="U18" s="248">
        <v>3080.83512076718</v>
      </c>
      <c r="V18" s="248">
        <f t="shared" si="3"/>
        <v>-3080.83512076718</v>
      </c>
      <c r="W18" s="248"/>
      <c r="X18" s="248">
        <f>SUM(H18,L18,P18,T18)</f>
        <v>0</v>
      </c>
      <c r="Y18" s="248">
        <f>SUM(I18,M18,Q18,U18)</f>
        <v>4164.38681023432</v>
      </c>
      <c r="Z18" s="248">
        <f t="shared" si="4"/>
        <v>-4164.38681023432</v>
      </c>
      <c r="AA18" s="248"/>
    </row>
    <row r="19" spans="5:27" ht="12.75">
      <c r="E19" s="245" t="s">
        <v>227</v>
      </c>
      <c r="H19" s="248">
        <v>10.97</v>
      </c>
      <c r="I19" s="248">
        <v>2566.2011096363753</v>
      </c>
      <c r="J19" s="248">
        <f t="shared" si="0"/>
        <v>-2555.2311096363755</v>
      </c>
      <c r="K19" s="248"/>
      <c r="L19" s="248">
        <v>64.92993606138107</v>
      </c>
      <c r="M19" s="248">
        <v>3323.2104928826534</v>
      </c>
      <c r="N19" s="248">
        <f t="shared" si="1"/>
        <v>-3258.2805568212725</v>
      </c>
      <c r="O19" s="248"/>
      <c r="P19" s="248">
        <v>0</v>
      </c>
      <c r="Q19" s="248">
        <v>3849.8734157304734</v>
      </c>
      <c r="R19" s="248">
        <f t="shared" si="2"/>
        <v>-3849.8734157304734</v>
      </c>
      <c r="S19" s="248"/>
      <c r="T19" s="248">
        <v>1277.1961592178989</v>
      </c>
      <c r="U19" s="248">
        <v>2133.2037078062413</v>
      </c>
      <c r="V19" s="248">
        <f t="shared" si="3"/>
        <v>-856.0075485883424</v>
      </c>
      <c r="W19" s="248"/>
      <c r="X19" s="248">
        <f>SUM(H19,L19,P19,T19)</f>
        <v>1353.09609527928</v>
      </c>
      <c r="Y19" s="248">
        <f>SUM(I19,M19,Q19,U19)</f>
        <v>11872.488726055744</v>
      </c>
      <c r="Z19" s="248">
        <f t="shared" si="4"/>
        <v>-10519.392630776465</v>
      </c>
      <c r="AA19" s="248"/>
    </row>
    <row r="20" spans="8:27" ht="12.75">
      <c r="H20" s="248"/>
      <c r="I20" s="248"/>
      <c r="J20" s="248"/>
      <c r="K20" s="248"/>
      <c r="L20" s="248"/>
      <c r="M20" s="248"/>
      <c r="N20" s="248"/>
      <c r="O20" s="248"/>
      <c r="P20" s="248"/>
      <c r="Q20" s="248"/>
      <c r="R20" s="248"/>
      <c r="S20" s="248"/>
      <c r="T20" s="248"/>
      <c r="U20" s="248"/>
      <c r="V20" s="248"/>
      <c r="W20" s="248"/>
      <c r="X20" s="248"/>
      <c r="Y20" s="248"/>
      <c r="Z20" s="248"/>
      <c r="AA20" s="248"/>
    </row>
    <row r="21" spans="3:27" ht="12.75">
      <c r="C21" s="245" t="s">
        <v>595</v>
      </c>
      <c r="H21" s="248">
        <v>3.9603861500000006</v>
      </c>
      <c r="I21" s="248">
        <v>43.81142720000005</v>
      </c>
      <c r="J21" s="248">
        <f>+H21-I21</f>
        <v>-39.85104105000005</v>
      </c>
      <c r="K21" s="248"/>
      <c r="L21" s="248">
        <v>6.670218500000001</v>
      </c>
      <c r="M21" s="248">
        <v>20.79448936000002</v>
      </c>
      <c r="N21" s="248">
        <f>+L21-M21</f>
        <v>-14.12427086000002</v>
      </c>
      <c r="O21" s="248"/>
      <c r="P21" s="248">
        <v>2.38504807</v>
      </c>
      <c r="Q21" s="248">
        <v>23.885496319999866</v>
      </c>
      <c r="R21" s="248">
        <f>+P21-Q21</f>
        <v>-21.500448249999867</v>
      </c>
      <c r="S21" s="248"/>
      <c r="T21" s="248">
        <v>5.35136287</v>
      </c>
      <c r="U21" s="248">
        <v>29.21208903999995</v>
      </c>
      <c r="V21" s="248">
        <f>+T21-U21</f>
        <v>-23.86072616999995</v>
      </c>
      <c r="W21" s="248"/>
      <c r="X21" s="248">
        <f>SUM(H21,L21,P21,T21)</f>
        <v>18.36701559</v>
      </c>
      <c r="Y21" s="248">
        <f>SUM(I21,M21,Q21,U21)</f>
        <v>117.70350191999988</v>
      </c>
      <c r="Z21" s="248">
        <f>+X21-Y21</f>
        <v>-99.33648632999987</v>
      </c>
      <c r="AA21" s="248"/>
    </row>
    <row r="22" spans="8:27" ht="12.75">
      <c r="H22" s="248"/>
      <c r="I22" s="248"/>
      <c r="J22" s="248"/>
      <c r="K22" s="248"/>
      <c r="L22" s="248"/>
      <c r="M22" s="248"/>
      <c r="N22" s="248"/>
      <c r="O22" s="248"/>
      <c r="P22" s="248"/>
      <c r="Q22" s="248"/>
      <c r="R22" s="248"/>
      <c r="S22" s="248"/>
      <c r="T22" s="248"/>
      <c r="U22" s="248"/>
      <c r="V22" s="248"/>
      <c r="W22" s="248"/>
      <c r="X22" s="248"/>
      <c r="Y22" s="248"/>
      <c r="Z22" s="248"/>
      <c r="AA22" s="248"/>
    </row>
    <row r="23" spans="2:27" ht="12.75">
      <c r="B23" s="245" t="s">
        <v>592</v>
      </c>
      <c r="H23" s="248">
        <f>+H25+H26</f>
        <v>425.49942111598807</v>
      </c>
      <c r="I23" s="248">
        <f>+I25+I26</f>
        <v>273.27771716988264</v>
      </c>
      <c r="J23" s="248">
        <f>+H23-I23</f>
        <v>152.22170394610544</v>
      </c>
      <c r="K23" s="248"/>
      <c r="L23" s="248">
        <f>+L25+L26</f>
        <v>475.9829987605941</v>
      </c>
      <c r="M23" s="248">
        <f>+M25+M26</f>
        <v>370.59125785433883</v>
      </c>
      <c r="N23" s="248">
        <f>+L23-M23</f>
        <v>105.39174090625528</v>
      </c>
      <c r="O23" s="248"/>
      <c r="P23" s="248">
        <f>+P25+P26</f>
        <v>501.13226456064075</v>
      </c>
      <c r="Q23" s="248">
        <f>+Q25+Q26</f>
        <v>240.56063058660064</v>
      </c>
      <c r="R23" s="248">
        <f>+P23-Q23</f>
        <v>260.5716339740401</v>
      </c>
      <c r="S23" s="248"/>
      <c r="T23" s="248">
        <f>+T25+T26</f>
        <v>485.5569857160948</v>
      </c>
      <c r="U23" s="248">
        <f>+U25+U26</f>
        <v>318.30797786422704</v>
      </c>
      <c r="V23" s="248">
        <f>+T23-U23</f>
        <v>167.24900785186776</v>
      </c>
      <c r="W23" s="248"/>
      <c r="X23" s="248">
        <f>+X25+X26</f>
        <v>1888.1716701533178</v>
      </c>
      <c r="Y23" s="248">
        <f>+Y25+Y26</f>
        <v>1202.7375834750492</v>
      </c>
      <c r="Z23" s="248">
        <f>+X23-Y23</f>
        <v>685.4340866782686</v>
      </c>
      <c r="AA23" s="248"/>
    </row>
    <row r="24" spans="3:27" ht="12.75">
      <c r="C24" s="245" t="s">
        <v>95</v>
      </c>
      <c r="H24" s="248"/>
      <c r="I24" s="248"/>
      <c r="J24" s="248"/>
      <c r="K24" s="248"/>
      <c r="L24" s="248"/>
      <c r="M24" s="248"/>
      <c r="N24" s="248"/>
      <c r="O24" s="248"/>
      <c r="P24" s="248"/>
      <c r="Q24" s="248"/>
      <c r="R24" s="248"/>
      <c r="S24" s="248"/>
      <c r="T24" s="248"/>
      <c r="U24" s="248"/>
      <c r="V24" s="248"/>
      <c r="W24" s="248"/>
      <c r="X24" s="248"/>
      <c r="Y24" s="248"/>
      <c r="Z24" s="248"/>
      <c r="AA24" s="248"/>
    </row>
    <row r="25" spans="3:27" ht="12.75">
      <c r="C25" s="245" t="s">
        <v>98</v>
      </c>
      <c r="H25" s="248">
        <v>240.97389113358832</v>
      </c>
      <c r="I25" s="248">
        <v>52.515335169882576</v>
      </c>
      <c r="J25" s="248">
        <f>+H25-I25</f>
        <v>188.45855596370575</v>
      </c>
      <c r="K25" s="248"/>
      <c r="L25" s="248">
        <v>276.58268988069585</v>
      </c>
      <c r="M25" s="248">
        <v>162.00733225433885</v>
      </c>
      <c r="N25" s="248">
        <f>+L25-M25</f>
        <v>114.575357626357</v>
      </c>
      <c r="O25" s="248"/>
      <c r="P25" s="248">
        <v>309.2482087066627</v>
      </c>
      <c r="Q25" s="248">
        <v>42.9840745866006</v>
      </c>
      <c r="R25" s="249">
        <f>+P25-Q25</f>
        <v>266.26413412006207</v>
      </c>
      <c r="S25" s="249"/>
      <c r="T25" s="248">
        <v>314.6886070033594</v>
      </c>
      <c r="U25" s="248">
        <v>91.14981158422702</v>
      </c>
      <c r="V25" s="248">
        <f>+T25-U25</f>
        <v>223.53879541913236</v>
      </c>
      <c r="W25" s="248"/>
      <c r="X25" s="248">
        <f>SUM(H25,L25,P25,T25)</f>
        <v>1141.4933967243062</v>
      </c>
      <c r="Y25" s="248">
        <f>SUM(I25,M25,Q25,U25)</f>
        <v>348.656553595049</v>
      </c>
      <c r="Z25" s="248">
        <f>+X25-Y25</f>
        <v>792.8368431292572</v>
      </c>
      <c r="AA25" s="248"/>
    </row>
    <row r="26" spans="3:27" ht="12.75">
      <c r="C26" s="245" t="s">
        <v>99</v>
      </c>
      <c r="H26" s="248">
        <f>+H27+H28</f>
        <v>184.52552998239977</v>
      </c>
      <c r="I26" s="248">
        <f>+I27+I28</f>
        <v>220.76238200000003</v>
      </c>
      <c r="J26" s="248">
        <f>+H26-I26</f>
        <v>-36.236852017600256</v>
      </c>
      <c r="K26" s="248"/>
      <c r="L26" s="248">
        <f>+L27+L28</f>
        <v>199.4003088798983</v>
      </c>
      <c r="M26" s="248">
        <f>+M27+M28</f>
        <v>208.5839256</v>
      </c>
      <c r="N26" s="248">
        <f>+L26-M26</f>
        <v>-9.183616720101696</v>
      </c>
      <c r="O26" s="248"/>
      <c r="P26" s="248">
        <f>+P27+P28</f>
        <v>191.88405585397805</v>
      </c>
      <c r="Q26" s="248">
        <f>+Q27+Q28</f>
        <v>197.57655600000004</v>
      </c>
      <c r="R26" s="248">
        <f>+P26-Q26</f>
        <v>-5.692500146021985</v>
      </c>
      <c r="S26" s="248"/>
      <c r="T26" s="248">
        <f>+T27+T28</f>
        <v>170.8683787127354</v>
      </c>
      <c r="U26" s="248">
        <f>+U27+U28</f>
        <v>227.15816628000005</v>
      </c>
      <c r="V26" s="248">
        <f>+T26-U26</f>
        <v>-56.28978756726465</v>
      </c>
      <c r="W26" s="248"/>
      <c r="X26" s="248">
        <f>+X27+X28</f>
        <v>746.6782734290115</v>
      </c>
      <c r="Y26" s="248">
        <f>+Y27+Y28</f>
        <v>854.0810298800001</v>
      </c>
      <c r="Z26" s="248">
        <f>+X26-Y26</f>
        <v>-107.40275645098859</v>
      </c>
      <c r="AA26" s="248"/>
    </row>
    <row r="27" spans="4:27" ht="12.75">
      <c r="D27" s="245" t="s">
        <v>100</v>
      </c>
      <c r="H27" s="248">
        <v>176.6141792170485</v>
      </c>
      <c r="I27" s="248">
        <v>220.76238200000003</v>
      </c>
      <c r="J27" s="248">
        <f>+H27-I27</f>
        <v>-44.14820278295153</v>
      </c>
      <c r="K27" s="248"/>
      <c r="L27" s="248">
        <v>184.2284452851596</v>
      </c>
      <c r="M27" s="248">
        <v>208.5839256</v>
      </c>
      <c r="N27" s="248">
        <f>+L27-M27</f>
        <v>-24.355480314840378</v>
      </c>
      <c r="O27" s="248"/>
      <c r="P27" s="248">
        <v>180.72167459199056</v>
      </c>
      <c r="Q27" s="248">
        <v>197.57655600000004</v>
      </c>
      <c r="R27" s="248">
        <f>+P27-Q27</f>
        <v>-16.854881408009476</v>
      </c>
      <c r="S27" s="248"/>
      <c r="T27" s="248">
        <v>164.15506161250107</v>
      </c>
      <c r="U27" s="248">
        <v>227.15816628000005</v>
      </c>
      <c r="V27" s="248">
        <f>+T27-U27</f>
        <v>-63.003104667498974</v>
      </c>
      <c r="W27" s="248"/>
      <c r="X27" s="248">
        <f>SUM(H27,L27,P27,T27)</f>
        <v>705.7193607066997</v>
      </c>
      <c r="Y27" s="248">
        <f>SUM(I27,M27,Q27,U27)</f>
        <v>854.0810298800001</v>
      </c>
      <c r="Z27" s="248">
        <f>+X27-Y27</f>
        <v>-148.36166917330036</v>
      </c>
      <c r="AA27" s="248"/>
    </row>
    <row r="28" spans="4:27" ht="12.75">
      <c r="D28" s="245" t="s">
        <v>67</v>
      </c>
      <c r="H28" s="248">
        <v>7.911350765351276</v>
      </c>
      <c r="I28" s="248">
        <v>0</v>
      </c>
      <c r="J28" s="248">
        <f>+H28-I28</f>
        <v>7.911350765351276</v>
      </c>
      <c r="K28" s="248"/>
      <c r="L28" s="248">
        <v>15.17186359473869</v>
      </c>
      <c r="M28" s="248">
        <v>0</v>
      </c>
      <c r="N28" s="248">
        <f>+L28-M28</f>
        <v>15.17186359473869</v>
      </c>
      <c r="O28" s="248"/>
      <c r="P28" s="248">
        <v>11.162381261987496</v>
      </c>
      <c r="Q28" s="248">
        <v>0</v>
      </c>
      <c r="R28" s="248">
        <f>+P28-Q28</f>
        <v>11.162381261987496</v>
      </c>
      <c r="S28" s="248"/>
      <c r="T28" s="248">
        <v>6.713317100234308</v>
      </c>
      <c r="U28" s="248">
        <v>0</v>
      </c>
      <c r="V28" s="248">
        <f>+T28-U28</f>
        <v>6.713317100234308</v>
      </c>
      <c r="W28" s="248"/>
      <c r="X28" s="248">
        <f>SUM(H28,L28,P28,T28)</f>
        <v>40.95891272231177</v>
      </c>
      <c r="Y28" s="248">
        <f>SUM(I28,M28,Q28,U28)</f>
        <v>0</v>
      </c>
      <c r="Z28" s="248">
        <f>+X28-Y28</f>
        <v>40.95891272231177</v>
      </c>
      <c r="AA28" s="248"/>
    </row>
    <row r="29" spans="8:27" ht="12.75">
      <c r="H29" s="248"/>
      <c r="I29" s="248"/>
      <c r="J29" s="248"/>
      <c r="K29" s="248"/>
      <c r="L29" s="248"/>
      <c r="M29" s="248"/>
      <c r="N29" s="248"/>
      <c r="O29" s="248"/>
      <c r="P29" s="248"/>
      <c r="Q29" s="248"/>
      <c r="R29" s="248"/>
      <c r="S29" s="248"/>
      <c r="T29" s="248"/>
      <c r="U29" s="248"/>
      <c r="V29" s="248"/>
      <c r="W29" s="248"/>
      <c r="X29" s="248"/>
      <c r="Y29" s="248"/>
      <c r="Z29" s="248"/>
      <c r="AA29" s="248"/>
    </row>
    <row r="30" spans="2:27" ht="12.75">
      <c r="B30" s="245" t="s">
        <v>593</v>
      </c>
      <c r="H30" s="248">
        <f>+H31+H41</f>
        <v>192.42277426872036</v>
      </c>
      <c r="I30" s="248">
        <f>+I31+I41</f>
        <v>294.94032697028103</v>
      </c>
      <c r="J30" s="248">
        <f aca="true" t="shared" si="5" ref="J30:J45">+H30-I30</f>
        <v>-102.51755270156067</v>
      </c>
      <c r="K30" s="248"/>
      <c r="L30" s="248">
        <f>+L31+L41</f>
        <v>201.78300632887468</v>
      </c>
      <c r="M30" s="248">
        <f>+M31+M41</f>
        <v>215.88052146999905</v>
      </c>
      <c r="N30" s="248">
        <f>+N31+N41</f>
        <v>-14.097515141124376</v>
      </c>
      <c r="O30" s="248"/>
      <c r="P30" s="248">
        <f>+P31+P41</f>
        <v>134.1276165481427</v>
      </c>
      <c r="Q30" s="248">
        <f>+Q31+Q41</f>
        <v>283.84008236999995</v>
      </c>
      <c r="R30" s="248">
        <f aca="true" t="shared" si="6" ref="R30:R45">+P30-Q30</f>
        <v>-149.71246582185725</v>
      </c>
      <c r="S30" s="248"/>
      <c r="T30" s="248">
        <f>+T31+T41</f>
        <v>104.22331836713447</v>
      </c>
      <c r="U30" s="248">
        <f>+U31+U41</f>
        <v>206.68213256164614</v>
      </c>
      <c r="V30" s="248">
        <f aca="true" t="shared" si="7" ref="V30:V45">+T30-U30</f>
        <v>-102.45881419451167</v>
      </c>
      <c r="W30" s="248"/>
      <c r="X30" s="248">
        <f>+X31+X41</f>
        <v>632.5567155128722</v>
      </c>
      <c r="Y30" s="248">
        <f>+Y31+Y41</f>
        <v>1001.3430633719261</v>
      </c>
      <c r="Z30" s="248">
        <f aca="true" t="shared" si="8" ref="Z30:Z45">+X30-Y30</f>
        <v>-368.7863478590539</v>
      </c>
      <c r="AA30" s="248"/>
    </row>
    <row r="31" spans="3:27" ht="12.75">
      <c r="C31" s="245" t="s">
        <v>596</v>
      </c>
      <c r="H31" s="248">
        <f>+H32+H37+H40</f>
        <v>2.3585319506092155</v>
      </c>
      <c r="I31" s="248">
        <f>+I32+I37+I40</f>
        <v>243.48382697028106</v>
      </c>
      <c r="J31" s="248">
        <f t="shared" si="5"/>
        <v>-241.12529501967185</v>
      </c>
      <c r="K31" s="248"/>
      <c r="L31" s="248">
        <f>+L32+L37+L40</f>
        <v>2.3833813892547693</v>
      </c>
      <c r="M31" s="248">
        <f>+M32+M37+M40</f>
        <v>182.25577346999904</v>
      </c>
      <c r="N31" s="248">
        <f aca="true" t="shared" si="9" ref="N31:N45">+L31-M31</f>
        <v>-179.87239208074428</v>
      </c>
      <c r="O31" s="248"/>
      <c r="P31" s="248">
        <f>+P32+P37+P40</f>
        <v>3.2120628414101793</v>
      </c>
      <c r="Q31" s="248">
        <f>+Q32+Q37+Q40</f>
        <v>244.51503436999994</v>
      </c>
      <c r="R31" s="248">
        <f t="shared" si="6"/>
        <v>-241.30297152858975</v>
      </c>
      <c r="S31" s="248"/>
      <c r="T31" s="248">
        <f>+T32+T37+T40</f>
        <v>1.8345874880143067</v>
      </c>
      <c r="U31" s="248">
        <f>+U32+U37+U40</f>
        <v>184.24866635164614</v>
      </c>
      <c r="V31" s="248">
        <f t="shared" si="7"/>
        <v>-182.41407886363183</v>
      </c>
      <c r="W31" s="248"/>
      <c r="X31" s="248">
        <f>+X32+X37+X40</f>
        <v>9.78856366928847</v>
      </c>
      <c r="Y31" s="248">
        <f>+Y32+Y37+Y40</f>
        <v>854.5033011619261</v>
      </c>
      <c r="Z31" s="248">
        <f t="shared" si="8"/>
        <v>-844.7147374926376</v>
      </c>
      <c r="AA31" s="248"/>
    </row>
    <row r="32" spans="4:27" ht="12.75">
      <c r="D32" s="245" t="s">
        <v>102</v>
      </c>
      <c r="H32" s="248">
        <f>+H33+H34</f>
        <v>0</v>
      </c>
      <c r="I32" s="248">
        <f>+I33+I34</f>
        <v>29.471522370279995</v>
      </c>
      <c r="J32" s="248">
        <f t="shared" si="5"/>
        <v>-29.471522370279995</v>
      </c>
      <c r="K32" s="248"/>
      <c r="L32" s="248">
        <f>+L33+L34</f>
        <v>0</v>
      </c>
      <c r="M32" s="248">
        <f>+M33+M34</f>
        <v>38.45024484000001</v>
      </c>
      <c r="N32" s="248">
        <f t="shared" si="9"/>
        <v>-38.45024484000001</v>
      </c>
      <c r="O32" s="248"/>
      <c r="P32" s="248">
        <f>+P33+P34</f>
        <v>0</v>
      </c>
      <c r="Q32" s="248">
        <f>+Q33+Q34</f>
        <v>15.981434360000002</v>
      </c>
      <c r="R32" s="248">
        <f t="shared" si="6"/>
        <v>-15.981434360000002</v>
      </c>
      <c r="S32" s="248"/>
      <c r="T32" s="248">
        <f>+T33+T34</f>
        <v>0</v>
      </c>
      <c r="U32" s="248">
        <f>+U33+U34</f>
        <v>22.2915047388073</v>
      </c>
      <c r="V32" s="248">
        <f t="shared" si="7"/>
        <v>-22.2915047388073</v>
      </c>
      <c r="W32" s="248"/>
      <c r="X32" s="248">
        <f>+X33+X34</f>
        <v>0</v>
      </c>
      <c r="Y32" s="248">
        <f>+Y33+Y34</f>
        <v>106.1947063090873</v>
      </c>
      <c r="Z32" s="248">
        <f t="shared" si="8"/>
        <v>-106.1947063090873</v>
      </c>
      <c r="AA32" s="248"/>
    </row>
    <row r="33" spans="5:27" ht="12.75">
      <c r="E33" s="245" t="s">
        <v>103</v>
      </c>
      <c r="H33" s="248">
        <v>0</v>
      </c>
      <c r="I33" s="248">
        <v>0.3</v>
      </c>
      <c r="J33" s="248">
        <f t="shared" si="5"/>
        <v>-0.3</v>
      </c>
      <c r="K33" s="248"/>
      <c r="L33" s="248">
        <v>0</v>
      </c>
      <c r="M33" s="248">
        <v>0.3</v>
      </c>
      <c r="N33" s="248">
        <f t="shared" si="9"/>
        <v>-0.3</v>
      </c>
      <c r="O33" s="248"/>
      <c r="P33" s="248">
        <v>0</v>
      </c>
      <c r="Q33" s="248">
        <v>0.3</v>
      </c>
      <c r="R33" s="248">
        <f t="shared" si="6"/>
        <v>-0.3</v>
      </c>
      <c r="S33" s="248"/>
      <c r="T33" s="248">
        <v>0</v>
      </c>
      <c r="U33" s="248">
        <v>0.8417136896073005</v>
      </c>
      <c r="V33" s="248">
        <f t="shared" si="7"/>
        <v>-0.8417136896073005</v>
      </c>
      <c r="W33" s="248"/>
      <c r="X33" s="248">
        <f>SUM(H33,L33,P33,T33)</f>
        <v>0</v>
      </c>
      <c r="Y33" s="248">
        <f>SUM(I33,M33,Q33,U33)</f>
        <v>1.7417136896073004</v>
      </c>
      <c r="Z33" s="248">
        <f t="shared" si="8"/>
        <v>-1.7417136896073004</v>
      </c>
      <c r="AA33" s="248"/>
    </row>
    <row r="34" spans="5:27" ht="12.75">
      <c r="E34" s="245" t="s">
        <v>104</v>
      </c>
      <c r="H34" s="248">
        <f>+H35+H36</f>
        <v>0</v>
      </c>
      <c r="I34" s="248">
        <f>+I35+I36</f>
        <v>29.171522370279995</v>
      </c>
      <c r="J34" s="248">
        <f t="shared" si="5"/>
        <v>-29.171522370279995</v>
      </c>
      <c r="K34" s="248"/>
      <c r="L34" s="248">
        <f>+L35+L36</f>
        <v>0</v>
      </c>
      <c r="M34" s="248">
        <f>+M35+M36</f>
        <v>38.15024484000001</v>
      </c>
      <c r="N34" s="248">
        <f t="shared" si="9"/>
        <v>-38.15024484000001</v>
      </c>
      <c r="O34" s="248"/>
      <c r="P34" s="248">
        <f>+P35+P36</f>
        <v>0</v>
      </c>
      <c r="Q34" s="248">
        <f>+Q35+Q36</f>
        <v>15.68143436</v>
      </c>
      <c r="R34" s="248">
        <f t="shared" si="6"/>
        <v>-15.68143436</v>
      </c>
      <c r="S34" s="248"/>
      <c r="T34" s="248">
        <f>+T35+T36</f>
        <v>0</v>
      </c>
      <c r="U34" s="248">
        <f>+U35+U36</f>
        <v>21.4497910492</v>
      </c>
      <c r="V34" s="248">
        <f t="shared" si="7"/>
        <v>-21.4497910492</v>
      </c>
      <c r="W34" s="248"/>
      <c r="X34" s="248">
        <f>+X35+X36</f>
        <v>0</v>
      </c>
      <c r="Y34" s="248">
        <f>+Y35+Y36</f>
        <v>104.45299261948</v>
      </c>
      <c r="Z34" s="248">
        <f t="shared" si="8"/>
        <v>-104.45299261948</v>
      </c>
      <c r="AA34" s="248"/>
    </row>
    <row r="35" spans="6:27" ht="12.75">
      <c r="F35" s="245" t="s">
        <v>105</v>
      </c>
      <c r="H35" s="248">
        <v>0</v>
      </c>
      <c r="I35" s="248">
        <v>6.923644985479996</v>
      </c>
      <c r="J35" s="248">
        <f t="shared" si="5"/>
        <v>-6.923644985479996</v>
      </c>
      <c r="K35" s="248"/>
      <c r="L35" s="248">
        <v>0</v>
      </c>
      <c r="M35" s="248">
        <v>11.659482</v>
      </c>
      <c r="N35" s="248">
        <f t="shared" si="9"/>
        <v>-11.659482</v>
      </c>
      <c r="O35" s="248"/>
      <c r="P35" s="248">
        <v>0</v>
      </c>
      <c r="Q35" s="248">
        <v>7.974269119999996</v>
      </c>
      <c r="R35" s="248">
        <f t="shared" si="6"/>
        <v>-7.974269119999996</v>
      </c>
      <c r="S35" s="248"/>
      <c r="T35" s="248">
        <v>0</v>
      </c>
      <c r="U35" s="248">
        <v>12.6360266792</v>
      </c>
      <c r="V35" s="248">
        <f t="shared" si="7"/>
        <v>-12.6360266792</v>
      </c>
      <c r="W35" s="248"/>
      <c r="X35" s="248">
        <f>SUM(H35,L35,P35,T35)</f>
        <v>0</v>
      </c>
      <c r="Y35" s="248">
        <f>SUM(I35,M35,Q35,U35)</f>
        <v>39.193422784679996</v>
      </c>
      <c r="Z35" s="248">
        <f t="shared" si="8"/>
        <v>-39.193422784679996</v>
      </c>
      <c r="AA35" s="248"/>
    </row>
    <row r="36" spans="6:27" ht="12.75">
      <c r="F36" s="245" t="s">
        <v>67</v>
      </c>
      <c r="H36" s="248">
        <v>0</v>
      </c>
      <c r="I36" s="248">
        <v>22.2478773848</v>
      </c>
      <c r="J36" s="248">
        <f t="shared" si="5"/>
        <v>-22.2478773848</v>
      </c>
      <c r="K36" s="248"/>
      <c r="L36" s="248">
        <v>0</v>
      </c>
      <c r="M36" s="248">
        <v>26.490762840000013</v>
      </c>
      <c r="N36" s="248">
        <f t="shared" si="9"/>
        <v>-26.490762840000013</v>
      </c>
      <c r="O36" s="248"/>
      <c r="P36" s="248">
        <v>0</v>
      </c>
      <c r="Q36" s="248">
        <v>7.707165240000004</v>
      </c>
      <c r="R36" s="248">
        <f t="shared" si="6"/>
        <v>-7.707165240000004</v>
      </c>
      <c r="S36" s="248"/>
      <c r="T36" s="248">
        <v>0</v>
      </c>
      <c r="U36" s="248">
        <v>8.81376437</v>
      </c>
      <c r="V36" s="248">
        <f t="shared" si="7"/>
        <v>-8.81376437</v>
      </c>
      <c r="W36" s="248"/>
      <c r="X36" s="248">
        <f>SUM(H36,L36,P36,T36)</f>
        <v>0</v>
      </c>
      <c r="Y36" s="248">
        <f>SUM(I36,M36,Q36,U36)</f>
        <v>65.2595698348</v>
      </c>
      <c r="Z36" s="248">
        <f t="shared" si="8"/>
        <v>-65.2595698348</v>
      </c>
      <c r="AA36" s="248"/>
    </row>
    <row r="37" spans="4:27" ht="12.75">
      <c r="D37" s="245" t="s">
        <v>106</v>
      </c>
      <c r="H37" s="248">
        <f>+H38+H39</f>
        <v>2.3585319506092155</v>
      </c>
      <c r="I37" s="248">
        <f>+I38+I39</f>
        <v>30.598417319999974</v>
      </c>
      <c r="J37" s="248">
        <f t="shared" si="5"/>
        <v>-28.23988536939076</v>
      </c>
      <c r="K37" s="248"/>
      <c r="L37" s="248">
        <f>+L38+L39</f>
        <v>2.3833813892547693</v>
      </c>
      <c r="M37" s="248">
        <f>+M38+M39</f>
        <v>28.12166139</v>
      </c>
      <c r="N37" s="248">
        <f t="shared" si="9"/>
        <v>-25.73828000074523</v>
      </c>
      <c r="O37" s="248"/>
      <c r="P37" s="248">
        <f>+P38+P39</f>
        <v>3.2120628414101793</v>
      </c>
      <c r="Q37" s="248">
        <f>+Q38+Q39</f>
        <v>29.375101890000007</v>
      </c>
      <c r="R37" s="248">
        <f t="shared" si="6"/>
        <v>-26.163039048589827</v>
      </c>
      <c r="S37" s="248"/>
      <c r="T37" s="248">
        <f>+T38+T39</f>
        <v>1.8345874880143067</v>
      </c>
      <c r="U37" s="248">
        <f>+U38+U39</f>
        <v>24.423235999999992</v>
      </c>
      <c r="V37" s="248">
        <f t="shared" si="7"/>
        <v>-22.588648511985685</v>
      </c>
      <c r="W37" s="248"/>
      <c r="X37" s="248">
        <f>+X38+X39</f>
        <v>9.78856366928847</v>
      </c>
      <c r="Y37" s="248">
        <f>+Y38+Y39</f>
        <v>112.51841659999997</v>
      </c>
      <c r="Z37" s="248">
        <f t="shared" si="8"/>
        <v>-102.7298529307115</v>
      </c>
      <c r="AA37" s="248"/>
    </row>
    <row r="38" spans="5:27" ht="12.75">
      <c r="E38" s="245" t="s">
        <v>107</v>
      </c>
      <c r="H38" s="248">
        <v>0</v>
      </c>
      <c r="I38" s="248">
        <v>1.6800999600000002</v>
      </c>
      <c r="J38" s="248">
        <f t="shared" si="5"/>
        <v>-1.6800999600000002</v>
      </c>
      <c r="K38" s="248"/>
      <c r="L38" s="248">
        <v>0</v>
      </c>
      <c r="M38" s="248">
        <v>1.0980611600000012</v>
      </c>
      <c r="N38" s="248">
        <f t="shared" si="9"/>
        <v>-1.0980611600000012</v>
      </c>
      <c r="O38" s="248"/>
      <c r="P38" s="248">
        <v>0</v>
      </c>
      <c r="Q38" s="248">
        <v>1.2650767999999994</v>
      </c>
      <c r="R38" s="248">
        <f t="shared" si="6"/>
        <v>-1.2650767999999994</v>
      </c>
      <c r="S38" s="248"/>
      <c r="T38" s="248">
        <v>0</v>
      </c>
      <c r="U38" s="248">
        <v>0.084</v>
      </c>
      <c r="V38" s="248">
        <f t="shared" si="7"/>
        <v>-0.084</v>
      </c>
      <c r="W38" s="248"/>
      <c r="X38" s="248">
        <f aca="true" t="shared" si="10" ref="X38:Y40">SUM(H38,L38,P38,T38)</f>
        <v>0</v>
      </c>
      <c r="Y38" s="248">
        <f t="shared" si="10"/>
        <v>4.127237920000001</v>
      </c>
      <c r="Z38" s="248">
        <f t="shared" si="8"/>
        <v>-4.127237920000001</v>
      </c>
      <c r="AA38" s="248"/>
    </row>
    <row r="39" spans="5:27" ht="12.75">
      <c r="E39" s="245" t="s">
        <v>58</v>
      </c>
      <c r="H39" s="248">
        <v>2.3585319506092155</v>
      </c>
      <c r="I39" s="248">
        <v>28.918317359999975</v>
      </c>
      <c r="J39" s="248">
        <f t="shared" si="5"/>
        <v>-26.55978540939076</v>
      </c>
      <c r="K39" s="248"/>
      <c r="L39" s="248">
        <v>2.3833813892547693</v>
      </c>
      <c r="M39" s="248">
        <v>27.02360023</v>
      </c>
      <c r="N39" s="248">
        <f t="shared" si="9"/>
        <v>-24.64021884074523</v>
      </c>
      <c r="O39" s="248"/>
      <c r="P39" s="248">
        <v>3.2120628414101793</v>
      </c>
      <c r="Q39" s="248">
        <v>28.110025090000008</v>
      </c>
      <c r="R39" s="248">
        <f t="shared" si="6"/>
        <v>-24.897962248589828</v>
      </c>
      <c r="S39" s="248"/>
      <c r="T39" s="248">
        <v>1.8345874880143067</v>
      </c>
      <c r="U39" s="248">
        <v>24.339235999999993</v>
      </c>
      <c r="V39" s="248">
        <f t="shared" si="7"/>
        <v>-22.504648511985685</v>
      </c>
      <c r="W39" s="248"/>
      <c r="X39" s="248">
        <f t="shared" si="10"/>
        <v>9.78856366928847</v>
      </c>
      <c r="Y39" s="248">
        <f t="shared" si="10"/>
        <v>108.39117867999997</v>
      </c>
      <c r="Z39" s="248">
        <f t="shared" si="8"/>
        <v>-98.6026150107115</v>
      </c>
      <c r="AA39" s="248"/>
    </row>
    <row r="40" spans="4:27" ht="12.75">
      <c r="D40" s="245" t="s">
        <v>108</v>
      </c>
      <c r="H40" s="248">
        <v>0</v>
      </c>
      <c r="I40" s="248">
        <v>183.4138872800011</v>
      </c>
      <c r="J40" s="248">
        <f t="shared" si="5"/>
        <v>-183.4138872800011</v>
      </c>
      <c r="K40" s="248"/>
      <c r="L40" s="248">
        <v>0</v>
      </c>
      <c r="M40" s="248">
        <v>115.68386723999902</v>
      </c>
      <c r="N40" s="248">
        <f t="shared" si="9"/>
        <v>-115.68386723999902</v>
      </c>
      <c r="O40" s="248"/>
      <c r="P40" s="248">
        <v>0</v>
      </c>
      <c r="Q40" s="248">
        <v>199.15849811999993</v>
      </c>
      <c r="R40" s="248">
        <f t="shared" si="6"/>
        <v>-199.15849811999993</v>
      </c>
      <c r="S40" s="248"/>
      <c r="T40" s="248">
        <v>0</v>
      </c>
      <c r="U40" s="248">
        <v>137.53392561283883</v>
      </c>
      <c r="V40" s="248">
        <f t="shared" si="7"/>
        <v>-137.53392561283883</v>
      </c>
      <c r="W40" s="248"/>
      <c r="X40" s="248">
        <f t="shared" si="10"/>
        <v>0</v>
      </c>
      <c r="Y40" s="248">
        <f t="shared" si="10"/>
        <v>635.7901782528388</v>
      </c>
      <c r="Z40" s="248">
        <f t="shared" si="8"/>
        <v>-635.7901782528388</v>
      </c>
      <c r="AA40" s="248"/>
    </row>
    <row r="41" spans="3:27" ht="12.75">
      <c r="C41" s="245" t="s">
        <v>597</v>
      </c>
      <c r="H41" s="248">
        <f>+H42+H47+H50</f>
        <v>190.06424231811116</v>
      </c>
      <c r="I41" s="248">
        <f>+I42+I47+I50</f>
        <v>51.45649999999999</v>
      </c>
      <c r="J41" s="248">
        <f t="shared" si="5"/>
        <v>138.60774231811115</v>
      </c>
      <c r="K41" s="248"/>
      <c r="L41" s="248">
        <f>+L42+L47+L50</f>
        <v>199.3996249396199</v>
      </c>
      <c r="M41" s="248">
        <f>+M42+M47+M50</f>
        <v>33.624748</v>
      </c>
      <c r="N41" s="248">
        <f>+N42+N47+N50</f>
        <v>165.7748769396199</v>
      </c>
      <c r="O41" s="248"/>
      <c r="P41" s="248">
        <f>+P42+P47+P50</f>
        <v>130.9155537067325</v>
      </c>
      <c r="Q41" s="248">
        <f>+Q42+Q47+Q50</f>
        <v>39.325047999999995</v>
      </c>
      <c r="R41" s="248">
        <f t="shared" si="6"/>
        <v>91.59050570673251</v>
      </c>
      <c r="S41" s="248"/>
      <c r="T41" s="248">
        <f>+T42+T47+T50</f>
        <v>102.38873087912016</v>
      </c>
      <c r="U41" s="248">
        <f>+U42+U47+U50</f>
        <v>22.433466209999995</v>
      </c>
      <c r="V41" s="248">
        <f t="shared" si="7"/>
        <v>79.95526466912017</v>
      </c>
      <c r="W41" s="248"/>
      <c r="X41" s="248">
        <f>+X42+X47+X50</f>
        <v>622.7681518435837</v>
      </c>
      <c r="Y41" s="248">
        <f>+Y42+Y47+Y50</f>
        <v>146.83976221</v>
      </c>
      <c r="Z41" s="248">
        <f t="shared" si="8"/>
        <v>475.9283896335837</v>
      </c>
      <c r="AA41" s="248"/>
    </row>
    <row r="42" spans="4:27" ht="12.75">
      <c r="D42" s="245" t="s">
        <v>102</v>
      </c>
      <c r="H42" s="248">
        <f>+H43+H44</f>
        <v>155.20273599898573</v>
      </c>
      <c r="I42" s="248">
        <f>+I43+I44</f>
        <v>11.267392</v>
      </c>
      <c r="J42" s="248">
        <f t="shared" si="5"/>
        <v>143.93534399898573</v>
      </c>
      <c r="K42" s="248"/>
      <c r="L42" s="248">
        <f>+L43+L44</f>
        <v>126.5717115233081</v>
      </c>
      <c r="M42" s="248">
        <f>+M43+M44</f>
        <v>5.3</v>
      </c>
      <c r="N42" s="248">
        <f t="shared" si="9"/>
        <v>121.2717115233081</v>
      </c>
      <c r="O42" s="248"/>
      <c r="P42" s="248">
        <f>+P43+P44</f>
        <v>117.07235882676736</v>
      </c>
      <c r="Q42" s="248">
        <f>+Q43+Q44</f>
        <v>5.3</v>
      </c>
      <c r="R42" s="248">
        <f t="shared" si="6"/>
        <v>111.77235882676736</v>
      </c>
      <c r="S42" s="248"/>
      <c r="T42" s="248">
        <f>+T43+T44</f>
        <v>93.16137143887342</v>
      </c>
      <c r="U42" s="248">
        <f>+U43+U44</f>
        <v>5.10896421</v>
      </c>
      <c r="V42" s="248">
        <f t="shared" si="7"/>
        <v>88.05240722887342</v>
      </c>
      <c r="W42" s="248"/>
      <c r="X42" s="248">
        <f>+X43+X44</f>
        <v>492.0081777879346</v>
      </c>
      <c r="Y42" s="248">
        <f>+Y43+Y44</f>
        <v>26.976356209999995</v>
      </c>
      <c r="Z42" s="248">
        <f t="shared" si="8"/>
        <v>465.0318215779346</v>
      </c>
      <c r="AA42" s="248"/>
    </row>
    <row r="43" spans="5:27" ht="12.75">
      <c r="E43" s="245" t="s">
        <v>103</v>
      </c>
      <c r="H43" s="248">
        <v>132.5501788984132</v>
      </c>
      <c r="I43" s="248">
        <v>0</v>
      </c>
      <c r="J43" s="248">
        <f t="shared" si="5"/>
        <v>132.5501788984132</v>
      </c>
      <c r="K43" s="248"/>
      <c r="L43" s="248">
        <v>104.55981735112444</v>
      </c>
      <c r="M43" s="248">
        <v>0</v>
      </c>
      <c r="N43" s="248">
        <f t="shared" si="9"/>
        <v>104.55981735112444</v>
      </c>
      <c r="O43" s="248"/>
      <c r="P43" s="248">
        <v>95.22169043735369</v>
      </c>
      <c r="Q43" s="248">
        <v>0</v>
      </c>
      <c r="R43" s="248">
        <f t="shared" si="6"/>
        <v>95.22169043735369</v>
      </c>
      <c r="S43" s="248"/>
      <c r="T43" s="248">
        <v>82.27388714845841</v>
      </c>
      <c r="U43" s="248">
        <v>0.008964209999999998</v>
      </c>
      <c r="V43" s="248">
        <f t="shared" si="7"/>
        <v>82.26492293845841</v>
      </c>
      <c r="W43" s="248"/>
      <c r="X43" s="248">
        <f>SUM(H43,L43,P43,T43)</f>
        <v>414.60557383534973</v>
      </c>
      <c r="Y43" s="248">
        <f>SUM(I43,M43,Q43,U43)</f>
        <v>0.008964209999999998</v>
      </c>
      <c r="Z43" s="248">
        <f t="shared" si="8"/>
        <v>414.59660962534974</v>
      </c>
      <c r="AA43" s="248"/>
    </row>
    <row r="44" spans="5:27" ht="12.75">
      <c r="E44" s="245" t="s">
        <v>104</v>
      </c>
      <c r="H44" s="248">
        <f>+H45+H46</f>
        <v>22.65255710057253</v>
      </c>
      <c r="I44" s="248">
        <f>+I45+I46</f>
        <v>11.267392</v>
      </c>
      <c r="J44" s="248">
        <f t="shared" si="5"/>
        <v>11.38516510057253</v>
      </c>
      <c r="K44" s="248"/>
      <c r="L44" s="248">
        <f>+L45+L46</f>
        <v>22.01189417218366</v>
      </c>
      <c r="M44" s="248">
        <f>+M45+M46</f>
        <v>5.3</v>
      </c>
      <c r="N44" s="248">
        <f t="shared" si="9"/>
        <v>16.71189417218366</v>
      </c>
      <c r="O44" s="248"/>
      <c r="P44" s="248">
        <f>+P45+P46</f>
        <v>21.85066838941367</v>
      </c>
      <c r="Q44" s="248">
        <f>+Q45+Q46</f>
        <v>5.3</v>
      </c>
      <c r="R44" s="248">
        <f t="shared" si="6"/>
        <v>16.55066838941367</v>
      </c>
      <c r="S44" s="248"/>
      <c r="T44" s="248">
        <f>+T45+T46</f>
        <v>10.887484290415</v>
      </c>
      <c r="U44" s="248">
        <f>+U45+U46</f>
        <v>5.1</v>
      </c>
      <c r="V44" s="248">
        <f t="shared" si="7"/>
        <v>5.787484290415</v>
      </c>
      <c r="W44" s="248"/>
      <c r="X44" s="248">
        <f>+X45+X46</f>
        <v>77.40260395258487</v>
      </c>
      <c r="Y44" s="248">
        <f>+Y45+Y46</f>
        <v>26.967391999999997</v>
      </c>
      <c r="Z44" s="248">
        <f t="shared" si="8"/>
        <v>50.43521195258487</v>
      </c>
      <c r="AA44" s="248"/>
    </row>
    <row r="45" spans="6:27" ht="12.75">
      <c r="F45" s="245" t="s">
        <v>105</v>
      </c>
      <c r="H45" s="248">
        <v>19.49486255516033</v>
      </c>
      <c r="I45" s="248">
        <v>0</v>
      </c>
      <c r="J45" s="248">
        <f t="shared" si="5"/>
        <v>19.49486255516033</v>
      </c>
      <c r="K45" s="248"/>
      <c r="L45" s="248">
        <v>19.813878204941084</v>
      </c>
      <c r="M45" s="248">
        <v>0</v>
      </c>
      <c r="N45" s="248">
        <f t="shared" si="9"/>
        <v>19.813878204941084</v>
      </c>
      <c r="O45" s="248"/>
      <c r="P45" s="248">
        <v>21.85066838941367</v>
      </c>
      <c r="Q45" s="248">
        <v>0</v>
      </c>
      <c r="R45" s="248">
        <f t="shared" si="6"/>
        <v>21.85066838941367</v>
      </c>
      <c r="S45" s="248"/>
      <c r="T45" s="248">
        <v>10.887484290415</v>
      </c>
      <c r="U45" s="248">
        <v>0</v>
      </c>
      <c r="V45" s="248">
        <f t="shared" si="7"/>
        <v>10.887484290415</v>
      </c>
      <c r="W45" s="248"/>
      <c r="X45" s="248">
        <f>SUM(H45,L45,P45,T45)</f>
        <v>72.04689343993009</v>
      </c>
      <c r="Y45" s="248">
        <f>SUM(I45,M45,Q45,U45)</f>
        <v>0</v>
      </c>
      <c r="Z45" s="248">
        <f t="shared" si="8"/>
        <v>72.04689343993009</v>
      </c>
      <c r="AA45" s="248"/>
    </row>
    <row r="46" spans="6:27" ht="12.75">
      <c r="F46" s="245" t="s">
        <v>67</v>
      </c>
      <c r="H46" s="248">
        <v>3.157694545412199</v>
      </c>
      <c r="I46" s="248">
        <v>11.267392</v>
      </c>
      <c r="J46" s="248">
        <f>+H46-I46</f>
        <v>-8.1096974545878</v>
      </c>
      <c r="K46" s="248"/>
      <c r="L46" s="248">
        <v>2.1980159672425765</v>
      </c>
      <c r="M46" s="248">
        <v>5.3</v>
      </c>
      <c r="N46" s="248">
        <f>+L46-M46</f>
        <v>-3.1019840327574233</v>
      </c>
      <c r="O46" s="248"/>
      <c r="P46" s="248">
        <v>0</v>
      </c>
      <c r="Q46" s="248">
        <v>5.3</v>
      </c>
      <c r="R46" s="248">
        <f>+P46-Q46</f>
        <v>-5.3</v>
      </c>
      <c r="S46" s="248"/>
      <c r="T46" s="248">
        <v>0</v>
      </c>
      <c r="U46" s="248">
        <v>5.1</v>
      </c>
      <c r="V46" s="248">
        <f>+T46-U46</f>
        <v>-5.1</v>
      </c>
      <c r="W46" s="248"/>
      <c r="X46" s="248">
        <f>SUM(H46,L46,P46,T46)</f>
        <v>5.355710512654776</v>
      </c>
      <c r="Y46" s="248">
        <f>SUM(I46,M46,Q46,U46)</f>
        <v>26.967391999999997</v>
      </c>
      <c r="Z46" s="248">
        <f>+X46-Y46</f>
        <v>-21.611681487345223</v>
      </c>
      <c r="AA46" s="248"/>
    </row>
    <row r="47" spans="4:27" ht="12.75">
      <c r="D47" s="245" t="s">
        <v>106</v>
      </c>
      <c r="H47" s="248">
        <f>SUM(H48:H49)</f>
        <v>4.0972880391256</v>
      </c>
      <c r="I47" s="248">
        <f>SUM(I48:I49)</f>
        <v>18.605280000000004</v>
      </c>
      <c r="J47" s="248">
        <f>+H47-I47</f>
        <v>-14.507991960874403</v>
      </c>
      <c r="K47" s="248"/>
      <c r="L47" s="248">
        <f>SUM(L48:L49)</f>
        <v>4.6291167942708205</v>
      </c>
      <c r="M47" s="248">
        <f>SUM(M48:M49)</f>
        <v>9.87566099999999</v>
      </c>
      <c r="N47" s="248">
        <f>+L47-M47</f>
        <v>-5.24654420572917</v>
      </c>
      <c r="O47" s="248"/>
      <c r="P47" s="248">
        <f>SUM(P48:P49)</f>
        <v>2.4467091585898206</v>
      </c>
      <c r="Q47" s="248">
        <f>SUM(Q48:Q49)</f>
        <v>7.430817000000003</v>
      </c>
      <c r="R47" s="248">
        <f>+P47-Q47</f>
        <v>-4.984107841410182</v>
      </c>
      <c r="S47" s="248"/>
      <c r="T47" s="248">
        <f>SUM(T48:T49)</f>
        <v>3.348560511985694</v>
      </c>
      <c r="U47" s="248">
        <f>SUM(U48:U49)</f>
        <v>11.010859999999997</v>
      </c>
      <c r="V47" s="248">
        <f>+T47-U47</f>
        <v>-7.662299488014304</v>
      </c>
      <c r="W47" s="248"/>
      <c r="X47" s="248">
        <f>+X48+X49</f>
        <v>14.521674503971935</v>
      </c>
      <c r="Y47" s="248">
        <f>+Y48+Y49</f>
        <v>46.92261799999999</v>
      </c>
      <c r="Z47" s="248">
        <f>+X47-Y47</f>
        <v>-32.400943496028056</v>
      </c>
      <c r="AA47" s="248"/>
    </row>
    <row r="48" spans="5:27" ht="12.75">
      <c r="E48" s="245" t="s">
        <v>107</v>
      </c>
      <c r="H48" s="248">
        <v>0</v>
      </c>
      <c r="I48" s="248">
        <v>3.2209359999999996</v>
      </c>
      <c r="J48" s="248">
        <f>+H48-I48</f>
        <v>-3.2209359999999996</v>
      </c>
      <c r="K48" s="248"/>
      <c r="L48" s="248">
        <v>0</v>
      </c>
      <c r="M48" s="248">
        <v>0.145196</v>
      </c>
      <c r="N48" s="248">
        <f>+L48-M48</f>
        <v>-0.145196</v>
      </c>
      <c r="O48" s="248"/>
      <c r="P48" s="248">
        <v>0</v>
      </c>
      <c r="Q48" s="248">
        <v>0.6680750000000001</v>
      </c>
      <c r="R48" s="248">
        <f>+P48-Q48</f>
        <v>-0.6680750000000001</v>
      </c>
      <c r="S48" s="248"/>
      <c r="T48" s="248">
        <v>0</v>
      </c>
      <c r="U48" s="248">
        <v>1.2181030000000002</v>
      </c>
      <c r="V48" s="248">
        <f>+T48-U48</f>
        <v>-1.2181030000000002</v>
      </c>
      <c r="W48" s="248"/>
      <c r="X48" s="248">
        <f aca="true" t="shared" si="11" ref="X48:Y50">SUM(H48,L48,P48,T48)</f>
        <v>0</v>
      </c>
      <c r="Y48" s="248">
        <f t="shared" si="11"/>
        <v>5.25231</v>
      </c>
      <c r="Z48" s="248">
        <f>+X48-Y48</f>
        <v>-5.25231</v>
      </c>
      <c r="AA48" s="248"/>
    </row>
    <row r="49" spans="5:27" ht="12.75">
      <c r="E49" s="245" t="s">
        <v>58</v>
      </c>
      <c r="H49" s="248">
        <v>4.0972880391256</v>
      </c>
      <c r="I49" s="248">
        <v>15.384344000000004</v>
      </c>
      <c r="J49" s="248">
        <f>+H49-I49</f>
        <v>-11.287055960874405</v>
      </c>
      <c r="K49" s="248"/>
      <c r="L49" s="248">
        <v>4.6291167942708205</v>
      </c>
      <c r="M49" s="248">
        <v>9.73046499999999</v>
      </c>
      <c r="N49" s="248">
        <f>+L49-M49</f>
        <v>-5.1013482057291695</v>
      </c>
      <c r="O49" s="248"/>
      <c r="P49" s="248">
        <v>2.4467091585898206</v>
      </c>
      <c r="Q49" s="248">
        <v>6.762742000000003</v>
      </c>
      <c r="R49" s="248">
        <f>+P49-Q49</f>
        <v>-4.316032841410182</v>
      </c>
      <c r="S49" s="248"/>
      <c r="T49" s="248">
        <v>3.348560511985694</v>
      </c>
      <c r="U49" s="248">
        <v>9.792756999999998</v>
      </c>
      <c r="V49" s="248">
        <f>+T49-U49</f>
        <v>-6.444196488014304</v>
      </c>
      <c r="W49" s="248"/>
      <c r="X49" s="248">
        <f t="shared" si="11"/>
        <v>14.521674503971935</v>
      </c>
      <c r="Y49" s="248">
        <f t="shared" si="11"/>
        <v>41.67030799999999</v>
      </c>
      <c r="Z49" s="248">
        <f>+X49-Y49</f>
        <v>-27.148633496028054</v>
      </c>
      <c r="AA49" s="248"/>
    </row>
    <row r="50" spans="1:27" ht="12.75">
      <c r="A50" s="250"/>
      <c r="B50" s="250"/>
      <c r="C50" s="250"/>
      <c r="D50" s="250" t="s">
        <v>108</v>
      </c>
      <c r="E50" s="250"/>
      <c r="F50" s="250"/>
      <c r="G50" s="250"/>
      <c r="H50" s="251">
        <v>30.764218279999838</v>
      </c>
      <c r="I50" s="251">
        <v>21.583827999999993</v>
      </c>
      <c r="J50" s="251">
        <f>+H50-I50</f>
        <v>9.180390279999845</v>
      </c>
      <c r="K50" s="251"/>
      <c r="L50" s="251">
        <v>68.19879662204099</v>
      </c>
      <c r="M50" s="251">
        <v>18.449087000000006</v>
      </c>
      <c r="N50" s="251">
        <f>+L50-M50</f>
        <v>49.74970962204098</v>
      </c>
      <c r="O50" s="251"/>
      <c r="P50" s="251">
        <v>11.39648572137532</v>
      </c>
      <c r="Q50" s="251">
        <v>26.594230999999994</v>
      </c>
      <c r="R50" s="251">
        <f>+P50-Q50</f>
        <v>-15.197745278624673</v>
      </c>
      <c r="S50" s="251"/>
      <c r="T50" s="251">
        <v>5.878798928261045</v>
      </c>
      <c r="U50" s="251">
        <v>6.313641999999998</v>
      </c>
      <c r="V50" s="251">
        <f>+T50-U50</f>
        <v>-0.4348430717389533</v>
      </c>
      <c r="W50" s="251"/>
      <c r="X50" s="251">
        <f t="shared" si="11"/>
        <v>116.2382995516772</v>
      </c>
      <c r="Y50" s="251">
        <f t="shared" si="11"/>
        <v>72.940788</v>
      </c>
      <c r="Z50" s="251">
        <f>+X50-Y50</f>
        <v>43.297511551677204</v>
      </c>
      <c r="AA50" s="248"/>
    </row>
    <row r="51" spans="8:27" ht="12.75">
      <c r="H51" s="248"/>
      <c r="I51" s="248"/>
      <c r="J51" s="248"/>
      <c r="K51" s="248"/>
      <c r="L51" s="248"/>
      <c r="M51" s="248"/>
      <c r="N51" s="248"/>
      <c r="O51" s="248"/>
      <c r="P51" s="248"/>
      <c r="Q51" s="248"/>
      <c r="R51" s="248"/>
      <c r="S51" s="248"/>
      <c r="T51" s="248"/>
      <c r="U51" s="248"/>
      <c r="V51" s="248"/>
      <c r="W51" s="248"/>
      <c r="X51" s="248"/>
      <c r="Y51" s="248"/>
      <c r="Z51" s="248"/>
      <c r="AA51" s="248"/>
    </row>
    <row r="52" spans="8:27" ht="12.75">
      <c r="H52" s="248"/>
      <c r="I52" s="248"/>
      <c r="J52" s="248"/>
      <c r="K52" s="248"/>
      <c r="L52" s="248"/>
      <c r="M52" s="248"/>
      <c r="N52" s="248"/>
      <c r="O52" s="248"/>
      <c r="P52" s="248"/>
      <c r="Q52" s="248"/>
      <c r="R52" s="248"/>
      <c r="S52" s="248"/>
      <c r="T52" s="248"/>
      <c r="U52" s="248"/>
      <c r="V52" s="248"/>
      <c r="W52" s="248"/>
      <c r="X52" s="248"/>
      <c r="Y52" s="248"/>
      <c r="Z52" s="248"/>
      <c r="AA52" s="248"/>
    </row>
    <row r="53" spans="8:26" ht="12.75">
      <c r="H53" s="252"/>
      <c r="I53" s="252"/>
      <c r="J53" s="252"/>
      <c r="L53" s="252"/>
      <c r="M53" s="252"/>
      <c r="N53" s="252"/>
      <c r="O53" s="252"/>
      <c r="P53" s="252"/>
      <c r="Q53" s="252"/>
      <c r="R53" s="252"/>
      <c r="T53" s="252"/>
      <c r="U53" s="252"/>
      <c r="V53" s="252"/>
      <c r="X53" s="252"/>
      <c r="Y53" s="252"/>
      <c r="Z53" s="252"/>
    </row>
    <row r="54" spans="8:26" ht="12.75">
      <c r="H54" s="252"/>
      <c r="I54" s="252"/>
      <c r="J54" s="252"/>
      <c r="L54" s="252"/>
      <c r="M54" s="252"/>
      <c r="N54" s="252"/>
      <c r="O54" s="252"/>
      <c r="P54" s="252"/>
      <c r="Q54" s="252"/>
      <c r="R54" s="252"/>
      <c r="T54" s="252"/>
      <c r="U54" s="252"/>
      <c r="V54" s="252"/>
      <c r="X54" s="252"/>
      <c r="Y54" s="252"/>
      <c r="Z54" s="252"/>
    </row>
    <row r="55" spans="8:26" ht="12.75">
      <c r="H55" s="252"/>
      <c r="I55" s="252"/>
      <c r="J55" s="252"/>
      <c r="L55" s="252"/>
      <c r="M55" s="252"/>
      <c r="N55" s="252"/>
      <c r="O55" s="252"/>
      <c r="P55" s="252"/>
      <c r="Q55" s="252"/>
      <c r="R55" s="252"/>
      <c r="T55" s="252"/>
      <c r="U55" s="252"/>
      <c r="V55" s="252"/>
      <c r="X55" s="252"/>
      <c r="Y55" s="252"/>
      <c r="Z55" s="252"/>
    </row>
    <row r="56" spans="8:26" ht="12.75">
      <c r="H56" s="252"/>
      <c r="I56" s="252"/>
      <c r="J56" s="252"/>
      <c r="L56" s="252"/>
      <c r="M56" s="252"/>
      <c r="N56" s="252"/>
      <c r="O56" s="252"/>
      <c r="P56" s="252"/>
      <c r="Q56" s="252"/>
      <c r="R56" s="252"/>
      <c r="T56" s="252"/>
      <c r="U56" s="252"/>
      <c r="V56" s="252"/>
      <c r="X56" s="252"/>
      <c r="Y56" s="252"/>
      <c r="Z56" s="252"/>
    </row>
    <row r="57" spans="8:26" ht="12.75">
      <c r="H57" s="252"/>
      <c r="I57" s="252"/>
      <c r="J57" s="252"/>
      <c r="L57" s="252"/>
      <c r="M57" s="252"/>
      <c r="N57" s="252"/>
      <c r="O57" s="252"/>
      <c r="P57" s="252"/>
      <c r="Q57" s="252"/>
      <c r="R57" s="252"/>
      <c r="T57" s="252"/>
      <c r="U57" s="252"/>
      <c r="V57" s="252"/>
      <c r="X57" s="252"/>
      <c r="Y57" s="252"/>
      <c r="Z57" s="252"/>
    </row>
    <row r="58" spans="1:26" ht="12.75">
      <c r="A58" s="245" t="s">
        <v>109</v>
      </c>
      <c r="B58" s="245" t="s">
        <v>110</v>
      </c>
      <c r="H58" s="252"/>
      <c r="I58" s="252"/>
      <c r="J58" s="252"/>
      <c r="L58" s="252"/>
      <c r="M58" s="252"/>
      <c r="N58" s="252"/>
      <c r="O58" s="252"/>
      <c r="P58" s="252"/>
      <c r="Q58" s="252"/>
      <c r="R58" s="252"/>
      <c r="T58" s="252"/>
      <c r="U58" s="252"/>
      <c r="V58" s="252"/>
      <c r="X58" s="252"/>
      <c r="Y58" s="252"/>
      <c r="Z58" s="252"/>
    </row>
    <row r="59" spans="8:26" ht="12.75">
      <c r="H59" s="252"/>
      <c r="I59" s="252"/>
      <c r="J59" s="252"/>
      <c r="L59" s="252"/>
      <c r="M59" s="252"/>
      <c r="N59" s="252"/>
      <c r="O59" s="252"/>
      <c r="P59" s="252"/>
      <c r="Q59" s="252"/>
      <c r="R59" s="252"/>
      <c r="T59" s="252"/>
      <c r="U59" s="252"/>
      <c r="V59" s="252"/>
      <c r="X59" s="252"/>
      <c r="Y59" s="252"/>
      <c r="Z59" s="252"/>
    </row>
    <row r="60" spans="1:27" s="155" customFormat="1" ht="12.75">
      <c r="A60" s="183"/>
      <c r="B60" s="183"/>
      <c r="C60" s="183"/>
      <c r="D60" s="183"/>
      <c r="E60" s="183"/>
      <c r="F60" s="183"/>
      <c r="G60" s="183"/>
      <c r="H60" s="400" t="s">
        <v>390</v>
      </c>
      <c r="I60" s="400"/>
      <c r="J60" s="400"/>
      <c r="K60" s="185"/>
      <c r="L60" s="400" t="s">
        <v>391</v>
      </c>
      <c r="M60" s="400"/>
      <c r="N60" s="400"/>
      <c r="O60" s="188"/>
      <c r="P60" s="400" t="s">
        <v>392</v>
      </c>
      <c r="Q60" s="400"/>
      <c r="R60" s="400"/>
      <c r="S60" s="188"/>
      <c r="T60" s="400" t="s">
        <v>393</v>
      </c>
      <c r="U60" s="400"/>
      <c r="V60" s="400"/>
      <c r="W60" s="185"/>
      <c r="X60" s="418" t="s">
        <v>756</v>
      </c>
      <c r="Y60" s="400"/>
      <c r="Z60" s="400"/>
      <c r="AA60" s="185"/>
    </row>
    <row r="61" spans="8:26" ht="12.75">
      <c r="H61" s="246" t="s">
        <v>192</v>
      </c>
      <c r="I61" s="246" t="s">
        <v>193</v>
      </c>
      <c r="J61" s="246" t="s">
        <v>194</v>
      </c>
      <c r="L61" s="246" t="s">
        <v>192</v>
      </c>
      <c r="M61" s="246" t="s">
        <v>193</v>
      </c>
      <c r="N61" s="246" t="s">
        <v>194</v>
      </c>
      <c r="O61" s="247"/>
      <c r="P61" s="246" t="s">
        <v>192</v>
      </c>
      <c r="Q61" s="246" t="s">
        <v>193</v>
      </c>
      <c r="R61" s="246" t="s">
        <v>194</v>
      </c>
      <c r="T61" s="246" t="s">
        <v>192</v>
      </c>
      <c r="U61" s="246" t="s">
        <v>193</v>
      </c>
      <c r="V61" s="246" t="s">
        <v>194</v>
      </c>
      <c r="X61" s="246" t="s">
        <v>192</v>
      </c>
      <c r="Y61" s="246" t="s">
        <v>193</v>
      </c>
      <c r="Z61" s="246" t="s">
        <v>194</v>
      </c>
    </row>
    <row r="62" spans="8:27" ht="12.75">
      <c r="H62" s="248"/>
      <c r="I62" s="248"/>
      <c r="J62" s="248"/>
      <c r="K62" s="248"/>
      <c r="L62" s="248"/>
      <c r="M62" s="248"/>
      <c r="N62" s="248"/>
      <c r="O62" s="248"/>
      <c r="P62" s="248"/>
      <c r="Q62" s="248"/>
      <c r="R62" s="248"/>
      <c r="S62" s="248"/>
      <c r="T62" s="248"/>
      <c r="U62" s="248"/>
      <c r="V62" s="248"/>
      <c r="W62" s="248"/>
      <c r="X62" s="248"/>
      <c r="Y62" s="248"/>
      <c r="Z62" s="248"/>
      <c r="AA62" s="248"/>
    </row>
    <row r="63" spans="3:27" ht="12.75">
      <c r="C63" s="245" t="s">
        <v>111</v>
      </c>
      <c r="H63" s="248"/>
      <c r="I63" s="248">
        <v>90.77070792201214</v>
      </c>
      <c r="J63" s="248">
        <f>+H63-I63</f>
        <v>-90.77070792201214</v>
      </c>
      <c r="K63" s="248"/>
      <c r="L63" s="248"/>
      <c r="M63" s="248">
        <v>536.6664602558421</v>
      </c>
      <c r="N63" s="248">
        <f>+L63-M63</f>
        <v>-536.6664602558421</v>
      </c>
      <c r="O63" s="248"/>
      <c r="P63" s="248"/>
      <c r="Q63" s="248">
        <v>63.772960733674104</v>
      </c>
      <c r="R63" s="248">
        <f>+P63-Q63</f>
        <v>-63.772960733674104</v>
      </c>
      <c r="S63" s="248"/>
      <c r="T63" s="248"/>
      <c r="U63" s="248">
        <v>530.2619435865374</v>
      </c>
      <c r="V63" s="248">
        <f>+T63-U63</f>
        <v>-530.2619435865374</v>
      </c>
      <c r="W63" s="248"/>
      <c r="X63" s="248"/>
      <c r="Y63" s="248">
        <f>SUM(I63,M63,Q63,U63)</f>
        <v>1221.4720724980657</v>
      </c>
      <c r="Z63" s="248">
        <f>+X63-Y63</f>
        <v>-1221.4720724980657</v>
      </c>
      <c r="AA63" s="248"/>
    </row>
    <row r="64" spans="3:27" ht="12.75">
      <c r="C64" s="253"/>
      <c r="D64" s="253" t="s">
        <v>112</v>
      </c>
      <c r="H64" s="248"/>
      <c r="I64" s="248">
        <v>75.49695902051</v>
      </c>
      <c r="J64" s="248">
        <f>+H64-I64</f>
        <v>-75.49695902051</v>
      </c>
      <c r="K64" s="248"/>
      <c r="L64" s="248"/>
      <c r="M64" s="248">
        <v>491.0491711319</v>
      </c>
      <c r="N64" s="248">
        <f>+L64-M64</f>
        <v>-491.0491711319</v>
      </c>
      <c r="O64" s="248"/>
      <c r="P64" s="248"/>
      <c r="Q64" s="248">
        <v>51.198122594729995</v>
      </c>
      <c r="R64" s="248">
        <f>+P64-Q64</f>
        <v>-51.198122594729995</v>
      </c>
      <c r="S64" s="248"/>
      <c r="T64" s="248"/>
      <c r="U64" s="248">
        <v>504.31911900718006</v>
      </c>
      <c r="V64" s="248">
        <f>+T64-U64</f>
        <v>-504.31911900718006</v>
      </c>
      <c r="W64" s="248"/>
      <c r="X64" s="248"/>
      <c r="Y64" s="248">
        <f>SUM(I64,M64,Q64,U64)</f>
        <v>1122.06337175432</v>
      </c>
      <c r="Z64" s="248">
        <f>+X64-Y64</f>
        <v>-1122.06337175432</v>
      </c>
      <c r="AA64" s="248"/>
    </row>
    <row r="65" spans="3:27" ht="12.75">
      <c r="C65" s="253"/>
      <c r="D65" s="253" t="s">
        <v>113</v>
      </c>
      <c r="H65" s="248"/>
      <c r="I65" s="248">
        <v>15.273748901502131</v>
      </c>
      <c r="J65" s="248">
        <f>+H65-I65</f>
        <v>-15.273748901502131</v>
      </c>
      <c r="K65" s="248"/>
      <c r="L65" s="248"/>
      <c r="M65" s="248">
        <v>45.61728912394216</v>
      </c>
      <c r="N65" s="248">
        <f>+L65-M65</f>
        <v>-45.61728912394216</v>
      </c>
      <c r="O65" s="248"/>
      <c r="P65" s="248"/>
      <c r="Q65" s="248">
        <v>12.57483813894411</v>
      </c>
      <c r="R65" s="248">
        <f>+P65-Q65</f>
        <v>-12.57483813894411</v>
      </c>
      <c r="S65" s="248"/>
      <c r="T65" s="248"/>
      <c r="U65" s="248">
        <v>25.942824579357364</v>
      </c>
      <c r="V65" s="248">
        <f>+T65-U65</f>
        <v>-25.942824579357364</v>
      </c>
      <c r="W65" s="248"/>
      <c r="X65" s="248"/>
      <c r="Y65" s="248">
        <f>SUM(I65,M65,Q65,U65)</f>
        <v>99.40870074374575</v>
      </c>
      <c r="Z65" s="248">
        <f>+X65-Y65</f>
        <v>-99.40870074374575</v>
      </c>
      <c r="AA65" s="248"/>
    </row>
    <row r="66" spans="8:27" ht="12.75">
      <c r="H66" s="248"/>
      <c r="I66" s="248"/>
      <c r="J66" s="248"/>
      <c r="K66" s="248"/>
      <c r="L66" s="248"/>
      <c r="M66" s="248"/>
      <c r="N66" s="248"/>
      <c r="O66" s="248"/>
      <c r="P66" s="248"/>
      <c r="Q66" s="248"/>
      <c r="R66" s="248"/>
      <c r="S66" s="248"/>
      <c r="T66" s="248"/>
      <c r="U66" s="248"/>
      <c r="V66" s="248"/>
      <c r="W66" s="248"/>
      <c r="X66" s="248"/>
      <c r="Y66" s="248"/>
      <c r="Z66" s="248"/>
      <c r="AA66" s="248"/>
    </row>
    <row r="67" spans="1:27" ht="12.75">
      <c r="A67" s="245" t="s">
        <v>114</v>
      </c>
      <c r="B67" s="245" t="s">
        <v>115</v>
      </c>
      <c r="H67" s="248"/>
      <c r="I67" s="248"/>
      <c r="J67" s="248"/>
      <c r="K67" s="248"/>
      <c r="L67" s="248"/>
      <c r="M67" s="248"/>
      <c r="N67" s="248"/>
      <c r="O67" s="248"/>
      <c r="P67" s="248"/>
      <c r="Q67" s="248"/>
      <c r="R67" s="248"/>
      <c r="S67" s="248"/>
      <c r="T67" s="248"/>
      <c r="U67" s="248"/>
      <c r="V67" s="248"/>
      <c r="W67" s="248"/>
      <c r="X67" s="248"/>
      <c r="Y67" s="248"/>
      <c r="Z67" s="248"/>
      <c r="AA67" s="248"/>
    </row>
    <row r="68" spans="8:27" ht="12.75">
      <c r="H68" s="248"/>
      <c r="I68" s="248"/>
      <c r="J68" s="248"/>
      <c r="K68" s="248"/>
      <c r="L68" s="248"/>
      <c r="M68" s="248"/>
      <c r="N68" s="248"/>
      <c r="O68" s="248"/>
      <c r="P68" s="248"/>
      <c r="Q68" s="248"/>
      <c r="R68" s="248"/>
      <c r="S68" s="248"/>
      <c r="T68" s="248"/>
      <c r="U68" s="248"/>
      <c r="V68" s="248"/>
      <c r="W68" s="248"/>
      <c r="X68" s="248"/>
      <c r="Y68" s="248"/>
      <c r="Z68" s="248"/>
      <c r="AA68" s="248"/>
    </row>
    <row r="69" spans="1:27" s="155" customFormat="1" ht="12.75">
      <c r="A69" s="183"/>
      <c r="B69" s="183"/>
      <c r="C69" s="183"/>
      <c r="D69" s="183"/>
      <c r="E69" s="183"/>
      <c r="F69" s="183"/>
      <c r="G69" s="183"/>
      <c r="H69" s="400" t="s">
        <v>390</v>
      </c>
      <c r="I69" s="400"/>
      <c r="J69" s="400"/>
      <c r="K69" s="185"/>
      <c r="L69" s="400" t="s">
        <v>391</v>
      </c>
      <c r="M69" s="400"/>
      <c r="N69" s="400"/>
      <c r="O69" s="188"/>
      <c r="P69" s="400" t="s">
        <v>392</v>
      </c>
      <c r="Q69" s="400"/>
      <c r="R69" s="400"/>
      <c r="S69" s="188"/>
      <c r="T69" s="400" t="s">
        <v>393</v>
      </c>
      <c r="U69" s="400"/>
      <c r="V69" s="400"/>
      <c r="W69" s="185"/>
      <c r="X69" s="418" t="s">
        <v>756</v>
      </c>
      <c r="Y69" s="400"/>
      <c r="Z69" s="400"/>
      <c r="AA69" s="185"/>
    </row>
    <row r="70" spans="8:26" ht="12.75">
      <c r="H70" s="246" t="s">
        <v>192</v>
      </c>
      <c r="I70" s="246" t="s">
        <v>193</v>
      </c>
      <c r="J70" s="246" t="s">
        <v>194</v>
      </c>
      <c r="L70" s="246" t="s">
        <v>192</v>
      </c>
      <c r="M70" s="246" t="s">
        <v>193</v>
      </c>
      <c r="N70" s="246" t="s">
        <v>194</v>
      </c>
      <c r="O70" s="247"/>
      <c r="P70" s="246" t="s">
        <v>192</v>
      </c>
      <c r="Q70" s="246" t="s">
        <v>193</v>
      </c>
      <c r="R70" s="246" t="s">
        <v>194</v>
      </c>
      <c r="T70" s="246" t="s">
        <v>192</v>
      </c>
      <c r="U70" s="246" t="s">
        <v>193</v>
      </c>
      <c r="V70" s="246" t="s">
        <v>194</v>
      </c>
      <c r="X70" s="246" t="s">
        <v>192</v>
      </c>
      <c r="Y70" s="246" t="s">
        <v>193</v>
      </c>
      <c r="Z70" s="246" t="s">
        <v>194</v>
      </c>
    </row>
    <row r="71" spans="8:27" ht="12.75">
      <c r="H71" s="248"/>
      <c r="I71" s="248"/>
      <c r="J71" s="248"/>
      <c r="K71" s="248"/>
      <c r="L71" s="248"/>
      <c r="M71" s="248"/>
      <c r="N71" s="248"/>
      <c r="O71" s="248"/>
      <c r="P71" s="248"/>
      <c r="Q71" s="248"/>
      <c r="R71" s="248"/>
      <c r="S71" s="248"/>
      <c r="T71" s="248"/>
      <c r="U71" s="248"/>
      <c r="V71" s="248"/>
      <c r="W71" s="248"/>
      <c r="X71" s="248"/>
      <c r="Y71" s="248"/>
      <c r="Z71" s="248"/>
      <c r="AA71" s="248"/>
    </row>
    <row r="72" spans="3:27" ht="12.75">
      <c r="C72" s="245" t="s">
        <v>111</v>
      </c>
      <c r="H72" s="248"/>
      <c r="I72" s="248">
        <f>SUM(I73:I75)</f>
        <v>19.8480245464494</v>
      </c>
      <c r="J72" s="248">
        <f>+H72-I72</f>
        <v>-19.8480245464494</v>
      </c>
      <c r="K72" s="248"/>
      <c r="L72" s="248"/>
      <c r="M72" s="248">
        <f>SUM(M73:M75)</f>
        <v>20.07236764625299</v>
      </c>
      <c r="N72" s="248">
        <f>+L72-M72</f>
        <v>-20.07236764625299</v>
      </c>
      <c r="O72" s="248"/>
      <c r="P72" s="248"/>
      <c r="Q72" s="248">
        <f>SUM(Q73:Q75)</f>
        <v>18.17544304900167</v>
      </c>
      <c r="R72" s="248">
        <f>+P72-Q72</f>
        <v>-18.17544304900167</v>
      </c>
      <c r="S72" s="248"/>
      <c r="T72" s="248"/>
      <c r="U72" s="248">
        <f>SUM(U73:U75)</f>
        <v>6.132018998489862</v>
      </c>
      <c r="V72" s="248">
        <f>+T72-U72</f>
        <v>-6.132018998489862</v>
      </c>
      <c r="W72" s="248"/>
      <c r="X72" s="248"/>
      <c r="Y72" s="248">
        <f>SUM(Y73:Y75)</f>
        <v>64.22785424019389</v>
      </c>
      <c r="Z72" s="248">
        <f>+X72-Y72</f>
        <v>-64.22785424019389</v>
      </c>
      <c r="AA72" s="248"/>
    </row>
    <row r="73" spans="4:27" ht="12.75">
      <c r="D73" s="245" t="s">
        <v>102</v>
      </c>
      <c r="H73" s="248"/>
      <c r="I73" s="248">
        <v>9.268569611642556</v>
      </c>
      <c r="J73" s="248">
        <f>+H73-I73</f>
        <v>-9.268569611642556</v>
      </c>
      <c r="K73" s="248"/>
      <c r="L73" s="248"/>
      <c r="M73" s="248">
        <v>14.560754592849946</v>
      </c>
      <c r="N73" s="248">
        <f>+L73-M73</f>
        <v>-14.560754592849946</v>
      </c>
      <c r="O73" s="248"/>
      <c r="P73" s="248"/>
      <c r="Q73" s="248">
        <v>-48.9863242982025</v>
      </c>
      <c r="R73" s="248">
        <f>+P73-Q73</f>
        <v>48.9863242982025</v>
      </c>
      <c r="S73" s="248"/>
      <c r="T73" s="248"/>
      <c r="U73" s="248">
        <v>-24.238306756758085</v>
      </c>
      <c r="V73" s="248">
        <f>+T73-U73</f>
        <v>24.238306756758085</v>
      </c>
      <c r="W73" s="248"/>
      <c r="X73" s="248"/>
      <c r="Y73" s="248">
        <f>SUM(I73,M73,Q73,U73)</f>
        <v>-49.39530685046808</v>
      </c>
      <c r="Z73" s="248">
        <f>+X73-Y73</f>
        <v>49.39530685046808</v>
      </c>
      <c r="AA73" s="248"/>
    </row>
    <row r="74" spans="4:27" ht="12.75">
      <c r="D74" s="245" t="s">
        <v>106</v>
      </c>
      <c r="H74" s="248"/>
      <c r="I74" s="248">
        <v>16.25713442830824</v>
      </c>
      <c r="J74" s="248">
        <f>+H74-I74</f>
        <v>-16.25713442830824</v>
      </c>
      <c r="K74" s="248"/>
      <c r="L74" s="248"/>
      <c r="M74" s="248">
        <v>11.317682280886789</v>
      </c>
      <c r="N74" s="248">
        <f>+L74-M74</f>
        <v>-11.317682280886789</v>
      </c>
      <c r="O74" s="248"/>
      <c r="P74" s="248"/>
      <c r="Q74" s="248">
        <v>-69.29797283649451</v>
      </c>
      <c r="R74" s="248">
        <f>+P74-Q74</f>
        <v>69.29797283649451</v>
      </c>
      <c r="S74" s="248"/>
      <c r="T74" s="248"/>
      <c r="U74" s="248">
        <v>-15.317864400878445</v>
      </c>
      <c r="V74" s="248">
        <f>+T74-U74</f>
        <v>15.317864400878445</v>
      </c>
      <c r="W74" s="248"/>
      <c r="X74" s="248"/>
      <c r="Y74" s="248">
        <f>SUM(I74,M74,Q74,U74)</f>
        <v>-57.041020528177924</v>
      </c>
      <c r="Z74" s="248">
        <f>+X74-Y74</f>
        <v>57.041020528177924</v>
      </c>
      <c r="AA74" s="248"/>
    </row>
    <row r="75" spans="4:27" ht="12.75">
      <c r="D75" s="245" t="s">
        <v>108</v>
      </c>
      <c r="H75" s="248"/>
      <c r="I75" s="248">
        <v>-5.677679493501397</v>
      </c>
      <c r="J75" s="248">
        <f>+H75-I75</f>
        <v>5.677679493501397</v>
      </c>
      <c r="K75" s="248"/>
      <c r="L75" s="248"/>
      <c r="M75" s="248">
        <v>-5.806069227483747</v>
      </c>
      <c r="N75" s="248">
        <f>+L75-M75</f>
        <v>5.806069227483747</v>
      </c>
      <c r="O75" s="248"/>
      <c r="P75" s="248"/>
      <c r="Q75" s="248">
        <v>136.45974018369867</v>
      </c>
      <c r="R75" s="248">
        <f>+P75-Q75</f>
        <v>-136.45974018369867</v>
      </c>
      <c r="S75" s="248"/>
      <c r="T75" s="248"/>
      <c r="U75" s="248">
        <v>45.68819015612639</v>
      </c>
      <c r="V75" s="248">
        <f>+T75-U75</f>
        <v>-45.68819015612639</v>
      </c>
      <c r="W75" s="248"/>
      <c r="X75" s="248"/>
      <c r="Y75" s="248">
        <f>SUM(I75,M75,Q75,U75)</f>
        <v>170.6641816188399</v>
      </c>
      <c r="Z75" s="248">
        <f>+X75-Y75</f>
        <v>-170.6641816188399</v>
      </c>
      <c r="AA75" s="248"/>
    </row>
    <row r="76" spans="8:27" ht="12.75">
      <c r="H76" s="248"/>
      <c r="I76" s="248"/>
      <c r="J76" s="248"/>
      <c r="K76" s="248"/>
      <c r="L76" s="248"/>
      <c r="M76" s="248"/>
      <c r="N76" s="248"/>
      <c r="O76" s="248"/>
      <c r="P76" s="248"/>
      <c r="Q76" s="248"/>
      <c r="R76" s="248"/>
      <c r="S76" s="248"/>
      <c r="T76" s="248"/>
      <c r="U76" s="248"/>
      <c r="V76" s="248"/>
      <c r="W76" s="248"/>
      <c r="X76" s="248"/>
      <c r="Y76" s="248"/>
      <c r="Z76" s="248"/>
      <c r="AA76" s="248"/>
    </row>
    <row r="77" spans="8:27" ht="12.75">
      <c r="H77" s="248"/>
      <c r="I77" s="248"/>
      <c r="J77" s="248"/>
      <c r="K77" s="248"/>
      <c r="L77" s="248"/>
      <c r="M77" s="248"/>
      <c r="N77" s="248"/>
      <c r="O77" s="248"/>
      <c r="P77" s="248"/>
      <c r="Q77" s="248"/>
      <c r="R77" s="248"/>
      <c r="S77" s="248"/>
      <c r="T77" s="248"/>
      <c r="U77" s="248"/>
      <c r="V77" s="248"/>
      <c r="W77" s="248"/>
      <c r="X77" s="248"/>
      <c r="Y77" s="248"/>
      <c r="Z77" s="248"/>
      <c r="AA77" s="248"/>
    </row>
    <row r="78" spans="8:27" ht="12.75">
      <c r="H78" s="248"/>
      <c r="I78" s="248"/>
      <c r="J78" s="248"/>
      <c r="K78" s="248"/>
      <c r="L78" s="248"/>
      <c r="M78" s="248"/>
      <c r="N78" s="248"/>
      <c r="O78" s="248"/>
      <c r="P78" s="248"/>
      <c r="Q78" s="248"/>
      <c r="R78" s="248"/>
      <c r="S78" s="248"/>
      <c r="T78" s="248"/>
      <c r="U78" s="248"/>
      <c r="V78" s="248"/>
      <c r="W78" s="248"/>
      <c r="X78" s="248"/>
      <c r="Y78" s="248"/>
      <c r="Z78" s="248"/>
      <c r="AA78" s="248"/>
    </row>
    <row r="79" spans="8:27" ht="12.75">
      <c r="H79" s="248"/>
      <c r="I79" s="248"/>
      <c r="J79" s="248"/>
      <c r="K79" s="248"/>
      <c r="L79" s="248"/>
      <c r="M79" s="248"/>
      <c r="N79" s="248"/>
      <c r="O79" s="248"/>
      <c r="P79" s="248"/>
      <c r="Q79" s="248"/>
      <c r="R79" s="248"/>
      <c r="S79" s="248"/>
      <c r="T79" s="248"/>
      <c r="U79" s="248"/>
      <c r="V79" s="248"/>
      <c r="W79" s="248"/>
      <c r="X79" s="248"/>
      <c r="Y79" s="248"/>
      <c r="Z79" s="248"/>
      <c r="AA79" s="248"/>
    </row>
    <row r="80" spans="8:27" ht="12.75">
      <c r="H80" s="248"/>
      <c r="I80" s="248"/>
      <c r="J80" s="248"/>
      <c r="K80" s="248"/>
      <c r="L80" s="248"/>
      <c r="M80" s="248"/>
      <c r="N80" s="248"/>
      <c r="O80" s="248"/>
      <c r="P80" s="248"/>
      <c r="Q80" s="248"/>
      <c r="R80" s="248"/>
      <c r="S80" s="248"/>
      <c r="T80" s="248"/>
      <c r="U80" s="248"/>
      <c r="V80" s="248"/>
      <c r="W80" s="248"/>
      <c r="X80" s="248"/>
      <c r="Y80" s="248"/>
      <c r="Z80" s="248"/>
      <c r="AA80" s="248"/>
    </row>
    <row r="81" spans="8:27" ht="12.75">
      <c r="H81" s="248"/>
      <c r="I81" s="248"/>
      <c r="J81" s="248"/>
      <c r="K81" s="248"/>
      <c r="L81" s="248"/>
      <c r="M81" s="248"/>
      <c r="N81" s="248"/>
      <c r="O81" s="248"/>
      <c r="P81" s="248"/>
      <c r="Q81" s="248"/>
      <c r="R81" s="248"/>
      <c r="S81" s="248"/>
      <c r="T81" s="248"/>
      <c r="U81" s="248"/>
      <c r="V81" s="248"/>
      <c r="W81" s="248"/>
      <c r="X81" s="248"/>
      <c r="Y81" s="248"/>
      <c r="Z81" s="248"/>
      <c r="AA81" s="248"/>
    </row>
  </sheetData>
  <sheetProtection/>
  <mergeCells count="19">
    <mergeCell ref="H1:V1"/>
    <mergeCell ref="T6:V6"/>
    <mergeCell ref="X6:Z6"/>
    <mergeCell ref="H5:Z5"/>
    <mergeCell ref="H6:J6"/>
    <mergeCell ref="L6:N6"/>
    <mergeCell ref="P6:R6"/>
    <mergeCell ref="B2:AA2"/>
    <mergeCell ref="B3:AA3"/>
    <mergeCell ref="H69:J69"/>
    <mergeCell ref="L69:N69"/>
    <mergeCell ref="H60:J60"/>
    <mergeCell ref="L60:N60"/>
    <mergeCell ref="T69:V69"/>
    <mergeCell ref="X69:Z69"/>
    <mergeCell ref="X60:Z60"/>
    <mergeCell ref="P60:R60"/>
    <mergeCell ref="P69:R69"/>
    <mergeCell ref="T60:V60"/>
  </mergeCells>
  <printOptions horizontalCentered="1"/>
  <pageMargins left="0.15748031496062992" right="0.15748031496062992" top="0.53" bottom="0.35433070866141736" header="0.39" footer="0"/>
  <pageSetup fitToHeight="0" fitToWidth="0" horizontalDpi="300" verticalDpi="300" orientation="landscape" scale="70" r:id="rId1"/>
  <rowBreaks count="1" manualBreakCount="1">
    <brk id="52" max="255" man="1"/>
  </rowBreaks>
</worksheet>
</file>

<file path=xl/worksheets/sheet12.xml><?xml version="1.0" encoding="utf-8"?>
<worksheet xmlns="http://schemas.openxmlformats.org/spreadsheetml/2006/main" xmlns:r="http://schemas.openxmlformats.org/officeDocument/2006/relationships">
  <dimension ref="A1:AC1068"/>
  <sheetViews>
    <sheetView zoomScale="75" zoomScaleNormal="75" zoomScaleSheetLayoutView="75" zoomScalePageLayoutView="0" workbookViewId="0" topLeftCell="K1">
      <selection activeCell="AI11" sqref="AI11"/>
    </sheetView>
  </sheetViews>
  <sheetFormatPr defaultColWidth="6.28125" defaultRowHeight="12.75"/>
  <cols>
    <col min="1" max="2" width="0.5625" style="192" customWidth="1"/>
    <col min="3" max="3" width="1.7109375" style="191" customWidth="1"/>
    <col min="4" max="7" width="0.42578125" style="191" customWidth="1"/>
    <col min="8" max="8" width="46.140625" style="191" customWidth="1"/>
    <col min="9" max="9" width="0.42578125" style="191" customWidth="1"/>
    <col min="10" max="12" width="12.421875" style="191" customWidth="1"/>
    <col min="13" max="13" width="1.421875" style="191" customWidth="1"/>
    <col min="14" max="16" width="12.421875" style="192" customWidth="1"/>
    <col min="17" max="17" width="1.421875" style="192" customWidth="1"/>
    <col min="18" max="20" width="12.421875" style="191" customWidth="1"/>
    <col min="21" max="21" width="1.421875" style="191" customWidth="1"/>
    <col min="22" max="24" width="12.421875" style="191" customWidth="1"/>
    <col min="25" max="25" width="1.421875" style="191" customWidth="1"/>
    <col min="26" max="28" width="12.421875" style="191" customWidth="1"/>
    <col min="29" max="29" width="2.140625" style="191" customWidth="1"/>
    <col min="30" max="16384" width="6.28125" style="192" customWidth="1"/>
  </cols>
  <sheetData>
    <row r="1" spans="1:29" ht="12.75">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2.75">
      <c r="A2" s="271"/>
      <c r="B2" s="271"/>
      <c r="C2" s="428" t="s">
        <v>736</v>
      </c>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row>
    <row r="3" spans="1:29" ht="12.75">
      <c r="A3" s="271"/>
      <c r="B3" s="271"/>
      <c r="C3" s="430" t="s">
        <v>0</v>
      </c>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row>
    <row r="4" spans="3:21" ht="12.75">
      <c r="C4" s="198"/>
      <c r="D4" s="198"/>
      <c r="E4" s="198"/>
      <c r="F4" s="198"/>
      <c r="G4" s="198"/>
      <c r="H4" s="198"/>
      <c r="I4" s="198"/>
      <c r="R4" s="198"/>
      <c r="S4" s="198"/>
      <c r="T4" s="198"/>
      <c r="U4" s="198"/>
    </row>
    <row r="5" spans="3:29" ht="12.75" customHeight="1">
      <c r="C5" s="279"/>
      <c r="D5" s="279"/>
      <c r="E5" s="279"/>
      <c r="F5" s="279"/>
      <c r="G5" s="279"/>
      <c r="H5" s="279"/>
      <c r="I5" s="279"/>
      <c r="J5" s="427"/>
      <c r="K5" s="427"/>
      <c r="L5" s="427"/>
      <c r="M5" s="427"/>
      <c r="N5" s="427"/>
      <c r="O5" s="427"/>
      <c r="P5" s="427"/>
      <c r="Q5" s="427"/>
      <c r="R5" s="427"/>
      <c r="S5" s="427"/>
      <c r="T5" s="427"/>
      <c r="U5" s="427"/>
      <c r="V5" s="427"/>
      <c r="W5" s="427"/>
      <c r="X5" s="427"/>
      <c r="Y5" s="427"/>
      <c r="Z5" s="427"/>
      <c r="AA5" s="427"/>
      <c r="AB5" s="427"/>
      <c r="AC5" s="261"/>
    </row>
    <row r="6" spans="3:29" ht="12.75">
      <c r="C6" s="280"/>
      <c r="D6" s="280"/>
      <c r="E6" s="280"/>
      <c r="F6" s="280"/>
      <c r="G6" s="280"/>
      <c r="H6" s="280"/>
      <c r="I6" s="280"/>
      <c r="J6" s="262" t="s">
        <v>575</v>
      </c>
      <c r="K6" s="262"/>
      <c r="L6" s="262"/>
      <c r="M6" s="262"/>
      <c r="N6" s="263"/>
      <c r="O6" s="263"/>
      <c r="P6" s="263"/>
      <c r="Q6" s="263"/>
      <c r="R6" s="263"/>
      <c r="S6" s="263"/>
      <c r="T6" s="263"/>
      <c r="U6" s="263"/>
      <c r="V6" s="263"/>
      <c r="W6" s="263"/>
      <c r="X6" s="263"/>
      <c r="Y6" s="195"/>
      <c r="Z6" s="262" t="s">
        <v>561</v>
      </c>
      <c r="AA6" s="263"/>
      <c r="AB6" s="263"/>
      <c r="AC6" s="242"/>
    </row>
    <row r="7" spans="3:29" ht="12.75">
      <c r="C7" s="242" t="s">
        <v>232</v>
      </c>
      <c r="D7" s="242"/>
      <c r="E7" s="242"/>
      <c r="F7" s="242"/>
      <c r="G7" s="242"/>
      <c r="H7" s="242"/>
      <c r="I7" s="242"/>
      <c r="J7" s="265" t="s">
        <v>562</v>
      </c>
      <c r="K7" s="265"/>
      <c r="L7" s="265"/>
      <c r="M7" s="190"/>
      <c r="N7" s="265" t="s">
        <v>445</v>
      </c>
      <c r="O7" s="265"/>
      <c r="P7" s="265"/>
      <c r="Q7" s="190"/>
      <c r="R7" s="265" t="s">
        <v>576</v>
      </c>
      <c r="S7" s="265"/>
      <c r="T7" s="265"/>
      <c r="U7" s="190"/>
      <c r="V7" s="265" t="s">
        <v>577</v>
      </c>
      <c r="W7" s="265"/>
      <c r="X7" s="265"/>
      <c r="Y7" s="190"/>
      <c r="Z7" s="266" t="s">
        <v>433</v>
      </c>
      <c r="AA7" s="266" t="s">
        <v>434</v>
      </c>
      <c r="AB7" s="266" t="s">
        <v>194</v>
      </c>
      <c r="AC7" s="242"/>
    </row>
    <row r="8" spans="1:29" ht="19.5" customHeight="1">
      <c r="A8" s="257"/>
      <c r="B8" s="257"/>
      <c r="C8" s="267"/>
      <c r="D8" s="267"/>
      <c r="E8" s="267"/>
      <c r="F8" s="267"/>
      <c r="G8" s="267"/>
      <c r="H8" s="267"/>
      <c r="I8" s="267"/>
      <c r="J8" s="268" t="s">
        <v>433</v>
      </c>
      <c r="K8" s="268" t="s">
        <v>434</v>
      </c>
      <c r="L8" s="268" t="s">
        <v>194</v>
      </c>
      <c r="M8" s="189"/>
      <c r="N8" s="268" t="s">
        <v>433</v>
      </c>
      <c r="O8" s="268" t="s">
        <v>434</v>
      </c>
      <c r="P8" s="268" t="s">
        <v>194</v>
      </c>
      <c r="Q8" s="189"/>
      <c r="R8" s="268" t="s">
        <v>433</v>
      </c>
      <c r="S8" s="268" t="s">
        <v>434</v>
      </c>
      <c r="T8" s="268" t="s">
        <v>194</v>
      </c>
      <c r="U8" s="189"/>
      <c r="V8" s="268" t="s">
        <v>433</v>
      </c>
      <c r="W8" s="268" t="s">
        <v>434</v>
      </c>
      <c r="X8" s="268" t="s">
        <v>194</v>
      </c>
      <c r="Y8" s="189"/>
      <c r="Z8" s="269"/>
      <c r="AA8" s="269"/>
      <c r="AB8" s="269"/>
      <c r="AC8" s="267"/>
    </row>
    <row r="9" spans="14:17" ht="12.75">
      <c r="N9" s="191"/>
      <c r="O9" s="191"/>
      <c r="P9" s="191"/>
      <c r="Q9" s="191"/>
    </row>
    <row r="10" spans="3:29" s="257" customFormat="1" ht="12.75">
      <c r="C10" s="242"/>
      <c r="D10" s="242"/>
      <c r="E10" s="242"/>
      <c r="F10" s="242"/>
      <c r="G10" s="242"/>
      <c r="H10" s="242"/>
      <c r="I10" s="242"/>
      <c r="J10" s="243"/>
      <c r="K10" s="243"/>
      <c r="L10" s="243"/>
      <c r="M10" s="243"/>
      <c r="N10" s="243"/>
      <c r="O10" s="243"/>
      <c r="P10" s="243"/>
      <c r="Q10" s="243"/>
      <c r="R10" s="243"/>
      <c r="S10" s="243"/>
      <c r="T10" s="243"/>
      <c r="U10" s="243"/>
      <c r="V10" s="243"/>
      <c r="W10" s="243"/>
      <c r="X10" s="243"/>
      <c r="Y10" s="243"/>
      <c r="Z10" s="243"/>
      <c r="AA10" s="243"/>
      <c r="AB10" s="243"/>
      <c r="AC10" s="242"/>
    </row>
    <row r="11" spans="2:29" ht="12.75">
      <c r="B11" s="272" t="s">
        <v>79</v>
      </c>
      <c r="C11" s="273" t="s">
        <v>484</v>
      </c>
      <c r="D11" s="274"/>
      <c r="E11" s="274"/>
      <c r="F11" s="274"/>
      <c r="G11" s="274"/>
      <c r="H11" s="274"/>
      <c r="J11" s="281">
        <f>+J13+J41+J78+J101+J201</f>
        <v>59118.393781067716</v>
      </c>
      <c r="K11" s="281">
        <f>+K13+K41+K78+K101+K201</f>
        <v>58467.22091210179</v>
      </c>
      <c r="L11" s="281">
        <f>+J11-K11</f>
        <v>651.1728689659285</v>
      </c>
      <c r="M11" s="170"/>
      <c r="N11" s="281">
        <f>+N13+N41+N78+N101+N201</f>
        <v>68664.37673019612</v>
      </c>
      <c r="O11" s="281">
        <f>+O13+O41+O78+O101+O201</f>
        <v>70990.8148401808</v>
      </c>
      <c r="P11" s="281">
        <f>+N11-O11</f>
        <v>-2326.4381099846796</v>
      </c>
      <c r="Q11" s="170"/>
      <c r="R11" s="281">
        <f>+R13+R41+R78+R101+R201</f>
        <v>67431.1443507639</v>
      </c>
      <c r="S11" s="281">
        <f>+S13+S41+S78+S101+S201</f>
        <v>67090.83636816444</v>
      </c>
      <c r="T11" s="281">
        <f>+R11-S11</f>
        <v>340.3079825994646</v>
      </c>
      <c r="U11" s="170"/>
      <c r="V11" s="281">
        <f>+V13+V41+V78+V101+V201</f>
        <v>72112.33109859267</v>
      </c>
      <c r="W11" s="281">
        <f>+W13+W41+W78+W101+W201</f>
        <v>74135.99907504804</v>
      </c>
      <c r="X11" s="281">
        <f>+V11-W11</f>
        <v>-2023.66797645537</v>
      </c>
      <c r="Y11" s="170"/>
      <c r="Z11" s="281">
        <f>+Z13+Z41+Z78+Z101+Z201</f>
        <v>267326.2459606204</v>
      </c>
      <c r="AA11" s="281">
        <f>+AA13+AA41+AA78+AA101+AA201</f>
        <v>270684.87119549507</v>
      </c>
      <c r="AB11" s="281">
        <f>+Z11-AA11</f>
        <v>-3358.625234874664</v>
      </c>
      <c r="AC11" s="170"/>
    </row>
    <row r="12" spans="2:29" ht="12.75">
      <c r="B12" s="272"/>
      <c r="C12" s="274"/>
      <c r="D12" s="274"/>
      <c r="E12" s="274"/>
      <c r="F12" s="274"/>
      <c r="G12" s="274"/>
      <c r="H12" s="274"/>
      <c r="J12" s="281"/>
      <c r="K12" s="281"/>
      <c r="L12" s="281"/>
      <c r="M12" s="170"/>
      <c r="N12" s="281"/>
      <c r="O12" s="281"/>
      <c r="P12" s="281"/>
      <c r="Q12" s="170"/>
      <c r="R12" s="281"/>
      <c r="S12" s="281"/>
      <c r="T12" s="281"/>
      <c r="U12" s="170"/>
      <c r="V12" s="281"/>
      <c r="W12" s="281"/>
      <c r="X12" s="281"/>
      <c r="Y12" s="170"/>
      <c r="Z12" s="281"/>
      <c r="AA12" s="281"/>
      <c r="AB12" s="281"/>
      <c r="AC12" s="170"/>
    </row>
    <row r="13" spans="2:29" ht="12.75">
      <c r="B13" s="274"/>
      <c r="C13" s="274" t="s">
        <v>14</v>
      </c>
      <c r="D13" s="274"/>
      <c r="E13" s="274"/>
      <c r="F13" s="274"/>
      <c r="G13" s="274"/>
      <c r="H13" s="274"/>
      <c r="J13" s="281">
        <f>+J14+J25</f>
        <v>6070.757632988021</v>
      </c>
      <c r="K13" s="281">
        <f>+K14+K25</f>
        <v>4416.1674626645645</v>
      </c>
      <c r="L13" s="281">
        <f>+L14+L25</f>
        <v>1654.5901703234563</v>
      </c>
      <c r="M13" s="170"/>
      <c r="N13" s="281">
        <f>+N14+N25</f>
        <v>5093.946431462653</v>
      </c>
      <c r="O13" s="281">
        <f>+O14+O25</f>
        <v>4320.068819817945</v>
      </c>
      <c r="P13" s="281">
        <f>+P14+P25</f>
        <v>773.8776116447088</v>
      </c>
      <c r="Q13" s="170"/>
      <c r="R13" s="281">
        <f>+R14+R25</f>
        <v>5353.338587080472</v>
      </c>
      <c r="S13" s="281">
        <f>+S14+S25</f>
        <v>3006.967725519771</v>
      </c>
      <c r="T13" s="281">
        <f>+T14+T25</f>
        <v>2346.3708615607015</v>
      </c>
      <c r="U13" s="170"/>
      <c r="V13" s="281">
        <f>+V14+V25</f>
        <v>6322.43987023624</v>
      </c>
      <c r="W13" s="281">
        <f>+W14+W25</f>
        <v>6284.312326186466</v>
      </c>
      <c r="X13" s="281">
        <f>+X14+X25</f>
        <v>38.127544049774315</v>
      </c>
      <c r="Y13" s="170"/>
      <c r="Z13" s="281">
        <f>+Z14+Z25</f>
        <v>22840.48252176739</v>
      </c>
      <c r="AA13" s="281">
        <f>+AA14+AA25</f>
        <v>18027.516334188746</v>
      </c>
      <c r="AB13" s="281">
        <f>+AB14+AB25</f>
        <v>4812.966187578643</v>
      </c>
      <c r="AC13" s="170"/>
    </row>
    <row r="14" spans="2:29" ht="12.75">
      <c r="B14" s="274"/>
      <c r="C14" s="274"/>
      <c r="D14" s="274" t="s">
        <v>181</v>
      </c>
      <c r="E14" s="274"/>
      <c r="F14" s="274"/>
      <c r="G14" s="274"/>
      <c r="H14" s="274"/>
      <c r="J14" s="281">
        <f>+J15+J18+J20</f>
        <v>812.80657234</v>
      </c>
      <c r="K14" s="281">
        <f>+K15+K18+K20</f>
        <v>3096.1586583545645</v>
      </c>
      <c r="L14" s="281">
        <f>+L15+L18+L20</f>
        <v>-2283.3520860145645</v>
      </c>
      <c r="M14" s="170"/>
      <c r="N14" s="281">
        <f>+N15+N18+N20</f>
        <v>484.67529228</v>
      </c>
      <c r="O14" s="281">
        <f>+O15+O18+O20</f>
        <v>2215.4575526265644</v>
      </c>
      <c r="P14" s="281">
        <f>+P15+P18+P20</f>
        <v>-1730.7822603465643</v>
      </c>
      <c r="Q14" s="170"/>
      <c r="R14" s="281">
        <f>+R15+R18+R20</f>
        <v>656.48551714</v>
      </c>
      <c r="S14" s="281">
        <f>+S15+S18+S20</f>
        <v>1874.2316689297732</v>
      </c>
      <c r="T14" s="281">
        <f>+T15+T18+T20</f>
        <v>-1217.7461517897732</v>
      </c>
      <c r="U14" s="170"/>
      <c r="V14" s="281">
        <f>+V15+V18+V20</f>
        <v>883.8025201399998</v>
      </c>
      <c r="W14" s="281">
        <f>+W15+W18+W20</f>
        <v>3712.8721479785686</v>
      </c>
      <c r="X14" s="281">
        <f>+X15+X18+X20</f>
        <v>-2829.069627838568</v>
      </c>
      <c r="Y14" s="170"/>
      <c r="Z14" s="281">
        <f>+Z15+Z18+Z20</f>
        <v>2837.7699019</v>
      </c>
      <c r="AA14" s="281">
        <f>+AA15+AA18+AA20</f>
        <v>10898.72002788947</v>
      </c>
      <c r="AB14" s="281">
        <f>+AB15+AB18+AB20</f>
        <v>-8060.9501259894705</v>
      </c>
      <c r="AC14" s="170"/>
    </row>
    <row r="15" spans="2:29" ht="12.75">
      <c r="B15" s="274"/>
      <c r="C15" s="274"/>
      <c r="D15" s="274"/>
      <c r="E15" s="274" t="s">
        <v>145</v>
      </c>
      <c r="F15" s="274"/>
      <c r="G15" s="274"/>
      <c r="H15" s="274"/>
      <c r="J15" s="281">
        <v>303.10433752</v>
      </c>
      <c r="K15" s="281">
        <v>1604.0731385499998</v>
      </c>
      <c r="L15" s="281">
        <f>SUM(L16:L17)</f>
        <v>-1300.96880103</v>
      </c>
      <c r="M15" s="170"/>
      <c r="N15" s="281">
        <v>105.00327672</v>
      </c>
      <c r="O15" s="281">
        <v>797.72147298</v>
      </c>
      <c r="P15" s="281">
        <f>SUM(P16:P17)</f>
        <v>-692.71819626</v>
      </c>
      <c r="Q15" s="170"/>
      <c r="R15" s="281">
        <v>441.5179355</v>
      </c>
      <c r="S15" s="281">
        <v>875.73628738</v>
      </c>
      <c r="T15" s="281">
        <f>SUM(T16:T17)</f>
        <v>-434.21835188</v>
      </c>
      <c r="U15" s="170"/>
      <c r="V15" s="281">
        <v>495.12017108999993</v>
      </c>
      <c r="W15" s="281">
        <v>2563.85469643</v>
      </c>
      <c r="X15" s="281">
        <f>SUM(X16:X17)</f>
        <v>-2068.73452534</v>
      </c>
      <c r="Y15" s="170"/>
      <c r="Z15" s="281">
        <f>SUM(J15,N15,R15,V15)</f>
        <v>1344.74572083</v>
      </c>
      <c r="AA15" s="281">
        <f>SUM(K15,O15,S15,W15)</f>
        <v>5841.38559534</v>
      </c>
      <c r="AB15" s="281">
        <f>SUM(AB16:AB17)</f>
        <v>-4496.63987451</v>
      </c>
      <c r="AC15" s="170"/>
    </row>
    <row r="16" spans="2:29" ht="12.75">
      <c r="B16" s="274"/>
      <c r="C16" s="274"/>
      <c r="D16" s="274"/>
      <c r="E16" s="274"/>
      <c r="F16" s="274" t="s">
        <v>146</v>
      </c>
      <c r="G16" s="274"/>
      <c r="H16" s="274"/>
      <c r="J16" s="281">
        <v>303.10433752</v>
      </c>
      <c r="K16" s="281">
        <v>1604.0731385499998</v>
      </c>
      <c r="L16" s="281">
        <f>J16-K16</f>
        <v>-1300.96880103</v>
      </c>
      <c r="M16" s="170"/>
      <c r="N16" s="281">
        <v>105.00327672</v>
      </c>
      <c r="O16" s="281">
        <v>797.72147298</v>
      </c>
      <c r="P16" s="281">
        <f>N16-O16</f>
        <v>-692.71819626</v>
      </c>
      <c r="Q16" s="170"/>
      <c r="R16" s="281">
        <v>441.5179355</v>
      </c>
      <c r="S16" s="281">
        <v>875.73628738</v>
      </c>
      <c r="T16" s="281">
        <f>R16-S16</f>
        <v>-434.21835188</v>
      </c>
      <c r="U16" s="170"/>
      <c r="V16" s="281">
        <v>495.12017108999993</v>
      </c>
      <c r="W16" s="281">
        <v>2563.85469643</v>
      </c>
      <c r="X16" s="281">
        <f>V16-W16</f>
        <v>-2068.73452534</v>
      </c>
      <c r="Y16" s="170"/>
      <c r="Z16" s="281">
        <f>SUM(J16,N16,R16,V16)</f>
        <v>1344.74572083</v>
      </c>
      <c r="AA16" s="281">
        <f>SUM(K16,O16,S16,W16)</f>
        <v>5841.38559534</v>
      </c>
      <c r="AB16" s="281">
        <f>Z16-AA16</f>
        <v>-4496.63987451</v>
      </c>
      <c r="AC16" s="170"/>
    </row>
    <row r="17" spans="2:29" ht="12.75">
      <c r="B17" s="274"/>
      <c r="C17" s="274"/>
      <c r="D17" s="274"/>
      <c r="E17" s="274"/>
      <c r="F17" s="274" t="s">
        <v>163</v>
      </c>
      <c r="G17" s="274"/>
      <c r="H17" s="274"/>
      <c r="J17" s="281">
        <v>0</v>
      </c>
      <c r="K17" s="281">
        <v>0</v>
      </c>
      <c r="L17" s="281"/>
      <c r="M17" s="170"/>
      <c r="N17" s="281">
        <v>0</v>
      </c>
      <c r="O17" s="281">
        <v>0</v>
      </c>
      <c r="P17" s="281"/>
      <c r="Q17" s="170"/>
      <c r="R17" s="281">
        <v>0</v>
      </c>
      <c r="S17" s="281">
        <v>0</v>
      </c>
      <c r="T17" s="281"/>
      <c r="U17" s="170"/>
      <c r="V17" s="281">
        <v>0</v>
      </c>
      <c r="W17" s="281">
        <v>0</v>
      </c>
      <c r="X17" s="281"/>
      <c r="Y17" s="170"/>
      <c r="Z17" s="281"/>
      <c r="AA17" s="281"/>
      <c r="AB17" s="281"/>
      <c r="AC17" s="170"/>
    </row>
    <row r="18" spans="2:29" ht="12.75">
      <c r="B18" s="274"/>
      <c r="C18" s="274"/>
      <c r="D18" s="274"/>
      <c r="E18" s="274" t="s">
        <v>162</v>
      </c>
      <c r="F18" s="274"/>
      <c r="G18" s="274"/>
      <c r="H18" s="274"/>
      <c r="J18" s="281">
        <v>0</v>
      </c>
      <c r="K18" s="281">
        <v>637.3368681645646</v>
      </c>
      <c r="L18" s="281">
        <f>J18-K18</f>
        <v>-637.3368681645646</v>
      </c>
      <c r="M18" s="170"/>
      <c r="N18" s="281">
        <v>0</v>
      </c>
      <c r="O18" s="281">
        <v>782.9661889765641</v>
      </c>
      <c r="P18" s="281">
        <f>N18-O18</f>
        <v>-782.9661889765641</v>
      </c>
      <c r="Q18" s="170"/>
      <c r="R18" s="281">
        <v>0</v>
      </c>
      <c r="S18" s="281">
        <v>562.2082316097731</v>
      </c>
      <c r="T18" s="281">
        <f>R18-S18</f>
        <v>-562.2082316097731</v>
      </c>
      <c r="U18" s="170"/>
      <c r="V18" s="281">
        <v>0</v>
      </c>
      <c r="W18" s="281">
        <v>588.3707801185685</v>
      </c>
      <c r="X18" s="281">
        <f>V18-W18</f>
        <v>-588.3707801185685</v>
      </c>
      <c r="Y18" s="170"/>
      <c r="Z18" s="281">
        <f>SUM(J18,N18,R18,V18)</f>
        <v>0</v>
      </c>
      <c r="AA18" s="281">
        <f>SUM(K18,O18,S18,W18)</f>
        <v>2570.8820688694705</v>
      </c>
      <c r="AB18" s="281">
        <f>Z18-AA18</f>
        <v>-2570.8820688694705</v>
      </c>
      <c r="AC18" s="170"/>
    </row>
    <row r="19" spans="2:29" ht="12.75">
      <c r="B19" s="274"/>
      <c r="C19" s="274"/>
      <c r="D19" s="274"/>
      <c r="E19" s="274"/>
      <c r="F19" s="274"/>
      <c r="G19" s="274"/>
      <c r="H19" s="274"/>
      <c r="J19" s="281"/>
      <c r="K19" s="281"/>
      <c r="L19" s="281"/>
      <c r="M19" s="170"/>
      <c r="N19" s="281"/>
      <c r="O19" s="281"/>
      <c r="P19" s="281"/>
      <c r="Q19" s="170"/>
      <c r="R19" s="281"/>
      <c r="S19" s="281"/>
      <c r="T19" s="281"/>
      <c r="U19" s="170"/>
      <c r="V19" s="281"/>
      <c r="W19" s="281"/>
      <c r="X19" s="281"/>
      <c r="Y19" s="170"/>
      <c r="Z19" s="281"/>
      <c r="AA19" s="281"/>
      <c r="AB19" s="281"/>
      <c r="AC19" s="170"/>
    </row>
    <row r="20" spans="2:29" ht="12.75">
      <c r="B20" s="274"/>
      <c r="C20" s="274"/>
      <c r="D20" s="274"/>
      <c r="E20" s="274" t="s">
        <v>176</v>
      </c>
      <c r="F20" s="274"/>
      <c r="G20" s="274"/>
      <c r="H20" s="274"/>
      <c r="J20" s="281">
        <f>SUM(J21:J22)</f>
        <v>509.70223481999994</v>
      </c>
      <c r="K20" s="281">
        <f>SUM(K21:K22)</f>
        <v>854.7486516399999</v>
      </c>
      <c r="L20" s="281">
        <f>SUM(L21:L22)</f>
        <v>-345.04641682</v>
      </c>
      <c r="M20" s="170"/>
      <c r="N20" s="281">
        <f>SUM(N21:N22)</f>
        <v>379.67201556</v>
      </c>
      <c r="O20" s="281">
        <f>SUM(O21:O22)</f>
        <v>634.7698906700001</v>
      </c>
      <c r="P20" s="281">
        <f>SUM(P21:P22)</f>
        <v>-255.09787511000013</v>
      </c>
      <c r="Q20" s="170"/>
      <c r="R20" s="281">
        <f>SUM(R21:R22)</f>
        <v>214.96758164</v>
      </c>
      <c r="S20" s="281">
        <f>SUM(S21:S22)</f>
        <v>436.28714994000006</v>
      </c>
      <c r="T20" s="281">
        <f>SUM(T21:T22)</f>
        <v>-221.31956830000007</v>
      </c>
      <c r="U20" s="170"/>
      <c r="V20" s="281">
        <f>SUM(V21:V22)</f>
        <v>388.68234904999997</v>
      </c>
      <c r="W20" s="281">
        <f>SUM(W21:W22)</f>
        <v>560.64667143</v>
      </c>
      <c r="X20" s="281">
        <f>SUM(X21:X22)</f>
        <v>-171.96432238</v>
      </c>
      <c r="Y20" s="170"/>
      <c r="Z20" s="281">
        <f>SUM(Z21:Z22)</f>
        <v>1493.02418107</v>
      </c>
      <c r="AA20" s="281">
        <f>SUM(AA21:AA22)</f>
        <v>2486.4523636800004</v>
      </c>
      <c r="AB20" s="281">
        <f>SUM(AB21:AB22)</f>
        <v>-993.4281826100005</v>
      </c>
      <c r="AC20" s="170"/>
    </row>
    <row r="21" spans="2:29" ht="12.75">
      <c r="B21" s="274"/>
      <c r="C21" s="274"/>
      <c r="D21" s="274"/>
      <c r="E21" s="274"/>
      <c r="F21" s="274" t="s">
        <v>146</v>
      </c>
      <c r="G21" s="274"/>
      <c r="H21" s="274"/>
      <c r="J21" s="281">
        <v>509.70223481999994</v>
      </c>
      <c r="K21" s="281">
        <v>854.7486516399999</v>
      </c>
      <c r="L21" s="281">
        <f>J21-K21</f>
        <v>-345.04641682</v>
      </c>
      <c r="M21" s="170"/>
      <c r="N21" s="281">
        <v>379.67201556</v>
      </c>
      <c r="O21" s="281">
        <v>634.7698906700001</v>
      </c>
      <c r="P21" s="281">
        <f>N21-O21</f>
        <v>-255.09787511000013</v>
      </c>
      <c r="Q21" s="170"/>
      <c r="R21" s="281">
        <v>214.96758164</v>
      </c>
      <c r="S21" s="281">
        <v>436.28714994000006</v>
      </c>
      <c r="T21" s="281">
        <f>R21-S21</f>
        <v>-221.31956830000007</v>
      </c>
      <c r="U21" s="170"/>
      <c r="V21" s="281">
        <v>388.68234904999997</v>
      </c>
      <c r="W21" s="281">
        <v>560.64667143</v>
      </c>
      <c r="X21" s="281">
        <f>V21-W21</f>
        <v>-171.96432238</v>
      </c>
      <c r="Y21" s="170"/>
      <c r="Z21" s="281">
        <f>SUM(J21,N21,R21,V21)</f>
        <v>1493.02418107</v>
      </c>
      <c r="AA21" s="281">
        <f>SUM(K21,O21,S21,W21)</f>
        <v>2486.4523636800004</v>
      </c>
      <c r="AB21" s="281">
        <f>Z21-AA21</f>
        <v>-993.4281826100005</v>
      </c>
      <c r="AC21" s="170"/>
    </row>
    <row r="22" spans="2:29" ht="12.75">
      <c r="B22" s="274"/>
      <c r="C22" s="274"/>
      <c r="D22" s="274"/>
      <c r="E22" s="274"/>
      <c r="F22" s="274" t="s">
        <v>163</v>
      </c>
      <c r="G22" s="274"/>
      <c r="H22" s="274"/>
      <c r="J22" s="281">
        <v>0</v>
      </c>
      <c r="K22" s="281">
        <v>0</v>
      </c>
      <c r="L22" s="281"/>
      <c r="M22" s="170"/>
      <c r="N22" s="281">
        <v>0</v>
      </c>
      <c r="O22" s="281">
        <v>0</v>
      </c>
      <c r="P22" s="281"/>
      <c r="Q22" s="170"/>
      <c r="R22" s="281">
        <v>0</v>
      </c>
      <c r="S22" s="281">
        <v>0</v>
      </c>
      <c r="T22" s="281"/>
      <c r="U22" s="170"/>
      <c r="V22" s="281">
        <v>0</v>
      </c>
      <c r="W22" s="281">
        <v>0</v>
      </c>
      <c r="X22" s="281"/>
      <c r="Y22" s="170"/>
      <c r="Z22" s="281"/>
      <c r="AA22" s="281"/>
      <c r="AB22" s="281"/>
      <c r="AC22" s="170"/>
    </row>
    <row r="23" spans="2:29" ht="12.75">
      <c r="B23" s="274"/>
      <c r="C23" s="274"/>
      <c r="D23" s="274"/>
      <c r="E23" s="274"/>
      <c r="F23" s="274"/>
      <c r="G23" s="274"/>
      <c r="H23" s="274"/>
      <c r="J23" s="281"/>
      <c r="K23" s="281"/>
      <c r="L23" s="281"/>
      <c r="M23" s="170"/>
      <c r="N23" s="281"/>
      <c r="O23" s="281"/>
      <c r="P23" s="281"/>
      <c r="Q23" s="170"/>
      <c r="R23" s="281"/>
      <c r="S23" s="281"/>
      <c r="T23" s="281"/>
      <c r="U23" s="170"/>
      <c r="V23" s="281"/>
      <c r="W23" s="281"/>
      <c r="X23" s="281"/>
      <c r="Y23" s="170"/>
      <c r="Z23" s="281"/>
      <c r="AA23" s="281"/>
      <c r="AB23" s="281"/>
      <c r="AC23" s="170"/>
    </row>
    <row r="24" spans="2:29" ht="12.75">
      <c r="B24" s="274"/>
      <c r="C24" s="274"/>
      <c r="D24" s="274"/>
      <c r="E24" s="274"/>
      <c r="F24" s="274"/>
      <c r="G24" s="274"/>
      <c r="H24" s="274"/>
      <c r="J24" s="281"/>
      <c r="K24" s="281"/>
      <c r="L24" s="281"/>
      <c r="M24" s="170"/>
      <c r="N24" s="281"/>
      <c r="O24" s="281"/>
      <c r="P24" s="281"/>
      <c r="Q24" s="170"/>
      <c r="R24" s="281"/>
      <c r="S24" s="281"/>
      <c r="T24" s="281"/>
      <c r="U24" s="170"/>
      <c r="V24" s="281"/>
      <c r="W24" s="281"/>
      <c r="X24" s="281"/>
      <c r="Y24" s="170"/>
      <c r="Z24" s="281"/>
      <c r="AA24" s="281"/>
      <c r="AB24" s="281"/>
      <c r="AC24" s="170"/>
    </row>
    <row r="25" spans="2:29" ht="12.75">
      <c r="B25" s="274"/>
      <c r="C25" s="274"/>
      <c r="D25" s="274" t="s">
        <v>182</v>
      </c>
      <c r="E25" s="274"/>
      <c r="F25" s="274"/>
      <c r="G25" s="274"/>
      <c r="H25" s="274"/>
      <c r="J25" s="281">
        <f>+J26+J29+J31</f>
        <v>5257.951060648021</v>
      </c>
      <c r="K25" s="281">
        <f>+K26+K29+K31</f>
        <v>1320.00880431</v>
      </c>
      <c r="L25" s="281">
        <f>+J25-K25</f>
        <v>3937.942256338021</v>
      </c>
      <c r="M25" s="170"/>
      <c r="N25" s="281">
        <f>+N26+N29+N31</f>
        <v>4609.271139182653</v>
      </c>
      <c r="O25" s="281">
        <f>+O26+O29+O31</f>
        <v>2104.61126719138</v>
      </c>
      <c r="P25" s="281">
        <f>+N25-O25</f>
        <v>2504.659871991273</v>
      </c>
      <c r="Q25" s="170"/>
      <c r="R25" s="281">
        <f>+R26+R29+R31</f>
        <v>4696.853069940473</v>
      </c>
      <c r="S25" s="281">
        <f>+S26+S29+S31</f>
        <v>1132.7360565899978</v>
      </c>
      <c r="T25" s="281">
        <f>+R25-S25</f>
        <v>3564.1170133504747</v>
      </c>
      <c r="U25" s="170"/>
      <c r="V25" s="281">
        <f>+V26+V29+V31</f>
        <v>5438.63735009624</v>
      </c>
      <c r="W25" s="281">
        <f>+W26+W29+W31</f>
        <v>2571.4401782078976</v>
      </c>
      <c r="X25" s="281">
        <f>+V25-W25</f>
        <v>2867.1971718883424</v>
      </c>
      <c r="Y25" s="170"/>
      <c r="Z25" s="281">
        <f>+Z26+Z29+Z31</f>
        <v>20002.71261986739</v>
      </c>
      <c r="AA25" s="281">
        <f>+AA26+AA29+AA31</f>
        <v>7128.796306299277</v>
      </c>
      <c r="AB25" s="281">
        <f>+Z25-AA25</f>
        <v>12873.916313568114</v>
      </c>
      <c r="AC25" s="170"/>
    </row>
    <row r="26" spans="2:29" ht="12.75">
      <c r="B26" s="274"/>
      <c r="C26" s="274"/>
      <c r="D26" s="274"/>
      <c r="E26" s="274" t="s">
        <v>147</v>
      </c>
      <c r="F26" s="274"/>
      <c r="G26" s="274"/>
      <c r="H26" s="274"/>
      <c r="J26" s="281">
        <v>1416.2100468680442</v>
      </c>
      <c r="K26" s="281">
        <v>146.18845231</v>
      </c>
      <c r="L26" s="281">
        <f>+J26-K26</f>
        <v>1270.0215945580442</v>
      </c>
      <c r="M26" s="170"/>
      <c r="N26" s="281">
        <v>809.3031043</v>
      </c>
      <c r="O26" s="281">
        <v>1822.78955213</v>
      </c>
      <c r="P26" s="281">
        <f>+N26-O26</f>
        <v>-1013.48644783</v>
      </c>
      <c r="Q26" s="170"/>
      <c r="R26" s="281">
        <v>714.38400621</v>
      </c>
      <c r="S26" s="281">
        <v>647.68124759</v>
      </c>
      <c r="T26" s="281">
        <f>+R26-S26</f>
        <v>66.70275862000005</v>
      </c>
      <c r="U26" s="170"/>
      <c r="V26" s="281">
        <v>1689.1802242899996</v>
      </c>
      <c r="W26" s="281">
        <v>190.26660299</v>
      </c>
      <c r="X26" s="281">
        <f>+V26-W26</f>
        <v>1498.9136212999997</v>
      </c>
      <c r="Y26" s="170"/>
      <c r="Z26" s="281">
        <f>SUM(J26,N26,R26,V26)</f>
        <v>4629.077381668044</v>
      </c>
      <c r="AA26" s="281">
        <f>SUM(K26,O26,S26,W26)</f>
        <v>2806.92585502</v>
      </c>
      <c r="AB26" s="281">
        <f>+Z26-AA26</f>
        <v>1822.1515266480437</v>
      </c>
      <c r="AC26" s="170"/>
    </row>
    <row r="27" spans="2:29" ht="12.75">
      <c r="B27" s="274"/>
      <c r="C27" s="274"/>
      <c r="D27" s="274"/>
      <c r="E27" s="274"/>
      <c r="F27" s="274" t="s">
        <v>148</v>
      </c>
      <c r="G27" s="274"/>
      <c r="H27" s="274"/>
      <c r="J27" s="281">
        <v>0</v>
      </c>
      <c r="K27" s="281">
        <v>0</v>
      </c>
      <c r="L27" s="281"/>
      <c r="M27" s="170"/>
      <c r="N27" s="281">
        <v>0</v>
      </c>
      <c r="O27" s="281">
        <v>0</v>
      </c>
      <c r="P27" s="281"/>
      <c r="Q27" s="170"/>
      <c r="R27" s="281">
        <v>0</v>
      </c>
      <c r="S27" s="281">
        <v>0</v>
      </c>
      <c r="T27" s="281"/>
      <c r="U27" s="170"/>
      <c r="V27" s="281">
        <v>0</v>
      </c>
      <c r="W27" s="281">
        <v>0</v>
      </c>
      <c r="X27" s="281"/>
      <c r="Y27" s="170"/>
      <c r="Z27" s="281"/>
      <c r="AA27" s="281"/>
      <c r="AB27" s="281"/>
      <c r="AC27" s="170"/>
    </row>
    <row r="28" spans="2:29" ht="12.75">
      <c r="B28" s="274"/>
      <c r="C28" s="274"/>
      <c r="D28" s="274"/>
      <c r="E28" s="274"/>
      <c r="F28" s="274" t="s">
        <v>165</v>
      </c>
      <c r="G28" s="274"/>
      <c r="H28" s="274"/>
      <c r="J28" s="281">
        <v>1416.2100468680442</v>
      </c>
      <c r="K28" s="281">
        <v>146.18845231</v>
      </c>
      <c r="L28" s="281">
        <f>+J28-K28</f>
        <v>1270.0215945580442</v>
      </c>
      <c r="M28" s="170"/>
      <c r="N28" s="281">
        <v>809.3031043</v>
      </c>
      <c r="O28" s="281">
        <v>1822.78955213</v>
      </c>
      <c r="P28" s="281">
        <f>+N28-O28</f>
        <v>-1013.48644783</v>
      </c>
      <c r="Q28" s="170"/>
      <c r="R28" s="281">
        <v>714.38400621</v>
      </c>
      <c r="S28" s="281">
        <v>647.68124759</v>
      </c>
      <c r="T28" s="281">
        <f>+R28-S28</f>
        <v>66.70275862000005</v>
      </c>
      <c r="U28" s="170"/>
      <c r="V28" s="281">
        <v>1689.1802242899996</v>
      </c>
      <c r="W28" s="281">
        <v>190.26660299</v>
      </c>
      <c r="X28" s="281">
        <f>+V28-W28</f>
        <v>1498.9136212999997</v>
      </c>
      <c r="Y28" s="170"/>
      <c r="Z28" s="281">
        <f>SUM(J28,N28,R28,V28)</f>
        <v>4629.077381668044</v>
      </c>
      <c r="AA28" s="281">
        <f>SUM(K28,O28,S28,W28)</f>
        <v>2806.92585502</v>
      </c>
      <c r="AB28" s="281">
        <f>+Z28-AA28</f>
        <v>1822.1515266480437</v>
      </c>
      <c r="AC28" s="170"/>
    </row>
    <row r="29" spans="2:29" ht="12.75">
      <c r="B29" s="274"/>
      <c r="C29" s="274"/>
      <c r="D29" s="274"/>
      <c r="E29" s="274" t="s">
        <v>164</v>
      </c>
      <c r="F29" s="274"/>
      <c r="G29" s="274"/>
      <c r="H29" s="274"/>
      <c r="J29" s="281">
        <v>2566.2011096363753</v>
      </c>
      <c r="K29" s="281">
        <v>10.97</v>
      </c>
      <c r="L29" s="281">
        <f>+J29-K29</f>
        <v>2555.2311096363755</v>
      </c>
      <c r="M29" s="170"/>
      <c r="N29" s="281">
        <v>3323.2104928826534</v>
      </c>
      <c r="O29" s="281">
        <v>64.92993606138107</v>
      </c>
      <c r="P29" s="281">
        <f>+N29-O29</f>
        <v>3258.2805568212725</v>
      </c>
      <c r="Q29" s="170"/>
      <c r="R29" s="281">
        <v>3849.8734157304734</v>
      </c>
      <c r="S29" s="281">
        <v>0</v>
      </c>
      <c r="T29" s="281">
        <f>+R29-S29</f>
        <v>3849.8734157304734</v>
      </c>
      <c r="U29" s="170"/>
      <c r="V29" s="281">
        <v>2133.2037078062413</v>
      </c>
      <c r="W29" s="281">
        <v>1277.1961592178989</v>
      </c>
      <c r="X29" s="281">
        <f>+V29-W29</f>
        <v>856.0075485883424</v>
      </c>
      <c r="Y29" s="170"/>
      <c r="Z29" s="281">
        <f>SUM(J29,N29,R29,V29)</f>
        <v>11872.488726055744</v>
      </c>
      <c r="AA29" s="281">
        <f>SUM(K29,O29,S29,W29)</f>
        <v>1353.09609527928</v>
      </c>
      <c r="AB29" s="281">
        <f>+Z29-AA29</f>
        <v>10519.392630776465</v>
      </c>
      <c r="AC29" s="170"/>
    </row>
    <row r="30" spans="2:29" ht="12.75">
      <c r="B30" s="274"/>
      <c r="C30" s="274"/>
      <c r="D30" s="274"/>
      <c r="E30" s="274"/>
      <c r="F30" s="274"/>
      <c r="G30" s="274"/>
      <c r="H30" s="274"/>
      <c r="J30" s="281"/>
      <c r="K30" s="281"/>
      <c r="L30" s="281"/>
      <c r="M30" s="170"/>
      <c r="N30" s="281"/>
      <c r="O30" s="281"/>
      <c r="P30" s="281"/>
      <c r="Q30" s="170"/>
      <c r="R30" s="281"/>
      <c r="S30" s="281"/>
      <c r="T30" s="281"/>
      <c r="U30" s="170"/>
      <c r="V30" s="281"/>
      <c r="W30" s="281"/>
      <c r="X30" s="281"/>
      <c r="Y30" s="170"/>
      <c r="Z30" s="281"/>
      <c r="AA30" s="281"/>
      <c r="AB30" s="281"/>
      <c r="AC30" s="170"/>
    </row>
    <row r="31" spans="2:29" ht="12.75">
      <c r="B31" s="274"/>
      <c r="C31" s="274"/>
      <c r="D31" s="274"/>
      <c r="E31" s="274" t="s">
        <v>176</v>
      </c>
      <c r="F31" s="274"/>
      <c r="G31" s="274"/>
      <c r="H31" s="274"/>
      <c r="J31" s="281">
        <f>SUM(J32:J33)</f>
        <v>1275.539904143601</v>
      </c>
      <c r="K31" s="281">
        <f>SUM(K32:K33)</f>
        <v>1162.850352</v>
      </c>
      <c r="L31" s="281">
        <f>+J31-K31</f>
        <v>112.68955214360108</v>
      </c>
      <c r="M31" s="170"/>
      <c r="N31" s="281">
        <f>SUM(N32:N33)</f>
        <v>476.757542</v>
      </c>
      <c r="O31" s="281">
        <f>SUM(O32:O33)</f>
        <v>216.89177899999902</v>
      </c>
      <c r="P31" s="281">
        <f>+N31-O31</f>
        <v>259.865763000001</v>
      </c>
      <c r="Q31" s="170"/>
      <c r="R31" s="281">
        <f>SUM(R32:R33)</f>
        <v>132.59564799999987</v>
      </c>
      <c r="S31" s="281">
        <f>SUM(S32:S33)</f>
        <v>485.0548089999979</v>
      </c>
      <c r="T31" s="281">
        <f>+R31-S31</f>
        <v>-352.459160999998</v>
      </c>
      <c r="U31" s="170"/>
      <c r="V31" s="281">
        <f>SUM(V32:V33)</f>
        <v>1616.2534179999989</v>
      </c>
      <c r="W31" s="281">
        <f>SUM(W32:W33)</f>
        <v>1103.977415999999</v>
      </c>
      <c r="X31" s="281">
        <f>+V31-W31</f>
        <v>512.2760019999998</v>
      </c>
      <c r="Y31" s="170"/>
      <c r="Z31" s="281">
        <f>SUM(Z32:Z33)</f>
        <v>3501.1465121436</v>
      </c>
      <c r="AA31" s="281">
        <f>SUM(AA32:AA33)</f>
        <v>2968.7743559999963</v>
      </c>
      <c r="AB31" s="281">
        <f>+Z31-AA31</f>
        <v>532.3721561436037</v>
      </c>
      <c r="AC31" s="170"/>
    </row>
    <row r="32" spans="2:29" ht="12.75">
      <c r="B32" s="274"/>
      <c r="C32" s="274"/>
      <c r="D32" s="274"/>
      <c r="E32" s="274"/>
      <c r="F32" s="274" t="s">
        <v>148</v>
      </c>
      <c r="G32" s="274"/>
      <c r="H32" s="274"/>
      <c r="J32" s="281">
        <v>0</v>
      </c>
      <c r="K32" s="281">
        <v>0</v>
      </c>
      <c r="L32" s="281"/>
      <c r="M32" s="170"/>
      <c r="N32" s="281">
        <v>0</v>
      </c>
      <c r="O32" s="281">
        <v>0</v>
      </c>
      <c r="P32" s="281"/>
      <c r="Q32" s="170"/>
      <c r="R32" s="281">
        <v>0</v>
      </c>
      <c r="S32" s="281">
        <v>0</v>
      </c>
      <c r="T32" s="281"/>
      <c r="U32" s="170"/>
      <c r="V32" s="281">
        <v>0</v>
      </c>
      <c r="W32" s="281">
        <v>0</v>
      </c>
      <c r="X32" s="281"/>
      <c r="Y32" s="170"/>
      <c r="Z32" s="281"/>
      <c r="AA32" s="281"/>
      <c r="AB32" s="281"/>
      <c r="AC32" s="170"/>
    </row>
    <row r="33" spans="2:29" ht="12.75">
      <c r="B33" s="274"/>
      <c r="C33" s="274"/>
      <c r="D33" s="274"/>
      <c r="E33" s="274"/>
      <c r="F33" s="274" t="s">
        <v>165</v>
      </c>
      <c r="G33" s="274"/>
      <c r="H33" s="274"/>
      <c r="J33" s="281">
        <v>1275.539904143601</v>
      </c>
      <c r="K33" s="281">
        <v>1162.850352</v>
      </c>
      <c r="L33" s="281">
        <f>+J33-K33</f>
        <v>112.68955214360108</v>
      </c>
      <c r="M33" s="170"/>
      <c r="N33" s="281">
        <v>476.757542</v>
      </c>
      <c r="O33" s="281">
        <v>216.89177899999902</v>
      </c>
      <c r="P33" s="281">
        <f>+N33-O33</f>
        <v>259.865763000001</v>
      </c>
      <c r="Q33" s="170"/>
      <c r="R33" s="281">
        <v>132.59564799999987</v>
      </c>
      <c r="S33" s="281">
        <v>485.0548089999979</v>
      </c>
      <c r="T33" s="281">
        <f>+R33-S33</f>
        <v>-352.459160999998</v>
      </c>
      <c r="U33" s="170"/>
      <c r="V33" s="281">
        <v>1616.2534179999989</v>
      </c>
      <c r="W33" s="281">
        <v>1103.977415999999</v>
      </c>
      <c r="X33" s="281">
        <f>+V33-W33</f>
        <v>512.2760019999998</v>
      </c>
      <c r="Y33" s="170"/>
      <c r="Z33" s="281">
        <f>SUM(J33,N33,R33,V33)</f>
        <v>3501.1465121436</v>
      </c>
      <c r="AA33" s="281">
        <f>SUM(K33,O33,S33,W33)</f>
        <v>2968.7743559999963</v>
      </c>
      <c r="AB33" s="281">
        <f>+Z33-AA33</f>
        <v>532.3721561436037</v>
      </c>
      <c r="AC33" s="170"/>
    </row>
    <row r="34" spans="2:29" ht="12.75">
      <c r="B34" s="274"/>
      <c r="C34" s="274"/>
      <c r="D34" s="274"/>
      <c r="E34" s="274"/>
      <c r="F34" s="274"/>
      <c r="G34" s="274"/>
      <c r="H34" s="274"/>
      <c r="J34" s="274"/>
      <c r="K34" s="274"/>
      <c r="L34" s="274"/>
      <c r="M34" s="192"/>
      <c r="N34" s="274"/>
      <c r="O34" s="274"/>
      <c r="P34" s="274"/>
      <c r="R34" s="274"/>
      <c r="S34" s="274"/>
      <c r="T34" s="274"/>
      <c r="U34" s="192"/>
      <c r="V34" s="274"/>
      <c r="W34" s="274"/>
      <c r="X34" s="274"/>
      <c r="Y34" s="192"/>
      <c r="Z34" s="274"/>
      <c r="AA34" s="274"/>
      <c r="AB34" s="274"/>
      <c r="AC34" s="192"/>
    </row>
    <row r="35" spans="1:29" ht="12.75">
      <c r="A35" s="258"/>
      <c r="B35" s="276"/>
      <c r="C35" s="276"/>
      <c r="D35" s="276"/>
      <c r="E35" s="276"/>
      <c r="F35" s="276"/>
      <c r="G35" s="276"/>
      <c r="H35" s="276"/>
      <c r="I35" s="267"/>
      <c r="J35" s="276"/>
      <c r="K35" s="276"/>
      <c r="L35" s="276"/>
      <c r="M35" s="258"/>
      <c r="N35" s="276"/>
      <c r="O35" s="276"/>
      <c r="P35" s="276"/>
      <c r="Q35" s="258"/>
      <c r="R35" s="276"/>
      <c r="S35" s="276"/>
      <c r="T35" s="276"/>
      <c r="U35" s="258"/>
      <c r="V35" s="276"/>
      <c r="W35" s="276"/>
      <c r="X35" s="276"/>
      <c r="Y35" s="258"/>
      <c r="Z35" s="276"/>
      <c r="AA35" s="276"/>
      <c r="AB35" s="276"/>
      <c r="AC35" s="192"/>
    </row>
    <row r="36" spans="3:29" ht="12.75">
      <c r="C36" s="280"/>
      <c r="D36" s="280"/>
      <c r="E36" s="280"/>
      <c r="F36" s="280"/>
      <c r="G36" s="280"/>
      <c r="H36" s="280"/>
      <c r="I36" s="280"/>
      <c r="J36" s="423" t="s">
        <v>755</v>
      </c>
      <c r="K36" s="424"/>
      <c r="L36" s="424"/>
      <c r="M36" s="424"/>
      <c r="N36" s="424"/>
      <c r="O36" s="424"/>
      <c r="P36" s="424"/>
      <c r="Q36" s="424"/>
      <c r="R36" s="424"/>
      <c r="S36" s="424"/>
      <c r="T36" s="424"/>
      <c r="U36" s="424"/>
      <c r="V36" s="424"/>
      <c r="W36" s="424"/>
      <c r="X36" s="424"/>
      <c r="Y36" s="424"/>
      <c r="Z36" s="424"/>
      <c r="AA36" s="424"/>
      <c r="AB36" s="424"/>
      <c r="AC36" s="261"/>
    </row>
    <row r="37" spans="3:29" ht="12.75">
      <c r="C37" s="280"/>
      <c r="D37" s="280"/>
      <c r="E37" s="280"/>
      <c r="F37" s="280"/>
      <c r="G37" s="280"/>
      <c r="H37" s="280"/>
      <c r="I37" s="280"/>
      <c r="J37" s="425" t="s">
        <v>390</v>
      </c>
      <c r="K37" s="425"/>
      <c r="L37" s="425"/>
      <c r="N37" s="425" t="s">
        <v>391</v>
      </c>
      <c r="O37" s="425"/>
      <c r="P37" s="425"/>
      <c r="Q37" s="282"/>
      <c r="R37" s="425" t="s">
        <v>392</v>
      </c>
      <c r="S37" s="425"/>
      <c r="T37" s="425"/>
      <c r="U37" s="282"/>
      <c r="V37" s="425" t="s">
        <v>393</v>
      </c>
      <c r="W37" s="425"/>
      <c r="X37" s="425"/>
      <c r="Z37" s="426" t="s">
        <v>756</v>
      </c>
      <c r="AA37" s="425"/>
      <c r="AB37" s="425"/>
      <c r="AC37" s="242"/>
    </row>
    <row r="38" spans="2:29" ht="12.75">
      <c r="B38" s="283"/>
      <c r="C38" s="283" t="s">
        <v>232</v>
      </c>
      <c r="D38" s="283"/>
      <c r="E38" s="283"/>
      <c r="F38" s="283"/>
      <c r="G38" s="283"/>
      <c r="H38" s="283"/>
      <c r="I38" s="242"/>
      <c r="J38" s="284" t="s">
        <v>192</v>
      </c>
      <c r="K38" s="284" t="s">
        <v>193</v>
      </c>
      <c r="L38" s="284" t="s">
        <v>194</v>
      </c>
      <c r="M38" s="257"/>
      <c r="N38" s="284" t="s">
        <v>192</v>
      </c>
      <c r="O38" s="284" t="s">
        <v>193</v>
      </c>
      <c r="P38" s="284" t="s">
        <v>194</v>
      </c>
      <c r="Q38" s="257"/>
      <c r="R38" s="284" t="s">
        <v>192</v>
      </c>
      <c r="S38" s="284" t="s">
        <v>193</v>
      </c>
      <c r="T38" s="284" t="s">
        <v>194</v>
      </c>
      <c r="U38" s="257"/>
      <c r="V38" s="284" t="s">
        <v>192</v>
      </c>
      <c r="W38" s="284" t="s">
        <v>193</v>
      </c>
      <c r="X38" s="284" t="s">
        <v>194</v>
      </c>
      <c r="Y38" s="257"/>
      <c r="Z38" s="284" t="s">
        <v>192</v>
      </c>
      <c r="AA38" s="284" t="s">
        <v>193</v>
      </c>
      <c r="AB38" s="284" t="s">
        <v>194</v>
      </c>
      <c r="AC38" s="257"/>
    </row>
    <row r="39" spans="2:29" ht="12.75">
      <c r="B39" s="276"/>
      <c r="C39" s="276"/>
      <c r="D39" s="276"/>
      <c r="E39" s="276"/>
      <c r="F39" s="276"/>
      <c r="G39" s="276"/>
      <c r="H39" s="276"/>
      <c r="I39" s="267"/>
      <c r="J39" s="276"/>
      <c r="K39" s="276"/>
      <c r="L39" s="276"/>
      <c r="M39" s="258"/>
      <c r="N39" s="276"/>
      <c r="O39" s="276"/>
      <c r="P39" s="276"/>
      <c r="Q39" s="258"/>
      <c r="R39" s="276"/>
      <c r="S39" s="276"/>
      <c r="T39" s="276"/>
      <c r="U39" s="258"/>
      <c r="V39" s="276"/>
      <c r="W39" s="276"/>
      <c r="X39" s="276"/>
      <c r="Y39" s="258"/>
      <c r="Z39" s="276"/>
      <c r="AA39" s="276"/>
      <c r="AB39" s="276"/>
      <c r="AC39" s="258"/>
    </row>
    <row r="40" spans="2:29" ht="12.75">
      <c r="B40" s="274"/>
      <c r="C40" s="274"/>
      <c r="D40" s="274"/>
      <c r="E40" s="274"/>
      <c r="F40" s="274"/>
      <c r="G40" s="274"/>
      <c r="H40" s="274"/>
      <c r="J40" s="281"/>
      <c r="K40" s="281"/>
      <c r="L40" s="281"/>
      <c r="M40" s="170"/>
      <c r="N40" s="281"/>
      <c r="O40" s="281"/>
      <c r="P40" s="281"/>
      <c r="Q40" s="170"/>
      <c r="R40" s="281"/>
      <c r="S40" s="281"/>
      <c r="T40" s="281"/>
      <c r="U40" s="170"/>
      <c r="V40" s="281"/>
      <c r="W40" s="281"/>
      <c r="X40" s="281"/>
      <c r="Y40" s="170"/>
      <c r="Z40" s="281"/>
      <c r="AA40" s="281"/>
      <c r="AB40" s="281"/>
      <c r="AC40" s="170"/>
    </row>
    <row r="41" spans="2:29" ht="12.75">
      <c r="B41" s="274"/>
      <c r="C41" s="274" t="s">
        <v>18</v>
      </c>
      <c r="D41" s="274"/>
      <c r="E41" s="274"/>
      <c r="F41" s="274"/>
      <c r="G41" s="274"/>
      <c r="H41" s="274"/>
      <c r="J41" s="281">
        <f>+J43+J60</f>
        <v>28822.75535341332</v>
      </c>
      <c r="K41" s="281">
        <f>+K43+K60</f>
        <v>27803.04106249479</v>
      </c>
      <c r="L41" s="281">
        <f>+L43+L60</f>
        <v>1019.7142909185259</v>
      </c>
      <c r="M41" s="170"/>
      <c r="N41" s="281">
        <f>+N43+N60</f>
        <v>25759.084750451944</v>
      </c>
      <c r="O41" s="281">
        <f>+O43+O60</f>
        <v>31392.866552468764</v>
      </c>
      <c r="P41" s="281">
        <f>+P43+P60</f>
        <v>-5633.78180201682</v>
      </c>
      <c r="Q41" s="170"/>
      <c r="R41" s="281">
        <f>+R43+R60</f>
        <v>30876.176689651078</v>
      </c>
      <c r="S41" s="281">
        <f>+S43+S60</f>
        <v>33784.352261537315</v>
      </c>
      <c r="T41" s="281">
        <f>+T43+T60</f>
        <v>-2908.1755718862382</v>
      </c>
      <c r="U41" s="170"/>
      <c r="V41" s="281">
        <f>+V43+V60</f>
        <v>36962.132940965996</v>
      </c>
      <c r="W41" s="281">
        <f>+W43+W60</f>
        <v>41209.18861867083</v>
      </c>
      <c r="X41" s="281">
        <f>+X43+X60</f>
        <v>-4247.055677704833</v>
      </c>
      <c r="Y41" s="170"/>
      <c r="Z41" s="281">
        <f>+Z43+Z60</f>
        <v>122420.14973448234</v>
      </c>
      <c r="AA41" s="281">
        <f>+AA43+AA60</f>
        <v>134189.4484951717</v>
      </c>
      <c r="AB41" s="281">
        <f>+AB43+AB60</f>
        <v>-11769.298760689344</v>
      </c>
      <c r="AC41" s="170"/>
    </row>
    <row r="42" spans="2:29" ht="12.75">
      <c r="B42" s="274"/>
      <c r="C42" s="274"/>
      <c r="D42" s="274"/>
      <c r="E42" s="274"/>
      <c r="F42" s="274"/>
      <c r="G42" s="274"/>
      <c r="H42" s="274"/>
      <c r="J42" s="281"/>
      <c r="K42" s="281"/>
      <c r="L42" s="281"/>
      <c r="M42" s="170"/>
      <c r="N42" s="281"/>
      <c r="O42" s="281"/>
      <c r="P42" s="281"/>
      <c r="Q42" s="170"/>
      <c r="R42" s="281"/>
      <c r="S42" s="281"/>
      <c r="T42" s="281"/>
      <c r="U42" s="170"/>
      <c r="V42" s="281"/>
      <c r="W42" s="281"/>
      <c r="X42" s="281"/>
      <c r="Y42" s="170"/>
      <c r="Z42" s="281"/>
      <c r="AA42" s="281"/>
      <c r="AB42" s="281"/>
      <c r="AC42" s="170"/>
    </row>
    <row r="43" spans="2:29" ht="12.75">
      <c r="B43" s="274"/>
      <c r="C43" s="274"/>
      <c r="D43" s="274" t="s">
        <v>149</v>
      </c>
      <c r="E43" s="274"/>
      <c r="F43" s="274"/>
      <c r="G43" s="274"/>
      <c r="H43" s="274"/>
      <c r="J43" s="281">
        <f>+J44+J49</f>
        <v>25984.275139173318</v>
      </c>
      <c r="K43" s="281">
        <f>+K44+K49</f>
        <v>26297.46756640214</v>
      </c>
      <c r="L43" s="281">
        <f aca="true" t="shared" si="0" ref="L43:L59">+J43-K43</f>
        <v>-313.19242722882336</v>
      </c>
      <c r="M43" s="170"/>
      <c r="N43" s="281">
        <f>+N44+N49</f>
        <v>23794.536201541945</v>
      </c>
      <c r="O43" s="281">
        <f>+O44+O49</f>
        <v>28400.281067151373</v>
      </c>
      <c r="P43" s="281">
        <f aca="true" t="shared" si="1" ref="P43:P59">+N43-O43</f>
        <v>-4605.7448656094275</v>
      </c>
      <c r="Q43" s="170"/>
      <c r="R43" s="281">
        <f>+R44+R49</f>
        <v>27210.57741204108</v>
      </c>
      <c r="S43" s="281">
        <f>+S44+S49</f>
        <v>31257.060841862047</v>
      </c>
      <c r="T43" s="281">
        <f aca="true" t="shared" si="2" ref="T43:T59">+R43-S43</f>
        <v>-4046.483429820968</v>
      </c>
      <c r="U43" s="170"/>
      <c r="V43" s="281">
        <f>+V44+V49</f>
        <v>33143.57469471183</v>
      </c>
      <c r="W43" s="281">
        <f>+W44+W49</f>
        <v>37869.41478140124</v>
      </c>
      <c r="X43" s="281">
        <f aca="true" t="shared" si="3" ref="X43:X59">+V43-W43</f>
        <v>-4725.840086689408</v>
      </c>
      <c r="Y43" s="170"/>
      <c r="Z43" s="281">
        <f>+Z44+Z49</f>
        <v>110132.96344746818</v>
      </c>
      <c r="AA43" s="281">
        <f>+AA44+AA49</f>
        <v>123824.22425681679</v>
      </c>
      <c r="AB43" s="281">
        <f>+Z43-AA43</f>
        <v>-13691.260809348605</v>
      </c>
      <c r="AC43" s="170"/>
    </row>
    <row r="44" spans="2:29" ht="12.75">
      <c r="B44" s="274"/>
      <c r="C44" s="274"/>
      <c r="D44" s="274"/>
      <c r="E44" s="274" t="s">
        <v>150</v>
      </c>
      <c r="F44" s="274"/>
      <c r="G44" s="274"/>
      <c r="H44" s="274"/>
      <c r="J44" s="281">
        <f>SUM(J45:J48)</f>
        <v>11046.872003278095</v>
      </c>
      <c r="K44" s="281">
        <f>SUM(K45:K48)</f>
        <v>12468.43303048656</v>
      </c>
      <c r="L44" s="281">
        <f t="shared" si="0"/>
        <v>-1421.561027208465</v>
      </c>
      <c r="M44" s="170"/>
      <c r="N44" s="281">
        <f>SUM(N45:N48)</f>
        <v>11415.788507020003</v>
      </c>
      <c r="O44" s="281">
        <f>SUM(O45:O48)</f>
        <v>17228.141771291732</v>
      </c>
      <c r="P44" s="281">
        <f t="shared" si="1"/>
        <v>-5812.353264271729</v>
      </c>
      <c r="Q44" s="170"/>
      <c r="R44" s="281">
        <f>SUM(R45:R48)</f>
        <v>15929.46994838021</v>
      </c>
      <c r="S44" s="281">
        <f>SUM(S45:S48)</f>
        <v>22890.699127246447</v>
      </c>
      <c r="T44" s="281">
        <f t="shared" si="2"/>
        <v>-6961.229178866237</v>
      </c>
      <c r="U44" s="170"/>
      <c r="V44" s="281">
        <f>SUM(V45:V48)</f>
        <v>24701.16808566317</v>
      </c>
      <c r="W44" s="281">
        <f>SUM(W45:W48)</f>
        <v>30678.276862658942</v>
      </c>
      <c r="X44" s="281">
        <f t="shared" si="3"/>
        <v>-5977.108776995774</v>
      </c>
      <c r="Y44" s="170"/>
      <c r="Z44" s="281">
        <f>SUM(Z45:Z48)</f>
        <v>63093.29854434148</v>
      </c>
      <c r="AA44" s="281">
        <f>SUM(AA45:AA48)</f>
        <v>83265.55079168368</v>
      </c>
      <c r="AB44" s="281">
        <f>+Z44-AA44</f>
        <v>-20172.2522473422</v>
      </c>
      <c r="AC44" s="170"/>
    </row>
    <row r="45" spans="2:29" ht="12.75">
      <c r="B45" s="274"/>
      <c r="C45" s="274"/>
      <c r="D45" s="274"/>
      <c r="E45" s="274"/>
      <c r="F45" s="274" t="s">
        <v>751</v>
      </c>
      <c r="G45" s="274"/>
      <c r="H45" s="274"/>
      <c r="J45" s="281">
        <v>0</v>
      </c>
      <c r="K45" s="281">
        <v>0</v>
      </c>
      <c r="L45" s="281">
        <f t="shared" si="0"/>
        <v>0</v>
      </c>
      <c r="M45" s="170"/>
      <c r="N45" s="281">
        <v>0</v>
      </c>
      <c r="O45" s="281">
        <v>0</v>
      </c>
      <c r="P45" s="281">
        <f t="shared" si="1"/>
        <v>0</v>
      </c>
      <c r="Q45" s="170"/>
      <c r="R45" s="281">
        <v>0</v>
      </c>
      <c r="S45" s="281">
        <v>0</v>
      </c>
      <c r="T45" s="281">
        <f t="shared" si="2"/>
        <v>0</v>
      </c>
      <c r="U45" s="170"/>
      <c r="V45" s="281">
        <v>0</v>
      </c>
      <c r="W45" s="281">
        <v>0</v>
      </c>
      <c r="X45" s="281">
        <f t="shared" si="3"/>
        <v>0</v>
      </c>
      <c r="Y45" s="170"/>
      <c r="Z45" s="281">
        <f aca="true" t="shared" si="4" ref="Z45:AA48">SUM(J45,N45,R45,V45)</f>
        <v>0</v>
      </c>
      <c r="AA45" s="281">
        <f t="shared" si="4"/>
        <v>0</v>
      </c>
      <c r="AB45" s="281">
        <f aca="true" t="shared" si="5" ref="AB45:AB59">+Z45-AA45</f>
        <v>0</v>
      </c>
      <c r="AC45" s="170"/>
    </row>
    <row r="46" spans="2:29" ht="12.75">
      <c r="B46" s="274"/>
      <c r="C46" s="274"/>
      <c r="D46" s="274"/>
      <c r="E46" s="274"/>
      <c r="F46" s="274" t="s">
        <v>155</v>
      </c>
      <c r="G46" s="274"/>
      <c r="H46" s="274"/>
      <c r="J46" s="281">
        <v>6.06643316</v>
      </c>
      <c r="K46" s="281">
        <v>6.57201633</v>
      </c>
      <c r="L46" s="281">
        <f t="shared" si="0"/>
        <v>-0.5055831700000004</v>
      </c>
      <c r="M46" s="170"/>
      <c r="N46" s="281">
        <v>0.9670468300000001</v>
      </c>
      <c r="O46" s="281">
        <v>0.42705935000000006</v>
      </c>
      <c r="P46" s="281">
        <f t="shared" si="1"/>
        <v>0.5399874800000001</v>
      </c>
      <c r="Q46" s="170"/>
      <c r="R46" s="281">
        <v>1.090918127875274</v>
      </c>
      <c r="S46" s="281">
        <v>2.3796753600000002</v>
      </c>
      <c r="T46" s="281">
        <f t="shared" si="2"/>
        <v>-1.2887572321247263</v>
      </c>
      <c r="U46" s="170"/>
      <c r="V46" s="281">
        <v>0</v>
      </c>
      <c r="W46" s="281">
        <v>0</v>
      </c>
      <c r="X46" s="281">
        <f t="shared" si="3"/>
        <v>0</v>
      </c>
      <c r="Y46" s="170"/>
      <c r="Z46" s="281">
        <f t="shared" si="4"/>
        <v>8.124398117875273</v>
      </c>
      <c r="AA46" s="281">
        <f t="shared" si="4"/>
        <v>9.378751040000001</v>
      </c>
      <c r="AB46" s="281">
        <f t="shared" si="5"/>
        <v>-1.2543529221247276</v>
      </c>
      <c r="AC46" s="170"/>
    </row>
    <row r="47" spans="2:29" ht="12.75">
      <c r="B47" s="274"/>
      <c r="C47" s="274"/>
      <c r="D47" s="274"/>
      <c r="E47" s="274"/>
      <c r="F47" s="274" t="s">
        <v>153</v>
      </c>
      <c r="G47" s="274"/>
      <c r="H47" s="274"/>
      <c r="J47" s="281">
        <v>3.0064764436125984</v>
      </c>
      <c r="K47" s="281">
        <v>3.8469990972369033</v>
      </c>
      <c r="L47" s="281">
        <f t="shared" si="0"/>
        <v>-0.8405226536243049</v>
      </c>
      <c r="M47" s="170"/>
      <c r="N47" s="281">
        <v>0.6343730000000036</v>
      </c>
      <c r="O47" s="281">
        <v>9.405051</v>
      </c>
      <c r="P47" s="281">
        <f t="shared" si="1"/>
        <v>-8.770677999999997</v>
      </c>
      <c r="Q47" s="170"/>
      <c r="R47" s="281">
        <v>2.6093919999999997</v>
      </c>
      <c r="S47" s="281">
        <v>0.5318649999999963</v>
      </c>
      <c r="T47" s="281">
        <f t="shared" si="2"/>
        <v>2.0775270000000035</v>
      </c>
      <c r="U47" s="170"/>
      <c r="V47" s="281">
        <v>1.451974000000007</v>
      </c>
      <c r="W47" s="281">
        <v>6.43728200000001</v>
      </c>
      <c r="X47" s="281">
        <f t="shared" si="3"/>
        <v>-4.985308000000003</v>
      </c>
      <c r="Y47" s="170"/>
      <c r="Z47" s="281">
        <f t="shared" si="4"/>
        <v>7.702215443612609</v>
      </c>
      <c r="AA47" s="281">
        <f t="shared" si="4"/>
        <v>20.22119709723691</v>
      </c>
      <c r="AB47" s="281">
        <f t="shared" si="5"/>
        <v>-12.518981653624301</v>
      </c>
      <c r="AC47" s="170"/>
    </row>
    <row r="48" spans="2:29" ht="12.75">
      <c r="B48" s="274"/>
      <c r="C48" s="274"/>
      <c r="D48" s="274"/>
      <c r="E48" s="274"/>
      <c r="F48" s="274" t="s">
        <v>170</v>
      </c>
      <c r="G48" s="274"/>
      <c r="H48" s="274"/>
      <c r="J48" s="281">
        <v>11037.799093674483</v>
      </c>
      <c r="K48" s="281">
        <v>12458.014015059323</v>
      </c>
      <c r="L48" s="281">
        <f t="shared" si="0"/>
        <v>-1420.2149213848406</v>
      </c>
      <c r="M48" s="170"/>
      <c r="N48" s="281">
        <v>11414.187087190003</v>
      </c>
      <c r="O48" s="281">
        <v>17218.309660941733</v>
      </c>
      <c r="P48" s="281">
        <f t="shared" si="1"/>
        <v>-5804.122573751731</v>
      </c>
      <c r="Q48" s="170"/>
      <c r="R48" s="281">
        <v>15925.769638252335</v>
      </c>
      <c r="S48" s="281">
        <v>22887.787586886447</v>
      </c>
      <c r="T48" s="281">
        <f t="shared" si="2"/>
        <v>-6962.017948634111</v>
      </c>
      <c r="U48" s="170"/>
      <c r="V48" s="281">
        <v>24699.71611166317</v>
      </c>
      <c r="W48" s="281">
        <v>30671.839580658943</v>
      </c>
      <c r="X48" s="281">
        <f t="shared" si="3"/>
        <v>-5972.123468995775</v>
      </c>
      <c r="Y48" s="170"/>
      <c r="Z48" s="281">
        <f t="shared" si="4"/>
        <v>63077.47193077999</v>
      </c>
      <c r="AA48" s="281">
        <f t="shared" si="4"/>
        <v>83235.95084354644</v>
      </c>
      <c r="AB48" s="281">
        <f>+Z48-AA48</f>
        <v>-20158.478912766448</v>
      </c>
      <c r="AC48" s="170"/>
    </row>
    <row r="49" spans="2:29" ht="12.75">
      <c r="B49" s="274"/>
      <c r="C49" s="274"/>
      <c r="D49" s="274"/>
      <c r="E49" s="274" t="s">
        <v>167</v>
      </c>
      <c r="F49" s="274"/>
      <c r="G49" s="274"/>
      <c r="H49" s="274"/>
      <c r="J49" s="281">
        <f>+J50+J55</f>
        <v>14937.403135895223</v>
      </c>
      <c r="K49" s="281">
        <f>+K50+K55</f>
        <v>13829.03453591558</v>
      </c>
      <c r="L49" s="281">
        <f t="shared" si="0"/>
        <v>1108.3685999796435</v>
      </c>
      <c r="M49" s="170"/>
      <c r="N49" s="281">
        <f>+N50+N55</f>
        <v>12378.747694521942</v>
      </c>
      <c r="O49" s="281">
        <f>+O50+O55</f>
        <v>11172.13929585964</v>
      </c>
      <c r="P49" s="281">
        <f t="shared" si="1"/>
        <v>1206.6083986623016</v>
      </c>
      <c r="Q49" s="170"/>
      <c r="R49" s="281">
        <f>+R50+R55</f>
        <v>11281.10746366087</v>
      </c>
      <c r="S49" s="281">
        <f>+S50+S55</f>
        <v>8366.3617146156</v>
      </c>
      <c r="T49" s="281">
        <f t="shared" si="2"/>
        <v>2914.7457490452707</v>
      </c>
      <c r="U49" s="170"/>
      <c r="V49" s="281">
        <f>+V50+V55</f>
        <v>8442.406609048661</v>
      </c>
      <c r="W49" s="281">
        <f>+W50+W55</f>
        <v>7191.137918742294</v>
      </c>
      <c r="X49" s="281">
        <f t="shared" si="3"/>
        <v>1251.2686903063677</v>
      </c>
      <c r="Y49" s="170"/>
      <c r="Z49" s="281">
        <f>+Z50+Z55</f>
        <v>47039.6649031267</v>
      </c>
      <c r="AA49" s="281">
        <f>+AA50+AA55</f>
        <v>40558.673465133106</v>
      </c>
      <c r="AB49" s="281">
        <f t="shared" si="5"/>
        <v>6480.991437993594</v>
      </c>
      <c r="AC49" s="170"/>
    </row>
    <row r="50" spans="2:29" ht="12.75">
      <c r="B50" s="274"/>
      <c r="C50" s="274"/>
      <c r="D50" s="274"/>
      <c r="E50" s="274"/>
      <c r="F50" s="274" t="s">
        <v>152</v>
      </c>
      <c r="G50" s="274"/>
      <c r="H50" s="274"/>
      <c r="J50" s="281">
        <f>SUM(J51:J54)</f>
        <v>11641.433974336509</v>
      </c>
      <c r="K50" s="281">
        <f>SUM(K51:K54)</f>
        <v>11756.058522192618</v>
      </c>
      <c r="L50" s="281">
        <f t="shared" si="0"/>
        <v>-114.62454785610862</v>
      </c>
      <c r="M50" s="170"/>
      <c r="N50" s="281">
        <f>SUM(N51:N54)</f>
        <v>10759.155444307184</v>
      </c>
      <c r="O50" s="281">
        <f>SUM(O51:O54)</f>
        <v>8932.829735634237</v>
      </c>
      <c r="P50" s="281">
        <f t="shared" si="1"/>
        <v>1826.3257086729463</v>
      </c>
      <c r="Q50" s="170"/>
      <c r="R50" s="281">
        <f>SUM(R51:R54)</f>
        <v>8268.010710953218</v>
      </c>
      <c r="S50" s="281">
        <f>SUM(S51:S54)</f>
        <v>6712.89138001643</v>
      </c>
      <c r="T50" s="281">
        <f t="shared" si="2"/>
        <v>1555.1193309367882</v>
      </c>
      <c r="U50" s="170"/>
      <c r="V50" s="281">
        <f>SUM(V51:V54)</f>
        <v>6617.082797771579</v>
      </c>
      <c r="W50" s="281">
        <f>SUM(W51:W54)</f>
        <v>6011.404660796021</v>
      </c>
      <c r="X50" s="281">
        <f t="shared" si="3"/>
        <v>605.6781369755581</v>
      </c>
      <c r="Y50" s="170"/>
      <c r="Z50" s="281">
        <f>SUM(Z51:Z54)</f>
        <v>37285.68292736849</v>
      </c>
      <c r="AA50" s="281">
        <f>SUM(AA51:AA54)</f>
        <v>33413.1842986393</v>
      </c>
      <c r="AB50" s="281">
        <f t="shared" si="5"/>
        <v>3872.4986287291904</v>
      </c>
      <c r="AC50" s="170"/>
    </row>
    <row r="51" spans="2:29" ht="12.75">
      <c r="B51" s="274"/>
      <c r="C51" s="274"/>
      <c r="D51" s="274"/>
      <c r="E51" s="274"/>
      <c r="F51" s="274"/>
      <c r="G51" s="274" t="s">
        <v>751</v>
      </c>
      <c r="H51" s="274"/>
      <c r="J51" s="281">
        <v>0</v>
      </c>
      <c r="K51" s="281">
        <v>0</v>
      </c>
      <c r="L51" s="281">
        <f t="shared" si="0"/>
        <v>0</v>
      </c>
      <c r="M51" s="170"/>
      <c r="N51" s="281">
        <v>0</v>
      </c>
      <c r="O51" s="281">
        <v>0</v>
      </c>
      <c r="P51" s="281">
        <f t="shared" si="1"/>
        <v>0</v>
      </c>
      <c r="Q51" s="170"/>
      <c r="R51" s="281">
        <v>0</v>
      </c>
      <c r="S51" s="281">
        <v>0</v>
      </c>
      <c r="T51" s="281">
        <f t="shared" si="2"/>
        <v>0</v>
      </c>
      <c r="U51" s="170"/>
      <c r="V51" s="281">
        <v>0</v>
      </c>
      <c r="W51" s="281">
        <v>0</v>
      </c>
      <c r="X51" s="281">
        <f t="shared" si="3"/>
        <v>0</v>
      </c>
      <c r="Y51" s="170"/>
      <c r="Z51" s="281">
        <f aca="true" t="shared" si="6" ref="Z51:AA54">SUM(J51,N51,R51,V51)</f>
        <v>0</v>
      </c>
      <c r="AA51" s="281">
        <f t="shared" si="6"/>
        <v>0</v>
      </c>
      <c r="AB51" s="281">
        <f t="shared" si="5"/>
        <v>0</v>
      </c>
      <c r="AC51" s="170"/>
    </row>
    <row r="52" spans="2:29" ht="12.75">
      <c r="B52" s="274"/>
      <c r="C52" s="274"/>
      <c r="D52" s="274"/>
      <c r="E52" s="274"/>
      <c r="F52" s="274"/>
      <c r="G52" s="274" t="s">
        <v>155</v>
      </c>
      <c r="H52" s="274"/>
      <c r="J52" s="281">
        <v>10300.806523516085</v>
      </c>
      <c r="K52" s="281">
        <v>10168.866073300574</v>
      </c>
      <c r="L52" s="281">
        <f t="shared" si="0"/>
        <v>131.94045021551028</v>
      </c>
      <c r="M52" s="170"/>
      <c r="N52" s="281">
        <v>9650.936236735903</v>
      </c>
      <c r="O52" s="281">
        <v>7563.1631143981895</v>
      </c>
      <c r="P52" s="281">
        <f t="shared" si="1"/>
        <v>2087.773122337713</v>
      </c>
      <c r="Q52" s="170"/>
      <c r="R52" s="281">
        <v>7972.336642365295</v>
      </c>
      <c r="S52" s="281">
        <v>6178.654011448861</v>
      </c>
      <c r="T52" s="281">
        <f t="shared" si="2"/>
        <v>1793.6826309164344</v>
      </c>
      <c r="U52" s="170"/>
      <c r="V52" s="281">
        <v>5989.754839441209</v>
      </c>
      <c r="W52" s="281">
        <v>5105.8279022093275</v>
      </c>
      <c r="X52" s="281">
        <f t="shared" si="3"/>
        <v>883.9269372318813</v>
      </c>
      <c r="Y52" s="170"/>
      <c r="Z52" s="281">
        <f t="shared" si="6"/>
        <v>33913.834242058496</v>
      </c>
      <c r="AA52" s="281">
        <f t="shared" si="6"/>
        <v>29016.51110135695</v>
      </c>
      <c r="AB52" s="281">
        <f t="shared" si="5"/>
        <v>4897.323140701545</v>
      </c>
      <c r="AC52" s="170"/>
    </row>
    <row r="53" spans="2:29" ht="12.75">
      <c r="B53" s="274"/>
      <c r="C53" s="274"/>
      <c r="D53" s="274"/>
      <c r="E53" s="274"/>
      <c r="F53" s="274"/>
      <c r="G53" s="274" t="s">
        <v>153</v>
      </c>
      <c r="H53" s="274"/>
      <c r="J53" s="281">
        <v>37.998999999999995</v>
      </c>
      <c r="K53" s="281">
        <v>1.325000000000017</v>
      </c>
      <c r="L53" s="281">
        <f t="shared" si="0"/>
        <v>36.67399999999998</v>
      </c>
      <c r="M53" s="170"/>
      <c r="N53" s="281">
        <v>2.405</v>
      </c>
      <c r="O53" s="281">
        <v>10.22799999999998</v>
      </c>
      <c r="P53" s="281">
        <f t="shared" si="1"/>
        <v>-7.822999999999981</v>
      </c>
      <c r="Q53" s="170"/>
      <c r="R53" s="281">
        <v>5.146999999999991</v>
      </c>
      <c r="S53" s="281">
        <v>7.859000000000009</v>
      </c>
      <c r="T53" s="281">
        <f t="shared" si="2"/>
        <v>-2.7120000000000175</v>
      </c>
      <c r="U53" s="170"/>
      <c r="V53" s="281">
        <v>15.208000000000027</v>
      </c>
      <c r="W53" s="281">
        <v>0.49500000000000455</v>
      </c>
      <c r="X53" s="281">
        <f t="shared" si="3"/>
        <v>14.713000000000022</v>
      </c>
      <c r="Y53" s="170"/>
      <c r="Z53" s="281">
        <f t="shared" si="6"/>
        <v>60.759000000000015</v>
      </c>
      <c r="AA53" s="281">
        <f t="shared" si="6"/>
        <v>19.90700000000001</v>
      </c>
      <c r="AB53" s="281">
        <f t="shared" si="5"/>
        <v>40.852000000000004</v>
      </c>
      <c r="AC53" s="170"/>
    </row>
    <row r="54" spans="2:29" ht="12.75">
      <c r="B54" s="274"/>
      <c r="C54" s="274"/>
      <c r="D54" s="274"/>
      <c r="E54" s="274"/>
      <c r="F54" s="274"/>
      <c r="G54" s="274" t="s">
        <v>170</v>
      </c>
      <c r="H54" s="274"/>
      <c r="J54" s="281">
        <v>1302.6284508204253</v>
      </c>
      <c r="K54" s="281">
        <v>1585.867448892043</v>
      </c>
      <c r="L54" s="281">
        <f t="shared" si="0"/>
        <v>-283.23899807161774</v>
      </c>
      <c r="M54" s="170"/>
      <c r="N54" s="281">
        <v>1105.8142075712806</v>
      </c>
      <c r="O54" s="281">
        <v>1359.4386212360487</v>
      </c>
      <c r="P54" s="281">
        <f t="shared" si="1"/>
        <v>-253.6244136647681</v>
      </c>
      <c r="Q54" s="170"/>
      <c r="R54" s="281">
        <v>290.5270685879232</v>
      </c>
      <c r="S54" s="281">
        <v>526.378368567569</v>
      </c>
      <c r="T54" s="281">
        <f t="shared" si="2"/>
        <v>-235.85129997964583</v>
      </c>
      <c r="U54" s="170"/>
      <c r="V54" s="281">
        <v>612.1199583303709</v>
      </c>
      <c r="W54" s="281">
        <v>905.0817585866937</v>
      </c>
      <c r="X54" s="281">
        <f t="shared" si="3"/>
        <v>-292.9618002563228</v>
      </c>
      <c r="Y54" s="170"/>
      <c r="Z54" s="281">
        <f t="shared" si="6"/>
        <v>3311.08968531</v>
      </c>
      <c r="AA54" s="281">
        <f t="shared" si="6"/>
        <v>4376.766197282354</v>
      </c>
      <c r="AB54" s="281">
        <f t="shared" si="5"/>
        <v>-1065.6765119723545</v>
      </c>
      <c r="AC54" s="170"/>
    </row>
    <row r="55" spans="2:29" ht="12.75">
      <c r="B55" s="274"/>
      <c r="C55" s="274"/>
      <c r="D55" s="274"/>
      <c r="E55" s="274"/>
      <c r="F55" s="274" t="s">
        <v>169</v>
      </c>
      <c r="G55" s="274"/>
      <c r="H55" s="274"/>
      <c r="J55" s="281">
        <f>SUM(J56:J59)</f>
        <v>3295.969161558715</v>
      </c>
      <c r="K55" s="281">
        <f>SUM(K56:K59)</f>
        <v>2072.9760137229614</v>
      </c>
      <c r="L55" s="281">
        <f t="shared" si="0"/>
        <v>1222.9931478357535</v>
      </c>
      <c r="M55" s="170"/>
      <c r="N55" s="281">
        <f>SUM(N56:N59)</f>
        <v>1619.5922502147594</v>
      </c>
      <c r="O55" s="281">
        <f>SUM(O56:O59)</f>
        <v>2239.3095602254025</v>
      </c>
      <c r="P55" s="281">
        <f t="shared" si="1"/>
        <v>-619.7173100106431</v>
      </c>
      <c r="Q55" s="170"/>
      <c r="R55" s="281">
        <f>SUM(R56:R59)</f>
        <v>3013.0967527076523</v>
      </c>
      <c r="S55" s="281">
        <f>SUM(S56:S59)</f>
        <v>1653.4703345991702</v>
      </c>
      <c r="T55" s="281">
        <f t="shared" si="2"/>
        <v>1359.626418108482</v>
      </c>
      <c r="U55" s="170"/>
      <c r="V55" s="281">
        <f>SUM(V56:V59)</f>
        <v>1825.3238112770823</v>
      </c>
      <c r="W55" s="281">
        <f>SUM(W56:W59)</f>
        <v>1179.7332579462732</v>
      </c>
      <c r="X55" s="281">
        <f t="shared" si="3"/>
        <v>645.5905533308091</v>
      </c>
      <c r="Y55" s="170"/>
      <c r="Z55" s="281">
        <f>SUM(Z56:Z59)</f>
        <v>9753.981975758208</v>
      </c>
      <c r="AA55" s="281">
        <f>SUM(AA56:AA59)</f>
        <v>7145.489166493808</v>
      </c>
      <c r="AB55" s="281">
        <f t="shared" si="5"/>
        <v>2608.4928092644004</v>
      </c>
      <c r="AC55" s="170"/>
    </row>
    <row r="56" spans="2:29" ht="12.75">
      <c r="B56" s="274"/>
      <c r="C56" s="274"/>
      <c r="D56" s="274"/>
      <c r="E56" s="274"/>
      <c r="F56" s="274"/>
      <c r="G56" s="274" t="s">
        <v>751</v>
      </c>
      <c r="H56" s="274"/>
      <c r="J56" s="281">
        <v>0</v>
      </c>
      <c r="K56" s="281">
        <v>0</v>
      </c>
      <c r="L56" s="281">
        <f t="shared" si="0"/>
        <v>0</v>
      </c>
      <c r="M56" s="281"/>
      <c r="N56" s="281">
        <v>0</v>
      </c>
      <c r="O56" s="281">
        <v>0</v>
      </c>
      <c r="P56" s="281">
        <f t="shared" si="1"/>
        <v>0</v>
      </c>
      <c r="Q56" s="170"/>
      <c r="R56" s="281">
        <v>0</v>
      </c>
      <c r="S56" s="281">
        <v>0</v>
      </c>
      <c r="T56" s="281">
        <f t="shared" si="2"/>
        <v>0</v>
      </c>
      <c r="U56" s="170"/>
      <c r="V56" s="281">
        <v>0</v>
      </c>
      <c r="W56" s="281">
        <v>0</v>
      </c>
      <c r="X56" s="281">
        <f t="shared" si="3"/>
        <v>0</v>
      </c>
      <c r="Y56" s="170"/>
      <c r="Z56" s="281">
        <f aca="true" t="shared" si="7" ref="Z56:AA59">SUM(J56,N56,R56,V56)</f>
        <v>0</v>
      </c>
      <c r="AA56" s="281">
        <f t="shared" si="7"/>
        <v>0</v>
      </c>
      <c r="AB56" s="281">
        <f t="shared" si="5"/>
        <v>0</v>
      </c>
      <c r="AC56" s="170"/>
    </row>
    <row r="57" spans="2:29" ht="12.75">
      <c r="B57" s="274"/>
      <c r="C57" s="274"/>
      <c r="D57" s="274"/>
      <c r="E57" s="274"/>
      <c r="F57" s="274"/>
      <c r="G57" s="274" t="s">
        <v>155</v>
      </c>
      <c r="H57" s="274"/>
      <c r="J57" s="281">
        <v>2774.0589072202547</v>
      </c>
      <c r="K57" s="281">
        <v>1496.0666608853603</v>
      </c>
      <c r="L57" s="281">
        <f t="shared" si="0"/>
        <v>1277.9922463348944</v>
      </c>
      <c r="M57" s="281"/>
      <c r="N57" s="281">
        <v>1367.7120393997232</v>
      </c>
      <c r="O57" s="281">
        <v>1883.0606175091766</v>
      </c>
      <c r="P57" s="281">
        <f t="shared" si="1"/>
        <v>-515.3485781094535</v>
      </c>
      <c r="Q57" s="170"/>
      <c r="R57" s="281">
        <v>2039.496444351187</v>
      </c>
      <c r="S57" s="281">
        <v>1170.993051883174</v>
      </c>
      <c r="T57" s="281">
        <f t="shared" si="2"/>
        <v>868.5033924680129</v>
      </c>
      <c r="U57" s="170"/>
      <c r="V57" s="281">
        <v>1281.5421282070442</v>
      </c>
      <c r="W57" s="281">
        <v>621.5929177560963</v>
      </c>
      <c r="X57" s="281">
        <f t="shared" si="3"/>
        <v>659.9492104509479</v>
      </c>
      <c r="Y57" s="170"/>
      <c r="Z57" s="281">
        <f t="shared" si="7"/>
        <v>7462.809519178209</v>
      </c>
      <c r="AA57" s="281">
        <f t="shared" si="7"/>
        <v>5171.713248033808</v>
      </c>
      <c r="AB57" s="281">
        <f t="shared" si="5"/>
        <v>2291.096271144401</v>
      </c>
      <c r="AC57" s="170"/>
    </row>
    <row r="58" spans="2:29" ht="12.75">
      <c r="B58" s="274"/>
      <c r="C58" s="274"/>
      <c r="D58" s="274"/>
      <c r="E58" s="274"/>
      <c r="F58" s="274"/>
      <c r="G58" s="274" t="s">
        <v>153</v>
      </c>
      <c r="H58" s="274"/>
      <c r="J58" s="281">
        <v>0</v>
      </c>
      <c r="K58" s="281">
        <v>6.302</v>
      </c>
      <c r="L58" s="281">
        <f t="shared" si="0"/>
        <v>-6.302</v>
      </c>
      <c r="M58" s="281"/>
      <c r="N58" s="281">
        <v>11.461</v>
      </c>
      <c r="O58" s="281">
        <v>5.159000000000001</v>
      </c>
      <c r="P58" s="281">
        <f t="shared" si="1"/>
        <v>6.302</v>
      </c>
      <c r="Q58" s="170"/>
      <c r="R58" s="281">
        <v>0</v>
      </c>
      <c r="S58" s="281">
        <v>0</v>
      </c>
      <c r="T58" s="281">
        <f t="shared" si="2"/>
        <v>0</v>
      </c>
      <c r="U58" s="170"/>
      <c r="V58" s="281">
        <v>6.001</v>
      </c>
      <c r="W58" s="281">
        <v>9.501000000000001</v>
      </c>
      <c r="X58" s="281">
        <f t="shared" si="3"/>
        <v>-3.500000000000001</v>
      </c>
      <c r="Y58" s="170"/>
      <c r="Z58" s="281">
        <f t="shared" si="7"/>
        <v>17.462</v>
      </c>
      <c r="AA58" s="281">
        <f t="shared" si="7"/>
        <v>20.962000000000003</v>
      </c>
      <c r="AB58" s="281">
        <f t="shared" si="5"/>
        <v>-3.5000000000000036</v>
      </c>
      <c r="AC58" s="170"/>
    </row>
    <row r="59" spans="2:29" ht="12.75">
      <c r="B59" s="274"/>
      <c r="C59" s="274"/>
      <c r="D59" s="274"/>
      <c r="E59" s="274"/>
      <c r="F59" s="274"/>
      <c r="G59" s="274" t="s">
        <v>170</v>
      </c>
      <c r="H59" s="274"/>
      <c r="J59" s="281">
        <v>521.9102543384602</v>
      </c>
      <c r="K59" s="281">
        <v>570.6073528376013</v>
      </c>
      <c r="L59" s="281">
        <f t="shared" si="0"/>
        <v>-48.697098499141134</v>
      </c>
      <c r="M59" s="281"/>
      <c r="N59" s="281">
        <v>240.41921081503628</v>
      </c>
      <c r="O59" s="281">
        <v>351.08994271622566</v>
      </c>
      <c r="P59" s="281">
        <f t="shared" si="1"/>
        <v>-110.67073190118938</v>
      </c>
      <c r="Q59" s="170"/>
      <c r="R59" s="281">
        <v>973.6003083564655</v>
      </c>
      <c r="S59" s="281">
        <v>482.47728271599624</v>
      </c>
      <c r="T59" s="281">
        <f t="shared" si="2"/>
        <v>491.1230256404692</v>
      </c>
      <c r="U59" s="170"/>
      <c r="V59" s="281">
        <v>537.7806830700381</v>
      </c>
      <c r="W59" s="281">
        <v>548.639340190177</v>
      </c>
      <c r="X59" s="281">
        <f t="shared" si="3"/>
        <v>-10.8586571201389</v>
      </c>
      <c r="Y59" s="170"/>
      <c r="Z59" s="281">
        <f t="shared" si="7"/>
        <v>2273.71045658</v>
      </c>
      <c r="AA59" s="281">
        <f t="shared" si="7"/>
        <v>1952.81391846</v>
      </c>
      <c r="AB59" s="281">
        <f t="shared" si="5"/>
        <v>320.89653812000006</v>
      </c>
      <c r="AC59" s="170"/>
    </row>
    <row r="60" spans="2:29" ht="12.75">
      <c r="B60" s="274"/>
      <c r="C60" s="274"/>
      <c r="D60" s="274" t="s">
        <v>166</v>
      </c>
      <c r="E60" s="274"/>
      <c r="F60" s="274"/>
      <c r="G60" s="274"/>
      <c r="H60" s="274"/>
      <c r="J60" s="281">
        <f>+J61+J64</f>
        <v>2838.4802142400004</v>
      </c>
      <c r="K60" s="281">
        <f>+K61+K64</f>
        <v>1505.5734960926509</v>
      </c>
      <c r="L60" s="281">
        <f>+L61+L64</f>
        <v>1332.9067181473492</v>
      </c>
      <c r="M60" s="170"/>
      <c r="N60" s="281">
        <f>+N61+N64</f>
        <v>1964.5485489099997</v>
      </c>
      <c r="O60" s="281">
        <f>+O61+O64</f>
        <v>2992.5854853173923</v>
      </c>
      <c r="P60" s="281">
        <f>+P61+P64</f>
        <v>-1028.0369364073924</v>
      </c>
      <c r="Q60" s="170"/>
      <c r="R60" s="281">
        <f>+R61+R64</f>
        <v>3665.5992776099993</v>
      </c>
      <c r="S60" s="281">
        <f>+S61+S64</f>
        <v>2527.29141967527</v>
      </c>
      <c r="T60" s="281">
        <f>+T61+T64</f>
        <v>1138.3078579347298</v>
      </c>
      <c r="U60" s="170"/>
      <c r="V60" s="281">
        <f>+V61+V64</f>
        <v>3818.558246254167</v>
      </c>
      <c r="W60" s="281">
        <f>+W61+W64</f>
        <v>3339.7738372695926</v>
      </c>
      <c r="X60" s="281">
        <f>+X61+X64</f>
        <v>478.7844089845746</v>
      </c>
      <c r="Y60" s="170"/>
      <c r="Z60" s="281">
        <f>+Z61+Z64</f>
        <v>12287.186287014167</v>
      </c>
      <c r="AA60" s="281">
        <f>+AA61+AA64</f>
        <v>10365.224238354906</v>
      </c>
      <c r="AB60" s="281">
        <f>+AB61+AB64</f>
        <v>1921.9620486592605</v>
      </c>
      <c r="AC60" s="170"/>
    </row>
    <row r="61" spans="2:29" ht="12.75">
      <c r="B61" s="274"/>
      <c r="C61" s="274"/>
      <c r="D61" s="274"/>
      <c r="E61" s="274" t="s">
        <v>151</v>
      </c>
      <c r="F61" s="274"/>
      <c r="G61" s="274"/>
      <c r="H61" s="274"/>
      <c r="J61" s="281">
        <f>SUM(J62:J63)</f>
        <v>1050.70483224</v>
      </c>
      <c r="K61" s="281">
        <f>SUM(K62:K63)</f>
        <v>910.2104960926508</v>
      </c>
      <c r="L61" s="281">
        <f>SUM(L62:L63)</f>
        <v>140.49433614734914</v>
      </c>
      <c r="M61" s="170"/>
      <c r="N61" s="281">
        <f>SUM(N62:N63)</f>
        <v>1255.2505433599997</v>
      </c>
      <c r="O61" s="281">
        <f>SUM(O62:O63)</f>
        <v>1347.0847703173924</v>
      </c>
      <c r="P61" s="281">
        <f>SUM(P62:P63)</f>
        <v>-91.83422695739267</v>
      </c>
      <c r="Q61" s="170"/>
      <c r="R61" s="281">
        <f>SUM(R62:R63)</f>
        <v>1515.5987616099994</v>
      </c>
      <c r="S61" s="281">
        <f>SUM(S62:S63)</f>
        <v>1449.0394196752698</v>
      </c>
      <c r="T61" s="281">
        <f>SUM(T62:T63)</f>
        <v>66.55934193472967</v>
      </c>
      <c r="U61" s="170"/>
      <c r="V61" s="281">
        <f>SUM(V62:V63)</f>
        <v>2094.858025549999</v>
      </c>
      <c r="W61" s="281">
        <f>SUM(W62:W63)</f>
        <v>1882.1032222695926</v>
      </c>
      <c r="X61" s="281">
        <f>SUM(X62:X63)</f>
        <v>212.75480328040678</v>
      </c>
      <c r="Y61" s="170"/>
      <c r="Z61" s="281">
        <f>SUM(Z62:Z63)</f>
        <v>5916.412162759998</v>
      </c>
      <c r="AA61" s="281">
        <f>SUM(AA62:AA63)</f>
        <v>5588.4379083549065</v>
      </c>
      <c r="AB61" s="281">
        <f>SUM(AB62:AB63)</f>
        <v>327.97425440509164</v>
      </c>
      <c r="AC61" s="170"/>
    </row>
    <row r="62" spans="2:29" ht="12.75">
      <c r="B62" s="274"/>
      <c r="C62" s="274"/>
      <c r="D62" s="274"/>
      <c r="E62" s="274"/>
      <c r="F62" s="274" t="s">
        <v>153</v>
      </c>
      <c r="G62" s="274"/>
      <c r="H62" s="274"/>
      <c r="J62" s="281">
        <v>41.057559999999995</v>
      </c>
      <c r="K62" s="281">
        <v>83.67363135717896</v>
      </c>
      <c r="L62" s="281">
        <f aca="true" t="shared" si="8" ref="L62:L76">+J62-K62</f>
        <v>-42.61607135717897</v>
      </c>
      <c r="M62" s="170"/>
      <c r="N62" s="281">
        <v>84.506952</v>
      </c>
      <c r="O62" s="281">
        <v>38.2606818481397</v>
      </c>
      <c r="P62" s="281">
        <f aca="true" t="shared" si="9" ref="P62:P76">+N62-O62</f>
        <v>46.2462701518603</v>
      </c>
      <c r="Q62" s="170"/>
      <c r="R62" s="281">
        <v>117.543151</v>
      </c>
      <c r="S62" s="281">
        <v>12.385755293208753</v>
      </c>
      <c r="T62" s="281">
        <f aca="true" t="shared" si="10" ref="T62:T76">+R62-S62</f>
        <v>105.15739570679125</v>
      </c>
      <c r="U62" s="170"/>
      <c r="V62" s="281">
        <v>119.11403700000001</v>
      </c>
      <c r="W62" s="281">
        <v>29.570561223139514</v>
      </c>
      <c r="X62" s="281">
        <f aca="true" t="shared" si="11" ref="X62:X76">+V62-W62</f>
        <v>89.5434757768605</v>
      </c>
      <c r="Y62" s="170"/>
      <c r="Z62" s="281">
        <f>SUM(J62,N62,R62,V62)</f>
        <v>362.2217</v>
      </c>
      <c r="AA62" s="281">
        <f>SUM(K62,O62,S62,W62)</f>
        <v>163.89062972166693</v>
      </c>
      <c r="AB62" s="281">
        <f aca="true" t="shared" si="12" ref="AB62:AB76">+Z62-AA62</f>
        <v>198.33107027833307</v>
      </c>
      <c r="AC62" s="170"/>
    </row>
    <row r="63" spans="2:29" ht="12.75">
      <c r="B63" s="274"/>
      <c r="C63" s="274"/>
      <c r="D63" s="274"/>
      <c r="E63" s="274"/>
      <c r="F63" s="274" t="s">
        <v>170</v>
      </c>
      <c r="G63" s="274"/>
      <c r="H63" s="274"/>
      <c r="J63" s="281">
        <v>1009.64727224</v>
      </c>
      <c r="K63" s="281">
        <v>826.5368647354719</v>
      </c>
      <c r="L63" s="281">
        <f t="shared" si="8"/>
        <v>183.1104075045281</v>
      </c>
      <c r="M63" s="170"/>
      <c r="N63" s="281">
        <v>1170.7435913599998</v>
      </c>
      <c r="O63" s="281">
        <v>1308.8240884692527</v>
      </c>
      <c r="P63" s="281">
        <f t="shared" si="9"/>
        <v>-138.08049710925297</v>
      </c>
      <c r="Q63" s="170"/>
      <c r="R63" s="281">
        <v>1398.0556106099993</v>
      </c>
      <c r="S63" s="281">
        <v>1436.653664382061</v>
      </c>
      <c r="T63" s="281">
        <f t="shared" si="10"/>
        <v>-38.598053772061576</v>
      </c>
      <c r="U63" s="170"/>
      <c r="V63" s="281">
        <v>1975.7439885499994</v>
      </c>
      <c r="W63" s="281">
        <v>1852.532661046453</v>
      </c>
      <c r="X63" s="281">
        <f t="shared" si="11"/>
        <v>123.21132750354627</v>
      </c>
      <c r="Y63" s="170"/>
      <c r="Z63" s="281">
        <f>SUM(J63,N63,R63,V63)</f>
        <v>5554.190462759998</v>
      </c>
      <c r="AA63" s="281">
        <f>SUM(K63,O63,S63,W63)</f>
        <v>5424.547278633239</v>
      </c>
      <c r="AB63" s="281">
        <f t="shared" si="12"/>
        <v>129.64318412675857</v>
      </c>
      <c r="AC63" s="170"/>
    </row>
    <row r="64" spans="2:29" ht="12.75">
      <c r="B64" s="274"/>
      <c r="C64" s="274"/>
      <c r="D64" s="274"/>
      <c r="E64" s="274" t="s">
        <v>168</v>
      </c>
      <c r="F64" s="274"/>
      <c r="G64" s="274"/>
      <c r="H64" s="274"/>
      <c r="J64" s="281">
        <f>+J65+J72</f>
        <v>1787.7753820000003</v>
      </c>
      <c r="K64" s="281">
        <f>+K65+K72</f>
        <v>595.363</v>
      </c>
      <c r="L64" s="281">
        <f t="shared" si="8"/>
        <v>1192.4123820000002</v>
      </c>
      <c r="M64" s="170"/>
      <c r="N64" s="281">
        <f>+N65+N72</f>
        <v>709.29800555</v>
      </c>
      <c r="O64" s="281">
        <f>+O65+O72</f>
        <v>1645.5007149999997</v>
      </c>
      <c r="P64" s="281">
        <f t="shared" si="9"/>
        <v>-936.2027094499997</v>
      </c>
      <c r="Q64" s="170"/>
      <c r="R64" s="281">
        <f>+R65+R72</f>
        <v>2150.000516</v>
      </c>
      <c r="S64" s="281">
        <f>+S65+S72</f>
        <v>1078.252</v>
      </c>
      <c r="T64" s="281">
        <f t="shared" si="10"/>
        <v>1071.748516</v>
      </c>
      <c r="U64" s="170"/>
      <c r="V64" s="281">
        <f>+V65+V72</f>
        <v>1723.7002207041678</v>
      </c>
      <c r="W64" s="281">
        <f>+W65+W72</f>
        <v>1457.670615</v>
      </c>
      <c r="X64" s="281">
        <f t="shared" si="11"/>
        <v>266.0296057041678</v>
      </c>
      <c r="Y64" s="170"/>
      <c r="Z64" s="281">
        <f>+Z65+Z72</f>
        <v>6370.774124254169</v>
      </c>
      <c r="AA64" s="281">
        <f>+AA65+AA72</f>
        <v>4776.78633</v>
      </c>
      <c r="AB64" s="281">
        <f t="shared" si="12"/>
        <v>1593.9877942541689</v>
      </c>
      <c r="AC64" s="170"/>
    </row>
    <row r="65" spans="2:29" ht="12.75">
      <c r="B65" s="274"/>
      <c r="C65" s="274"/>
      <c r="D65" s="274"/>
      <c r="E65" s="274"/>
      <c r="F65" s="274" t="s">
        <v>152</v>
      </c>
      <c r="G65" s="274"/>
      <c r="H65" s="274"/>
      <c r="J65" s="281">
        <v>1625.3753820000002</v>
      </c>
      <c r="K65" s="281">
        <v>429.76300000000003</v>
      </c>
      <c r="L65" s="281">
        <f t="shared" si="8"/>
        <v>1195.6123820000003</v>
      </c>
      <c r="M65" s="170"/>
      <c r="N65" s="281">
        <v>492.57755699999996</v>
      </c>
      <c r="O65" s="281">
        <v>1425.4007149999998</v>
      </c>
      <c r="P65" s="281">
        <f t="shared" si="9"/>
        <v>-932.8231579999998</v>
      </c>
      <c r="Q65" s="170"/>
      <c r="R65" s="281">
        <v>1273.4005160000002</v>
      </c>
      <c r="S65" s="281">
        <v>498.75200000000007</v>
      </c>
      <c r="T65" s="281">
        <f t="shared" si="10"/>
        <v>774.6485160000001</v>
      </c>
      <c r="U65" s="170"/>
      <c r="V65" s="281">
        <v>1204.3002207041677</v>
      </c>
      <c r="W65" s="281">
        <v>577.070615</v>
      </c>
      <c r="X65" s="281">
        <f t="shared" si="11"/>
        <v>627.2296057041677</v>
      </c>
      <c r="Y65" s="170"/>
      <c r="Z65" s="281">
        <f aca="true" t="shared" si="13" ref="Z65:AA68">SUM(J65,N65,R65,V65)</f>
        <v>4595.653675704169</v>
      </c>
      <c r="AA65" s="281">
        <f t="shared" si="13"/>
        <v>2930.9863299999997</v>
      </c>
      <c r="AB65" s="281">
        <f t="shared" si="12"/>
        <v>1664.6673457041688</v>
      </c>
      <c r="AC65" s="170"/>
    </row>
    <row r="66" spans="2:29" ht="12.75">
      <c r="B66" s="274"/>
      <c r="C66" s="274"/>
      <c r="D66" s="274"/>
      <c r="E66" s="274"/>
      <c r="F66" s="274"/>
      <c r="G66" s="274" t="s">
        <v>751</v>
      </c>
      <c r="H66" s="274"/>
      <c r="J66" s="281">
        <v>0</v>
      </c>
      <c r="K66" s="281">
        <v>0</v>
      </c>
      <c r="L66" s="281">
        <f t="shared" si="8"/>
        <v>0</v>
      </c>
      <c r="M66" s="170"/>
      <c r="N66" s="281">
        <v>0</v>
      </c>
      <c r="O66" s="281">
        <v>0</v>
      </c>
      <c r="P66" s="281">
        <f t="shared" si="9"/>
        <v>0</v>
      </c>
      <c r="Q66" s="170"/>
      <c r="R66" s="281">
        <v>0</v>
      </c>
      <c r="S66" s="281">
        <v>0</v>
      </c>
      <c r="T66" s="281">
        <f t="shared" si="10"/>
        <v>0</v>
      </c>
      <c r="U66" s="170"/>
      <c r="V66" s="281">
        <v>0</v>
      </c>
      <c r="W66" s="281">
        <v>0</v>
      </c>
      <c r="X66" s="281">
        <f t="shared" si="11"/>
        <v>0</v>
      </c>
      <c r="Y66" s="170"/>
      <c r="Z66" s="281">
        <f t="shared" si="13"/>
        <v>0</v>
      </c>
      <c r="AA66" s="281">
        <f t="shared" si="13"/>
        <v>0</v>
      </c>
      <c r="AB66" s="281">
        <f t="shared" si="12"/>
        <v>0</v>
      </c>
      <c r="AC66" s="170"/>
    </row>
    <row r="67" spans="2:29" ht="12.75">
      <c r="B67" s="274"/>
      <c r="C67" s="274"/>
      <c r="D67" s="274"/>
      <c r="E67" s="274"/>
      <c r="F67" s="274"/>
      <c r="G67" s="274" t="s">
        <v>155</v>
      </c>
      <c r="H67" s="274"/>
      <c r="J67" s="281">
        <v>39.292252999999995</v>
      </c>
      <c r="K67" s="281">
        <v>46.229</v>
      </c>
      <c r="L67" s="281">
        <f t="shared" si="8"/>
        <v>-6.936747000000004</v>
      </c>
      <c r="M67" s="170"/>
      <c r="N67" s="281">
        <v>36.602225999999995</v>
      </c>
      <c r="O67" s="281">
        <v>456.068</v>
      </c>
      <c r="P67" s="281">
        <f t="shared" si="9"/>
        <v>-419.465774</v>
      </c>
      <c r="Q67" s="170"/>
      <c r="R67" s="281">
        <v>23.114078000000006</v>
      </c>
      <c r="S67" s="281">
        <v>46.229</v>
      </c>
      <c r="T67" s="281">
        <f t="shared" si="10"/>
        <v>-23.114921999999993</v>
      </c>
      <c r="U67" s="170"/>
      <c r="V67" s="281">
        <v>40.597922</v>
      </c>
      <c r="W67" s="281">
        <v>0</v>
      </c>
      <c r="X67" s="281">
        <f t="shared" si="11"/>
        <v>40.597922</v>
      </c>
      <c r="Y67" s="170"/>
      <c r="Z67" s="281">
        <f t="shared" si="13"/>
        <v>139.60647899999998</v>
      </c>
      <c r="AA67" s="281">
        <f t="shared" si="13"/>
        <v>548.526</v>
      </c>
      <c r="AB67" s="281">
        <f t="shared" si="12"/>
        <v>-408.919521</v>
      </c>
      <c r="AC67" s="170"/>
    </row>
    <row r="68" spans="2:29" ht="12.75">
      <c r="B68" s="274"/>
      <c r="C68" s="274"/>
      <c r="D68" s="274"/>
      <c r="E68" s="274"/>
      <c r="F68" s="274"/>
      <c r="G68" s="274" t="s">
        <v>153</v>
      </c>
      <c r="H68" s="274"/>
      <c r="J68" s="281">
        <v>24.149031</v>
      </c>
      <c r="K68" s="281">
        <v>16.527</v>
      </c>
      <c r="L68" s="281">
        <f t="shared" si="8"/>
        <v>7.622031</v>
      </c>
      <c r="M68" s="170"/>
      <c r="N68" s="281">
        <v>40.760333</v>
      </c>
      <c r="O68" s="281">
        <v>18.775</v>
      </c>
      <c r="P68" s="281">
        <f t="shared" si="9"/>
        <v>21.985333000000004</v>
      </c>
      <c r="Q68" s="170"/>
      <c r="R68" s="281">
        <v>23.509369</v>
      </c>
      <c r="S68" s="281">
        <v>16.986</v>
      </c>
      <c r="T68" s="281">
        <f t="shared" si="10"/>
        <v>6.523368999999999</v>
      </c>
      <c r="U68" s="170"/>
      <c r="V68" s="281">
        <v>824.6146779999999</v>
      </c>
      <c r="W68" s="281">
        <v>419.097854</v>
      </c>
      <c r="X68" s="281">
        <f t="shared" si="11"/>
        <v>405.51682399999993</v>
      </c>
      <c r="Y68" s="170"/>
      <c r="Z68" s="281">
        <f t="shared" si="13"/>
        <v>913.0334109999999</v>
      </c>
      <c r="AA68" s="281">
        <f t="shared" si="13"/>
        <v>471.385854</v>
      </c>
      <c r="AB68" s="281">
        <f t="shared" si="12"/>
        <v>441.6475569999999</v>
      </c>
      <c r="AC68" s="170"/>
    </row>
    <row r="69" spans="2:29" ht="12.75">
      <c r="B69" s="274"/>
      <c r="C69" s="274"/>
      <c r="D69" s="274"/>
      <c r="E69" s="274"/>
      <c r="F69" s="274"/>
      <c r="G69" s="274" t="s">
        <v>170</v>
      </c>
      <c r="H69" s="274"/>
      <c r="J69" s="281">
        <v>1561.9340980000002</v>
      </c>
      <c r="K69" s="281">
        <v>367.007</v>
      </c>
      <c r="L69" s="281">
        <f t="shared" si="8"/>
        <v>1194.9270980000001</v>
      </c>
      <c r="M69" s="170"/>
      <c r="N69" s="281">
        <v>415.21499800000004</v>
      </c>
      <c r="O69" s="281">
        <v>950.557715</v>
      </c>
      <c r="P69" s="281">
        <f t="shared" si="9"/>
        <v>-535.342717</v>
      </c>
      <c r="Q69" s="170"/>
      <c r="R69" s="281">
        <v>1226.777069</v>
      </c>
      <c r="S69" s="281">
        <v>435.537</v>
      </c>
      <c r="T69" s="281">
        <f t="shared" si="10"/>
        <v>791.240069</v>
      </c>
      <c r="U69" s="170"/>
      <c r="V69" s="281">
        <v>339.08762070416753</v>
      </c>
      <c r="W69" s="281">
        <v>157.972761</v>
      </c>
      <c r="X69" s="281">
        <f t="shared" si="11"/>
        <v>181.11485970416754</v>
      </c>
      <c r="Y69" s="170"/>
      <c r="Z69" s="281">
        <f>+Z70+Z71</f>
        <v>3543.0137857041677</v>
      </c>
      <c r="AA69" s="281">
        <f>+AA70+AA71</f>
        <v>1911.0744760000002</v>
      </c>
      <c r="AB69" s="281">
        <f t="shared" si="12"/>
        <v>1631.9393097041675</v>
      </c>
      <c r="AC69" s="170"/>
    </row>
    <row r="70" spans="2:29" ht="12.75">
      <c r="B70" s="274"/>
      <c r="C70" s="274"/>
      <c r="D70" s="274"/>
      <c r="E70" s="274"/>
      <c r="F70" s="274"/>
      <c r="G70" s="274"/>
      <c r="H70" s="274" t="s">
        <v>80</v>
      </c>
      <c r="J70" s="281">
        <v>695.4924380000001</v>
      </c>
      <c r="K70" s="281">
        <v>66.819</v>
      </c>
      <c r="L70" s="281">
        <f t="shared" si="8"/>
        <v>628.6734380000001</v>
      </c>
      <c r="M70" s="170"/>
      <c r="N70" s="281">
        <v>130.45310400000002</v>
      </c>
      <c r="O70" s="281">
        <v>406.688</v>
      </c>
      <c r="P70" s="281">
        <f t="shared" si="9"/>
        <v>-276.23489599999994</v>
      </c>
      <c r="Q70" s="170"/>
      <c r="R70" s="281">
        <v>370.002021</v>
      </c>
      <c r="S70" s="281">
        <v>38.844</v>
      </c>
      <c r="T70" s="281">
        <f t="shared" si="10"/>
        <v>331.158021</v>
      </c>
      <c r="U70" s="170"/>
      <c r="V70" s="281">
        <v>162.919062</v>
      </c>
      <c r="W70" s="281">
        <v>71.309</v>
      </c>
      <c r="X70" s="281">
        <f t="shared" si="11"/>
        <v>91.610062</v>
      </c>
      <c r="Y70" s="170"/>
      <c r="Z70" s="281">
        <f>SUM(J70,N70,R70,V70)</f>
        <v>1358.866625</v>
      </c>
      <c r="AA70" s="281">
        <f>SUM(K70,O70,S70,W70)</f>
        <v>583.66</v>
      </c>
      <c r="AB70" s="281">
        <f t="shared" si="12"/>
        <v>775.2066250000001</v>
      </c>
      <c r="AC70" s="170"/>
    </row>
    <row r="71" spans="2:29" ht="12.75">
      <c r="B71" s="274"/>
      <c r="C71" s="274"/>
      <c r="D71" s="274"/>
      <c r="E71" s="274"/>
      <c r="F71" s="274"/>
      <c r="G71" s="274"/>
      <c r="H71" s="274" t="s">
        <v>81</v>
      </c>
      <c r="J71" s="281">
        <v>866.44166</v>
      </c>
      <c r="K71" s="281">
        <v>300.188</v>
      </c>
      <c r="L71" s="281">
        <f t="shared" si="8"/>
        <v>566.25366</v>
      </c>
      <c r="M71" s="170"/>
      <c r="N71" s="281">
        <v>284.761894</v>
      </c>
      <c r="O71" s="281">
        <v>543.869715</v>
      </c>
      <c r="P71" s="281">
        <f t="shared" si="9"/>
        <v>-259.10782100000006</v>
      </c>
      <c r="Q71" s="170"/>
      <c r="R71" s="281">
        <v>856.775048</v>
      </c>
      <c r="S71" s="281">
        <v>396.693</v>
      </c>
      <c r="T71" s="281">
        <f t="shared" si="10"/>
        <v>460.082048</v>
      </c>
      <c r="U71" s="170"/>
      <c r="V71" s="281">
        <v>176.16855870416757</v>
      </c>
      <c r="W71" s="281">
        <v>86.66376100000001</v>
      </c>
      <c r="X71" s="281">
        <f t="shared" si="11"/>
        <v>89.50479770416756</v>
      </c>
      <c r="Y71" s="170"/>
      <c r="Z71" s="281">
        <f>SUM(J71,N71,R71,V71)</f>
        <v>2184.1471607041676</v>
      </c>
      <c r="AA71" s="281">
        <f>SUM(K71,O71,S71,W71)</f>
        <v>1327.4144760000001</v>
      </c>
      <c r="AB71" s="281">
        <f t="shared" si="12"/>
        <v>856.7326847041675</v>
      </c>
      <c r="AC71" s="170"/>
    </row>
    <row r="72" spans="2:29" ht="12.75">
      <c r="B72" s="274"/>
      <c r="C72" s="274"/>
      <c r="D72" s="274"/>
      <c r="E72" s="274"/>
      <c r="F72" s="274" t="s">
        <v>169</v>
      </c>
      <c r="G72" s="274"/>
      <c r="H72" s="274"/>
      <c r="J72" s="281">
        <f>SUM(J73:J76)</f>
        <v>162.4</v>
      </c>
      <c r="K72" s="281">
        <f>SUM(K73:K76)</f>
        <v>165.6</v>
      </c>
      <c r="L72" s="281">
        <f t="shared" si="8"/>
        <v>-3.1999999999999886</v>
      </c>
      <c r="M72" s="170"/>
      <c r="N72" s="281">
        <f>SUM(N73:N76)</f>
        <v>216.72044855000001</v>
      </c>
      <c r="O72" s="281">
        <f>SUM(O73:O76)</f>
        <v>220.1</v>
      </c>
      <c r="P72" s="281">
        <f t="shared" si="9"/>
        <v>-3.3795514499999797</v>
      </c>
      <c r="Q72" s="170"/>
      <c r="R72" s="281">
        <f>SUM(R73:R76)</f>
        <v>876.6</v>
      </c>
      <c r="S72" s="281">
        <f>SUM(S73:S76)</f>
        <v>579.5</v>
      </c>
      <c r="T72" s="281">
        <f t="shared" si="10"/>
        <v>297.1</v>
      </c>
      <c r="U72" s="170"/>
      <c r="V72" s="281">
        <f>SUM(V73:V76)</f>
        <v>519.4</v>
      </c>
      <c r="W72" s="281">
        <f>SUM(W73:W76)</f>
        <v>880.6</v>
      </c>
      <c r="X72" s="281">
        <f t="shared" si="11"/>
        <v>-361.20000000000005</v>
      </c>
      <c r="Y72" s="170"/>
      <c r="Z72" s="281">
        <f>SUM(Z73:Z76)</f>
        <v>1775.1204485500002</v>
      </c>
      <c r="AA72" s="281">
        <f>SUM(AA73:AA76)</f>
        <v>1845.8000000000002</v>
      </c>
      <c r="AB72" s="281">
        <f t="shared" si="12"/>
        <v>-70.67955144999996</v>
      </c>
      <c r="AC72" s="170"/>
    </row>
    <row r="73" spans="2:29" ht="12.75">
      <c r="B73" s="274"/>
      <c r="C73" s="274"/>
      <c r="D73" s="274"/>
      <c r="E73" s="274"/>
      <c r="F73" s="274"/>
      <c r="G73" s="274" t="s">
        <v>751</v>
      </c>
      <c r="H73" s="274"/>
      <c r="J73" s="281">
        <v>0</v>
      </c>
      <c r="K73" s="281">
        <v>0</v>
      </c>
      <c r="L73" s="281">
        <f t="shared" si="8"/>
        <v>0</v>
      </c>
      <c r="M73" s="170"/>
      <c r="N73" s="281">
        <v>0</v>
      </c>
      <c r="O73" s="281">
        <v>0</v>
      </c>
      <c r="P73" s="281">
        <f t="shared" si="9"/>
        <v>0</v>
      </c>
      <c r="Q73" s="170"/>
      <c r="R73" s="281">
        <v>0</v>
      </c>
      <c r="S73" s="281">
        <v>0</v>
      </c>
      <c r="T73" s="281">
        <f t="shared" si="10"/>
        <v>0</v>
      </c>
      <c r="U73" s="170"/>
      <c r="V73" s="281">
        <v>0</v>
      </c>
      <c r="W73" s="281">
        <v>0</v>
      </c>
      <c r="X73" s="281">
        <f t="shared" si="11"/>
        <v>0</v>
      </c>
      <c r="Y73" s="170"/>
      <c r="Z73" s="281">
        <f aca="true" t="shared" si="14" ref="Z73:AA76">SUM(J73,N73,R73,V73)</f>
        <v>0</v>
      </c>
      <c r="AA73" s="281">
        <f t="shared" si="14"/>
        <v>0</v>
      </c>
      <c r="AB73" s="281">
        <f t="shared" si="12"/>
        <v>0</v>
      </c>
      <c r="AC73" s="170"/>
    </row>
    <row r="74" spans="2:29" ht="12.75">
      <c r="B74" s="274"/>
      <c r="C74" s="274"/>
      <c r="D74" s="274"/>
      <c r="E74" s="274"/>
      <c r="F74" s="274"/>
      <c r="G74" s="274" t="s">
        <v>155</v>
      </c>
      <c r="H74" s="274"/>
      <c r="J74" s="281">
        <v>0</v>
      </c>
      <c r="K74" s="281">
        <v>0</v>
      </c>
      <c r="L74" s="281">
        <f t="shared" si="8"/>
        <v>0</v>
      </c>
      <c r="M74" s="170"/>
      <c r="N74" s="281">
        <v>0</v>
      </c>
      <c r="O74" s="281">
        <v>0</v>
      </c>
      <c r="P74" s="281">
        <f t="shared" si="9"/>
        <v>0</v>
      </c>
      <c r="Q74" s="170"/>
      <c r="R74" s="281">
        <v>0</v>
      </c>
      <c r="S74" s="281">
        <v>0</v>
      </c>
      <c r="T74" s="281">
        <f t="shared" si="10"/>
        <v>0</v>
      </c>
      <c r="U74" s="170"/>
      <c r="V74" s="281">
        <v>0</v>
      </c>
      <c r="W74" s="281">
        <v>0</v>
      </c>
      <c r="X74" s="281">
        <f t="shared" si="11"/>
        <v>0</v>
      </c>
      <c r="Y74" s="170"/>
      <c r="Z74" s="281">
        <f t="shared" si="14"/>
        <v>0</v>
      </c>
      <c r="AA74" s="281">
        <f t="shared" si="14"/>
        <v>0</v>
      </c>
      <c r="AB74" s="281">
        <f t="shared" si="12"/>
        <v>0</v>
      </c>
      <c r="AC74" s="170"/>
    </row>
    <row r="75" spans="2:29" ht="12.75">
      <c r="B75" s="274"/>
      <c r="C75" s="274"/>
      <c r="D75" s="274"/>
      <c r="E75" s="274"/>
      <c r="F75" s="274"/>
      <c r="G75" s="274" t="s">
        <v>153</v>
      </c>
      <c r="H75" s="274"/>
      <c r="J75" s="281">
        <v>162.4</v>
      </c>
      <c r="K75" s="281">
        <v>165.6</v>
      </c>
      <c r="L75" s="281">
        <f t="shared" si="8"/>
        <v>-3.1999999999999886</v>
      </c>
      <c r="M75" s="170"/>
      <c r="N75" s="281">
        <v>216.72044855000001</v>
      </c>
      <c r="O75" s="281">
        <v>220.1</v>
      </c>
      <c r="P75" s="281">
        <f t="shared" si="9"/>
        <v>-3.3795514499999797</v>
      </c>
      <c r="Q75" s="170"/>
      <c r="R75" s="281">
        <v>876.6</v>
      </c>
      <c r="S75" s="281">
        <v>579.5</v>
      </c>
      <c r="T75" s="281">
        <f t="shared" si="10"/>
        <v>297.1</v>
      </c>
      <c r="U75" s="170"/>
      <c r="V75" s="281">
        <v>519.4</v>
      </c>
      <c r="W75" s="281">
        <v>880.6</v>
      </c>
      <c r="X75" s="281">
        <f t="shared" si="11"/>
        <v>-361.20000000000005</v>
      </c>
      <c r="Y75" s="170"/>
      <c r="Z75" s="281">
        <f t="shared" si="14"/>
        <v>1775.1204485500002</v>
      </c>
      <c r="AA75" s="281">
        <f t="shared" si="14"/>
        <v>1845.8000000000002</v>
      </c>
      <c r="AB75" s="281">
        <f t="shared" si="12"/>
        <v>-70.67955144999996</v>
      </c>
      <c r="AC75" s="170"/>
    </row>
    <row r="76" spans="2:29" ht="12.75">
      <c r="B76" s="274"/>
      <c r="C76" s="274"/>
      <c r="D76" s="274"/>
      <c r="E76" s="274"/>
      <c r="F76" s="274"/>
      <c r="G76" s="274" t="s">
        <v>170</v>
      </c>
      <c r="H76" s="274"/>
      <c r="J76" s="281">
        <v>0</v>
      </c>
      <c r="K76" s="281">
        <v>0</v>
      </c>
      <c r="L76" s="281">
        <f t="shared" si="8"/>
        <v>0</v>
      </c>
      <c r="M76" s="170"/>
      <c r="N76" s="281">
        <v>0</v>
      </c>
      <c r="O76" s="281">
        <v>0</v>
      </c>
      <c r="P76" s="281">
        <f t="shared" si="9"/>
        <v>0</v>
      </c>
      <c r="Q76" s="170"/>
      <c r="R76" s="281">
        <v>0</v>
      </c>
      <c r="S76" s="281">
        <v>0</v>
      </c>
      <c r="T76" s="281">
        <f t="shared" si="10"/>
        <v>0</v>
      </c>
      <c r="U76" s="170"/>
      <c r="V76" s="281">
        <v>0</v>
      </c>
      <c r="W76" s="281">
        <v>0</v>
      </c>
      <c r="X76" s="281">
        <f t="shared" si="11"/>
        <v>0</v>
      </c>
      <c r="Y76" s="170"/>
      <c r="Z76" s="281">
        <f t="shared" si="14"/>
        <v>0</v>
      </c>
      <c r="AA76" s="281">
        <f t="shared" si="14"/>
        <v>0</v>
      </c>
      <c r="AB76" s="281">
        <f t="shared" si="12"/>
        <v>0</v>
      </c>
      <c r="AC76" s="170"/>
    </row>
    <row r="77" spans="2:29" ht="12.75">
      <c r="B77" s="274"/>
      <c r="C77" s="274"/>
      <c r="D77" s="274"/>
      <c r="E77" s="274"/>
      <c r="F77" s="274"/>
      <c r="G77" s="274"/>
      <c r="H77" s="274"/>
      <c r="J77" s="281"/>
      <c r="K77" s="281"/>
      <c r="L77" s="281"/>
      <c r="M77" s="170"/>
      <c r="N77" s="281"/>
      <c r="O77" s="281"/>
      <c r="P77" s="281"/>
      <c r="Q77" s="170"/>
      <c r="R77" s="281"/>
      <c r="S77" s="281"/>
      <c r="T77" s="281"/>
      <c r="U77" s="170"/>
      <c r="V77" s="281"/>
      <c r="W77" s="281"/>
      <c r="X77" s="281"/>
      <c r="Y77" s="170"/>
      <c r="Z77" s="281"/>
      <c r="AA77" s="281"/>
      <c r="AB77" s="281"/>
      <c r="AC77" s="170"/>
    </row>
    <row r="78" spans="2:29" ht="12.75">
      <c r="B78" s="274"/>
      <c r="C78" s="273" t="s">
        <v>539</v>
      </c>
      <c r="D78" s="273" t="s">
        <v>355</v>
      </c>
      <c r="E78" s="275"/>
      <c r="F78" s="275"/>
      <c r="G78" s="275"/>
      <c r="H78" s="275"/>
      <c r="J78" s="285">
        <f>+J79+J86</f>
        <v>3144.967743433936</v>
      </c>
      <c r="K78" s="285">
        <f>+K79+K86</f>
        <v>2893.8038148137002</v>
      </c>
      <c r="L78" s="285">
        <f>+J78-K78</f>
        <v>251.16392862023577</v>
      </c>
      <c r="M78" s="231"/>
      <c r="N78" s="285">
        <f>+N79+N86</f>
        <v>2023.9411078629148</v>
      </c>
      <c r="O78" s="285">
        <f>+O79+O86</f>
        <v>2227.058078526999</v>
      </c>
      <c r="P78" s="285">
        <f aca="true" t="shared" si="15" ref="P78:P92">+N78-O78</f>
        <v>-203.1169706640842</v>
      </c>
      <c r="Q78" s="231"/>
      <c r="R78" s="285">
        <f>+R79+R86</f>
        <v>1477.9698377554244</v>
      </c>
      <c r="S78" s="285">
        <f>+S79+S86</f>
        <v>1685.7148824495684</v>
      </c>
      <c r="T78" s="285">
        <f aca="true" t="shared" si="16" ref="T78:T92">+R78-S78</f>
        <v>-207.7450446941441</v>
      </c>
      <c r="U78" s="231"/>
      <c r="V78" s="285">
        <f>+V79+V86</f>
        <v>2029.2516228442255</v>
      </c>
      <c r="W78" s="285">
        <f>+W79+W86</f>
        <v>2164.977315358931</v>
      </c>
      <c r="X78" s="285">
        <f aca="true" t="shared" si="17" ref="X78:X92">+V78-W78</f>
        <v>-135.72569251470532</v>
      </c>
      <c r="Y78" s="231"/>
      <c r="Z78" s="285">
        <f>+J78+N78+R78+V78</f>
        <v>8676.1303118965</v>
      </c>
      <c r="AA78" s="285">
        <f>+K78+O78+S78+W78</f>
        <v>8971.554091149199</v>
      </c>
      <c r="AB78" s="285">
        <f>+Z78-AA78</f>
        <v>-295.4237792526983</v>
      </c>
      <c r="AC78" s="170"/>
    </row>
    <row r="79" spans="2:29" ht="12.75">
      <c r="B79" s="274"/>
      <c r="C79" s="273"/>
      <c r="D79" s="275" t="s">
        <v>540</v>
      </c>
      <c r="E79" s="275"/>
      <c r="F79" s="275"/>
      <c r="G79" s="275"/>
      <c r="H79" s="275"/>
      <c r="J79" s="281">
        <f>+J80+J81+J82+J83</f>
        <v>3137.900892303936</v>
      </c>
      <c r="K79" s="281">
        <f>+K80+K81+K82+K83</f>
        <v>9.062774080000002</v>
      </c>
      <c r="L79" s="281">
        <f>+J79-K79</f>
        <v>3128.838118223936</v>
      </c>
      <c r="M79" s="170"/>
      <c r="N79" s="281">
        <f>+N80+N81+N82+N83</f>
        <v>2022.5307700929147</v>
      </c>
      <c r="O79" s="281">
        <f>+O80+O81+O82+O83</f>
        <v>5.74758894</v>
      </c>
      <c r="P79" s="281">
        <f t="shared" si="15"/>
        <v>2016.7831811529147</v>
      </c>
      <c r="Q79" s="170"/>
      <c r="R79" s="281">
        <f>+R80+R81+R82+R83</f>
        <v>1475.3218598154244</v>
      </c>
      <c r="S79" s="281">
        <f>+S80+S81+S82+S83</f>
        <v>0.35161043999999997</v>
      </c>
      <c r="T79" s="281">
        <f t="shared" si="16"/>
        <v>1474.9702493754244</v>
      </c>
      <c r="U79" s="170"/>
      <c r="V79" s="281">
        <f>+V80+V81+V82+V83</f>
        <v>2029.2516228442255</v>
      </c>
      <c r="W79" s="281">
        <f>+W80+W81+W82+W83</f>
        <v>0</v>
      </c>
      <c r="X79" s="281">
        <f t="shared" si="17"/>
        <v>2029.2516228442255</v>
      </c>
      <c r="Y79" s="170"/>
      <c r="Z79" s="281">
        <f>+J79+N79+R79+V79</f>
        <v>8665.0051450565</v>
      </c>
      <c r="AA79" s="281">
        <f>+K79+O79+S79+W79</f>
        <v>15.161973460000002</v>
      </c>
      <c r="AB79" s="281">
        <f>+Z79-AA79</f>
        <v>8649.8431715965</v>
      </c>
      <c r="AC79" s="170"/>
    </row>
    <row r="80" spans="2:29" ht="12.75">
      <c r="B80" s="274"/>
      <c r="C80" s="275"/>
      <c r="D80" s="275"/>
      <c r="E80" s="275"/>
      <c r="F80" s="275" t="s">
        <v>752</v>
      </c>
      <c r="G80" s="275"/>
      <c r="H80" s="275"/>
      <c r="J80" s="281">
        <v>0</v>
      </c>
      <c r="K80" s="281">
        <v>0</v>
      </c>
      <c r="L80" s="281">
        <f aca="true" t="shared" si="18" ref="L80:L91">+J80-K80</f>
        <v>0</v>
      </c>
      <c r="M80" s="170"/>
      <c r="N80" s="281">
        <v>0</v>
      </c>
      <c r="O80" s="281">
        <v>0</v>
      </c>
      <c r="P80" s="281">
        <f t="shared" si="15"/>
        <v>0</v>
      </c>
      <c r="Q80" s="170"/>
      <c r="R80" s="281">
        <v>0</v>
      </c>
      <c r="S80" s="281">
        <v>0</v>
      </c>
      <c r="T80" s="281">
        <f t="shared" si="16"/>
        <v>0</v>
      </c>
      <c r="U80" s="170"/>
      <c r="V80" s="281">
        <v>0</v>
      </c>
      <c r="W80" s="281">
        <v>0</v>
      </c>
      <c r="X80" s="281">
        <f t="shared" si="17"/>
        <v>0</v>
      </c>
      <c r="Y80" s="170"/>
      <c r="Z80" s="281">
        <f aca="true" t="shared" si="19" ref="Z80:AA91">+J80+N80+R80+V80</f>
        <v>0</v>
      </c>
      <c r="AA80" s="281">
        <f t="shared" si="19"/>
        <v>0</v>
      </c>
      <c r="AB80" s="281">
        <f aca="true" t="shared" si="20" ref="AB80:AB91">+Z80-AA80</f>
        <v>0</v>
      </c>
      <c r="AC80" s="170"/>
    </row>
    <row r="81" spans="2:29" ht="12.75">
      <c r="B81" s="274"/>
      <c r="C81" s="275"/>
      <c r="D81" s="275"/>
      <c r="E81" s="275"/>
      <c r="F81" s="275" t="s">
        <v>187</v>
      </c>
      <c r="G81" s="275"/>
      <c r="H81" s="275"/>
      <c r="J81" s="281">
        <v>0</v>
      </c>
      <c r="K81" s="281">
        <v>0</v>
      </c>
      <c r="L81" s="281">
        <f t="shared" si="18"/>
        <v>0</v>
      </c>
      <c r="M81" s="170"/>
      <c r="N81" s="281">
        <v>0</v>
      </c>
      <c r="O81" s="281">
        <v>0</v>
      </c>
      <c r="P81" s="281">
        <f t="shared" si="15"/>
        <v>0</v>
      </c>
      <c r="Q81" s="170"/>
      <c r="R81" s="281">
        <v>0</v>
      </c>
      <c r="S81" s="281">
        <v>0</v>
      </c>
      <c r="T81" s="281">
        <f t="shared" si="16"/>
        <v>0</v>
      </c>
      <c r="U81" s="170"/>
      <c r="V81" s="281">
        <v>0</v>
      </c>
      <c r="W81" s="281">
        <v>0</v>
      </c>
      <c r="X81" s="281">
        <f t="shared" si="17"/>
        <v>0</v>
      </c>
      <c r="Y81" s="170"/>
      <c r="Z81" s="281">
        <f t="shared" si="19"/>
        <v>0</v>
      </c>
      <c r="AA81" s="281">
        <f t="shared" si="19"/>
        <v>0</v>
      </c>
      <c r="AB81" s="281">
        <f t="shared" si="20"/>
        <v>0</v>
      </c>
      <c r="AC81" s="170"/>
    </row>
    <row r="82" spans="2:29" ht="12.75">
      <c r="B82" s="274"/>
      <c r="C82" s="275"/>
      <c r="D82" s="275"/>
      <c r="E82" s="275"/>
      <c r="F82" s="275" t="s">
        <v>188</v>
      </c>
      <c r="G82" s="275"/>
      <c r="H82" s="275"/>
      <c r="J82" s="281">
        <v>1114.47270923315</v>
      </c>
      <c r="K82" s="281">
        <v>8.988989300000002</v>
      </c>
      <c r="L82" s="281">
        <f t="shared" si="18"/>
        <v>1105.48371993315</v>
      </c>
      <c r="M82" s="170"/>
      <c r="N82" s="281">
        <v>916.3025761850049</v>
      </c>
      <c r="O82" s="281">
        <v>4.54569455</v>
      </c>
      <c r="P82" s="281">
        <f t="shared" si="15"/>
        <v>911.7568816350049</v>
      </c>
      <c r="Q82" s="170"/>
      <c r="R82" s="281">
        <v>723.7942009733243</v>
      </c>
      <c r="S82" s="281">
        <v>0.35161043999999997</v>
      </c>
      <c r="T82" s="281">
        <f t="shared" si="16"/>
        <v>723.4425905333244</v>
      </c>
      <c r="U82" s="170"/>
      <c r="V82" s="281">
        <v>1369.1873359954257</v>
      </c>
      <c r="W82" s="281">
        <v>0</v>
      </c>
      <c r="X82" s="281">
        <f t="shared" si="17"/>
        <v>1369.1873359954257</v>
      </c>
      <c r="Y82" s="170"/>
      <c r="Z82" s="281">
        <f t="shared" si="19"/>
        <v>4123.756822386905</v>
      </c>
      <c r="AA82" s="281">
        <f t="shared" si="19"/>
        <v>13.886294290000002</v>
      </c>
      <c r="AB82" s="281">
        <f t="shared" si="20"/>
        <v>4109.870528096905</v>
      </c>
      <c r="AC82" s="170"/>
    </row>
    <row r="83" spans="2:29" ht="12.75">
      <c r="B83" s="274"/>
      <c r="C83" s="275"/>
      <c r="D83" s="275"/>
      <c r="E83" s="275"/>
      <c r="F83" s="275" t="s">
        <v>189</v>
      </c>
      <c r="G83" s="275"/>
      <c r="H83" s="275"/>
      <c r="J83" s="281">
        <v>2023.428183070786</v>
      </c>
      <c r="K83" s="281">
        <v>0.07378478</v>
      </c>
      <c r="L83" s="281">
        <f t="shared" si="18"/>
        <v>2023.3543982907859</v>
      </c>
      <c r="M83" s="170"/>
      <c r="N83" s="281">
        <v>1106.2281939079098</v>
      </c>
      <c r="O83" s="281">
        <v>1.20189439</v>
      </c>
      <c r="P83" s="281">
        <f t="shared" si="15"/>
        <v>1105.0262995179098</v>
      </c>
      <c r="Q83" s="170"/>
      <c r="R83" s="281">
        <v>751.5276588421</v>
      </c>
      <c r="S83" s="281">
        <v>0</v>
      </c>
      <c r="T83" s="281">
        <f t="shared" si="16"/>
        <v>751.5276588421</v>
      </c>
      <c r="U83" s="170"/>
      <c r="V83" s="281">
        <v>660.0642868488</v>
      </c>
      <c r="W83" s="281">
        <v>0</v>
      </c>
      <c r="X83" s="281">
        <f t="shared" si="17"/>
        <v>660.0642868488</v>
      </c>
      <c r="Y83" s="170"/>
      <c r="Z83" s="281">
        <f t="shared" si="19"/>
        <v>4541.248322669596</v>
      </c>
      <c r="AA83" s="281">
        <f t="shared" si="19"/>
        <v>1.27567917</v>
      </c>
      <c r="AB83" s="281">
        <f t="shared" si="20"/>
        <v>4539.9726434995955</v>
      </c>
      <c r="AC83" s="170"/>
    </row>
    <row r="84" spans="2:29" ht="12.75">
      <c r="B84" s="274"/>
      <c r="C84" s="275"/>
      <c r="D84" s="275"/>
      <c r="E84" s="275"/>
      <c r="F84" s="275"/>
      <c r="G84" s="275"/>
      <c r="H84" s="275" t="s">
        <v>80</v>
      </c>
      <c r="J84" s="281">
        <v>512.5720223857</v>
      </c>
      <c r="K84" s="281">
        <v>0</v>
      </c>
      <c r="L84" s="281">
        <f>+J84-K84</f>
        <v>512.5720223857</v>
      </c>
      <c r="M84" s="170"/>
      <c r="N84" s="281">
        <v>362.49718625</v>
      </c>
      <c r="O84" s="281">
        <v>0</v>
      </c>
      <c r="P84" s="281">
        <f t="shared" si="15"/>
        <v>362.49718625</v>
      </c>
      <c r="Q84" s="170"/>
      <c r="R84" s="281">
        <v>326.77584825</v>
      </c>
      <c r="S84" s="281">
        <v>0</v>
      </c>
      <c r="T84" s="281">
        <f t="shared" si="16"/>
        <v>326.77584825</v>
      </c>
      <c r="U84" s="170"/>
      <c r="V84" s="281">
        <v>220.90165735</v>
      </c>
      <c r="W84" s="281">
        <v>0</v>
      </c>
      <c r="X84" s="281">
        <f t="shared" si="17"/>
        <v>220.90165735</v>
      </c>
      <c r="Y84" s="170"/>
      <c r="Z84" s="281">
        <f t="shared" si="19"/>
        <v>1422.7467142357002</v>
      </c>
      <c r="AA84" s="281">
        <f t="shared" si="19"/>
        <v>0</v>
      </c>
      <c r="AB84" s="281">
        <f t="shared" si="20"/>
        <v>1422.7467142357002</v>
      </c>
      <c r="AC84" s="170"/>
    </row>
    <row r="85" spans="2:29" ht="12.75">
      <c r="B85" s="274"/>
      <c r="C85" s="275"/>
      <c r="D85" s="275"/>
      <c r="E85" s="275"/>
      <c r="F85" s="275"/>
      <c r="G85" s="275"/>
      <c r="H85" s="275" t="s">
        <v>81</v>
      </c>
      <c r="J85" s="281">
        <v>1510.856160685086</v>
      </c>
      <c r="K85" s="281">
        <v>0.07378478</v>
      </c>
      <c r="L85" s="281">
        <f>+J85-K85</f>
        <v>1510.782375905086</v>
      </c>
      <c r="M85" s="170"/>
      <c r="N85" s="281">
        <v>743.7310076579098</v>
      </c>
      <c r="O85" s="281">
        <v>1.20189439</v>
      </c>
      <c r="P85" s="281">
        <f t="shared" si="15"/>
        <v>742.5291132679098</v>
      </c>
      <c r="Q85" s="170"/>
      <c r="R85" s="281">
        <v>424.75181059209996</v>
      </c>
      <c r="S85" s="281">
        <v>0</v>
      </c>
      <c r="T85" s="281">
        <f t="shared" si="16"/>
        <v>424.75181059209996</v>
      </c>
      <c r="U85" s="170"/>
      <c r="V85" s="281">
        <v>439.16262949879996</v>
      </c>
      <c r="W85" s="281">
        <v>0</v>
      </c>
      <c r="X85" s="281">
        <f t="shared" si="17"/>
        <v>439.16262949879996</v>
      </c>
      <c r="Y85" s="170"/>
      <c r="Z85" s="281">
        <f t="shared" si="19"/>
        <v>3118.501608433896</v>
      </c>
      <c r="AA85" s="281">
        <f t="shared" si="19"/>
        <v>1.27567917</v>
      </c>
      <c r="AB85" s="281">
        <f t="shared" si="20"/>
        <v>3117.225929263896</v>
      </c>
      <c r="AC85" s="170"/>
    </row>
    <row r="86" spans="2:29" ht="12.75">
      <c r="B86" s="274"/>
      <c r="C86" s="275"/>
      <c r="D86" s="275" t="s">
        <v>8</v>
      </c>
      <c r="E86" s="275"/>
      <c r="F86" s="275"/>
      <c r="G86" s="275"/>
      <c r="H86" s="275"/>
      <c r="J86" s="281">
        <f>+J87+J88+J89+J90</f>
        <v>7.06685113</v>
      </c>
      <c r="K86" s="281">
        <f>+K87+K88+K89+K90</f>
        <v>2884.7410407337</v>
      </c>
      <c r="L86" s="281">
        <f t="shared" si="18"/>
        <v>-2877.6741896037</v>
      </c>
      <c r="M86" s="170"/>
      <c r="N86" s="281">
        <f>+N87+N88+N89+N90</f>
        <v>1.4103377700000002</v>
      </c>
      <c r="O86" s="281">
        <f>+O87+O88+O89+O90</f>
        <v>2221.310489586999</v>
      </c>
      <c r="P86" s="281">
        <f t="shared" si="15"/>
        <v>-2219.9001518169994</v>
      </c>
      <c r="Q86" s="170"/>
      <c r="R86" s="281">
        <f>+R87+R88+R89+R90</f>
        <v>2.6479779399999996</v>
      </c>
      <c r="S86" s="281">
        <f>+S87+S88+S89+S90</f>
        <v>1685.3632720095684</v>
      </c>
      <c r="T86" s="281">
        <f t="shared" si="16"/>
        <v>-1682.7152940695685</v>
      </c>
      <c r="U86" s="170"/>
      <c r="V86" s="281">
        <f>+V87+V88+V89+V90</f>
        <v>0</v>
      </c>
      <c r="W86" s="281">
        <f>+W87+W88+W89+W90</f>
        <v>2164.977315358931</v>
      </c>
      <c r="X86" s="281">
        <f t="shared" si="17"/>
        <v>-2164.977315358931</v>
      </c>
      <c r="Y86" s="170"/>
      <c r="Z86" s="281">
        <f t="shared" si="19"/>
        <v>11.125166839999999</v>
      </c>
      <c r="AA86" s="281">
        <f t="shared" si="19"/>
        <v>8956.392117689198</v>
      </c>
      <c r="AB86" s="281">
        <f t="shared" si="20"/>
        <v>-8945.266950849198</v>
      </c>
      <c r="AC86" s="170"/>
    </row>
    <row r="87" spans="2:29" ht="12.75">
      <c r="B87" s="274"/>
      <c r="C87" s="275"/>
      <c r="D87" s="275"/>
      <c r="E87" s="275"/>
      <c r="F87" s="275" t="s">
        <v>752</v>
      </c>
      <c r="G87" s="275"/>
      <c r="H87" s="275"/>
      <c r="J87" s="281">
        <v>0</v>
      </c>
      <c r="K87" s="281">
        <v>0</v>
      </c>
      <c r="L87" s="281">
        <f>+J87-K87</f>
        <v>0</v>
      </c>
      <c r="M87" s="170"/>
      <c r="N87" s="281">
        <v>0</v>
      </c>
      <c r="O87" s="281">
        <v>0</v>
      </c>
      <c r="P87" s="281">
        <f t="shared" si="15"/>
        <v>0</v>
      </c>
      <c r="Q87" s="170"/>
      <c r="R87" s="281">
        <v>0</v>
      </c>
      <c r="S87" s="281">
        <v>0</v>
      </c>
      <c r="T87" s="281">
        <f t="shared" si="16"/>
        <v>0</v>
      </c>
      <c r="U87" s="170"/>
      <c r="V87" s="281">
        <v>0</v>
      </c>
      <c r="W87" s="281">
        <v>0</v>
      </c>
      <c r="X87" s="281">
        <f t="shared" si="17"/>
        <v>0</v>
      </c>
      <c r="Y87" s="170"/>
      <c r="Z87" s="281">
        <f t="shared" si="19"/>
        <v>0</v>
      </c>
      <c r="AA87" s="281">
        <f t="shared" si="19"/>
        <v>0</v>
      </c>
      <c r="AB87" s="281">
        <f>+Z87-AA87</f>
        <v>0</v>
      </c>
      <c r="AC87" s="170"/>
    </row>
    <row r="88" spans="2:29" ht="12.75">
      <c r="B88" s="274"/>
      <c r="C88" s="275"/>
      <c r="D88" s="275"/>
      <c r="E88" s="275"/>
      <c r="F88" s="275" t="s">
        <v>187</v>
      </c>
      <c r="G88" s="275"/>
      <c r="H88" s="275"/>
      <c r="J88" s="281">
        <v>0</v>
      </c>
      <c r="K88" s="281">
        <v>0</v>
      </c>
      <c r="L88" s="281">
        <f>+J88-K88</f>
        <v>0</v>
      </c>
      <c r="M88" s="170"/>
      <c r="N88" s="281">
        <v>0</v>
      </c>
      <c r="O88" s="281">
        <v>0</v>
      </c>
      <c r="P88" s="281">
        <f t="shared" si="15"/>
        <v>0</v>
      </c>
      <c r="Q88" s="170"/>
      <c r="R88" s="281">
        <v>0</v>
      </c>
      <c r="S88" s="281">
        <v>0</v>
      </c>
      <c r="T88" s="281">
        <f t="shared" si="16"/>
        <v>0</v>
      </c>
      <c r="U88" s="170"/>
      <c r="V88" s="281">
        <v>0</v>
      </c>
      <c r="W88" s="281">
        <v>0</v>
      </c>
      <c r="X88" s="281">
        <f t="shared" si="17"/>
        <v>0</v>
      </c>
      <c r="Y88" s="170"/>
      <c r="Z88" s="281">
        <f t="shared" si="19"/>
        <v>0</v>
      </c>
      <c r="AA88" s="281">
        <f t="shared" si="19"/>
        <v>0</v>
      </c>
      <c r="AB88" s="281">
        <f>+Z88-AA88</f>
        <v>0</v>
      </c>
      <c r="AC88" s="170"/>
    </row>
    <row r="89" spans="2:29" ht="12.75">
      <c r="B89" s="274"/>
      <c r="C89" s="275"/>
      <c r="D89" s="275"/>
      <c r="E89" s="275"/>
      <c r="F89" s="275" t="s">
        <v>188</v>
      </c>
      <c r="G89" s="275"/>
      <c r="H89" s="275"/>
      <c r="J89" s="281">
        <v>6.87126894</v>
      </c>
      <c r="K89" s="281">
        <v>951.1016103632003</v>
      </c>
      <c r="L89" s="281">
        <f>+J89-K89</f>
        <v>-944.2303414232002</v>
      </c>
      <c r="M89" s="170"/>
      <c r="N89" s="281">
        <v>1.4103377700000002</v>
      </c>
      <c r="O89" s="281">
        <v>862.0251547259993</v>
      </c>
      <c r="P89" s="281">
        <f t="shared" si="15"/>
        <v>-860.6148169559993</v>
      </c>
      <c r="Q89" s="170"/>
      <c r="R89" s="281">
        <v>1.29804905</v>
      </c>
      <c r="S89" s="281">
        <v>682.1159633858033</v>
      </c>
      <c r="T89" s="281">
        <f t="shared" si="16"/>
        <v>-680.8179143358033</v>
      </c>
      <c r="U89" s="170"/>
      <c r="V89" s="281">
        <v>0</v>
      </c>
      <c r="W89" s="281">
        <v>1172.9781933971717</v>
      </c>
      <c r="X89" s="281">
        <f t="shared" si="17"/>
        <v>-1172.9781933971717</v>
      </c>
      <c r="Y89" s="170"/>
      <c r="Z89" s="281">
        <f t="shared" si="19"/>
        <v>9.57965576</v>
      </c>
      <c r="AA89" s="281">
        <f t="shared" si="19"/>
        <v>3668.2209218721746</v>
      </c>
      <c r="AB89" s="281">
        <f>+Z89-AA89</f>
        <v>-3658.6412661121744</v>
      </c>
      <c r="AC89" s="170"/>
    </row>
    <row r="90" spans="2:29" ht="12.75">
      <c r="B90" s="274"/>
      <c r="C90" s="275"/>
      <c r="D90" s="275"/>
      <c r="E90" s="275"/>
      <c r="F90" s="275" t="s">
        <v>189</v>
      </c>
      <c r="G90" s="275"/>
      <c r="H90" s="275"/>
      <c r="J90" s="281">
        <v>0.19558219</v>
      </c>
      <c r="K90" s="281">
        <v>1933.6394303705001</v>
      </c>
      <c r="L90" s="281">
        <f t="shared" si="18"/>
        <v>-1933.4438481805</v>
      </c>
      <c r="M90" s="170"/>
      <c r="N90" s="281">
        <v>0</v>
      </c>
      <c r="O90" s="281">
        <v>1359.285334861</v>
      </c>
      <c r="P90" s="281">
        <f t="shared" si="15"/>
        <v>-1359.285334861</v>
      </c>
      <c r="Q90" s="170"/>
      <c r="R90" s="281">
        <v>1.34992889</v>
      </c>
      <c r="S90" s="281">
        <v>1003.2473086237651</v>
      </c>
      <c r="T90" s="281">
        <f t="shared" si="16"/>
        <v>-1001.8973797337651</v>
      </c>
      <c r="U90" s="170"/>
      <c r="V90" s="281">
        <v>0</v>
      </c>
      <c r="W90" s="281">
        <v>991.999121961759</v>
      </c>
      <c r="X90" s="281">
        <f t="shared" si="17"/>
        <v>-991.999121961759</v>
      </c>
      <c r="Y90" s="170"/>
      <c r="Z90" s="281">
        <f t="shared" si="19"/>
        <v>1.5455110799999998</v>
      </c>
      <c r="AA90" s="281">
        <f t="shared" si="19"/>
        <v>5288.1711958170235</v>
      </c>
      <c r="AB90" s="281">
        <f t="shared" si="20"/>
        <v>-5286.625684737023</v>
      </c>
      <c r="AC90" s="170"/>
    </row>
    <row r="91" spans="2:29" ht="12.75">
      <c r="B91" s="274"/>
      <c r="C91" s="275"/>
      <c r="D91" s="275"/>
      <c r="E91" s="275"/>
      <c r="F91" s="275"/>
      <c r="G91" s="275"/>
      <c r="H91" s="275" t="s">
        <v>80</v>
      </c>
      <c r="J91" s="281">
        <v>0</v>
      </c>
      <c r="K91" s="281">
        <v>372.84433806239997</v>
      </c>
      <c r="L91" s="281">
        <f t="shared" si="18"/>
        <v>-372.84433806239997</v>
      </c>
      <c r="M91" s="170"/>
      <c r="N91" s="281">
        <v>0</v>
      </c>
      <c r="O91" s="281">
        <v>395.52983505</v>
      </c>
      <c r="P91" s="281">
        <f t="shared" si="15"/>
        <v>-395.52983505</v>
      </c>
      <c r="Q91" s="170"/>
      <c r="R91" s="281">
        <v>0</v>
      </c>
      <c r="S91" s="281">
        <v>447.36732895</v>
      </c>
      <c r="T91" s="281">
        <f t="shared" si="16"/>
        <v>-447.36732895</v>
      </c>
      <c r="U91" s="170"/>
      <c r="V91" s="281">
        <v>0</v>
      </c>
      <c r="W91" s="281">
        <v>432.36288625</v>
      </c>
      <c r="X91" s="281">
        <f t="shared" si="17"/>
        <v>-432.36288625</v>
      </c>
      <c r="Y91" s="170"/>
      <c r="Z91" s="281">
        <f t="shared" si="19"/>
        <v>0</v>
      </c>
      <c r="AA91" s="281">
        <f t="shared" si="19"/>
        <v>1648.1043883123998</v>
      </c>
      <c r="AB91" s="281">
        <f t="shared" si="20"/>
        <v>-1648.1043883123998</v>
      </c>
      <c r="AC91" s="170"/>
    </row>
    <row r="92" spans="2:29" ht="12.75">
      <c r="B92" s="274"/>
      <c r="C92" s="275"/>
      <c r="D92" s="275"/>
      <c r="E92" s="275"/>
      <c r="F92" s="275"/>
      <c r="G92" s="275"/>
      <c r="H92" s="275" t="s">
        <v>81</v>
      </c>
      <c r="J92" s="281">
        <v>0.19558219</v>
      </c>
      <c r="K92" s="281">
        <v>1560.7950923081</v>
      </c>
      <c r="L92" s="281">
        <f>+J92-K92</f>
        <v>-1560.5995101181</v>
      </c>
      <c r="M92" s="170"/>
      <c r="N92" s="281">
        <v>0</v>
      </c>
      <c r="O92" s="281">
        <v>963.7554998109999</v>
      </c>
      <c r="P92" s="281">
        <f t="shared" si="15"/>
        <v>-963.7554998109999</v>
      </c>
      <c r="Q92" s="170"/>
      <c r="R92" s="281">
        <v>1.34992889</v>
      </c>
      <c r="S92" s="281">
        <v>555.8799796737651</v>
      </c>
      <c r="T92" s="281">
        <f t="shared" si="16"/>
        <v>-554.5300507837651</v>
      </c>
      <c r="U92" s="170"/>
      <c r="V92" s="281">
        <v>0</v>
      </c>
      <c r="W92" s="281">
        <v>559.636235711759</v>
      </c>
      <c r="X92" s="281">
        <f t="shared" si="17"/>
        <v>-559.636235711759</v>
      </c>
      <c r="Y92" s="170"/>
      <c r="Z92" s="281">
        <f>+J92+N92+R92+V92</f>
        <v>1.5455110799999998</v>
      </c>
      <c r="AA92" s="281">
        <f>+K92+O92+S92+W92</f>
        <v>3640.0668075046237</v>
      </c>
      <c r="AB92" s="281">
        <f>+Z92-AA92</f>
        <v>-3638.521296424624</v>
      </c>
      <c r="AC92" s="170"/>
    </row>
    <row r="93" spans="2:29" ht="12.75">
      <c r="B93" s="274"/>
      <c r="C93" s="274"/>
      <c r="D93" s="274"/>
      <c r="E93" s="274"/>
      <c r="F93" s="274"/>
      <c r="G93" s="274"/>
      <c r="H93" s="274"/>
      <c r="J93" s="274"/>
      <c r="K93" s="274"/>
      <c r="L93" s="274"/>
      <c r="M93" s="192"/>
      <c r="N93" s="274"/>
      <c r="O93" s="274"/>
      <c r="P93" s="274"/>
      <c r="R93" s="274"/>
      <c r="S93" s="274"/>
      <c r="T93" s="274"/>
      <c r="U93" s="192"/>
      <c r="V93" s="274"/>
      <c r="W93" s="274"/>
      <c r="X93" s="274"/>
      <c r="Y93" s="192"/>
      <c r="Z93" s="274"/>
      <c r="AA93" s="274"/>
      <c r="AB93" s="274"/>
      <c r="AC93" s="192"/>
    </row>
    <row r="94" spans="1:29" ht="12.75">
      <c r="A94" s="258"/>
      <c r="B94" s="276"/>
      <c r="C94" s="276"/>
      <c r="D94" s="276"/>
      <c r="E94" s="276"/>
      <c r="F94" s="276"/>
      <c r="G94" s="276"/>
      <c r="H94" s="276"/>
      <c r="I94" s="267"/>
      <c r="J94" s="276"/>
      <c r="K94" s="276"/>
      <c r="L94" s="276"/>
      <c r="M94" s="258"/>
      <c r="N94" s="276"/>
      <c r="O94" s="276"/>
      <c r="P94" s="276"/>
      <c r="Q94" s="258"/>
      <c r="R94" s="276"/>
      <c r="S94" s="276"/>
      <c r="T94" s="276"/>
      <c r="U94" s="258"/>
      <c r="V94" s="276"/>
      <c r="W94" s="276"/>
      <c r="X94" s="276"/>
      <c r="Y94" s="258"/>
      <c r="Z94" s="276"/>
      <c r="AA94" s="276"/>
      <c r="AB94" s="276"/>
      <c r="AC94" s="192"/>
    </row>
    <row r="95" spans="3:29" ht="12.75">
      <c r="C95" s="280"/>
      <c r="D95" s="280"/>
      <c r="E95" s="280"/>
      <c r="F95" s="280"/>
      <c r="G95" s="280"/>
      <c r="H95" s="280"/>
      <c r="I95" s="280"/>
      <c r="J95" s="423" t="s">
        <v>755</v>
      </c>
      <c r="K95" s="424"/>
      <c r="L95" s="424"/>
      <c r="M95" s="424"/>
      <c r="N95" s="424"/>
      <c r="O95" s="424"/>
      <c r="P95" s="424"/>
      <c r="Q95" s="424"/>
      <c r="R95" s="424"/>
      <c r="S95" s="424"/>
      <c r="T95" s="424"/>
      <c r="U95" s="424"/>
      <c r="V95" s="424"/>
      <c r="W95" s="424"/>
      <c r="X95" s="424"/>
      <c r="Y95" s="424"/>
      <c r="Z95" s="424"/>
      <c r="AA95" s="424"/>
      <c r="AB95" s="424"/>
      <c r="AC95" s="261"/>
    </row>
    <row r="96" spans="3:29" ht="12.75">
      <c r="C96" s="280"/>
      <c r="D96" s="280"/>
      <c r="E96" s="280"/>
      <c r="F96" s="280"/>
      <c r="G96" s="280"/>
      <c r="H96" s="280"/>
      <c r="I96" s="280"/>
      <c r="J96" s="425" t="s">
        <v>390</v>
      </c>
      <c r="K96" s="425"/>
      <c r="L96" s="425"/>
      <c r="N96" s="425" t="s">
        <v>391</v>
      </c>
      <c r="O96" s="425"/>
      <c r="P96" s="425"/>
      <c r="Q96" s="282"/>
      <c r="R96" s="425" t="s">
        <v>392</v>
      </c>
      <c r="S96" s="425"/>
      <c r="T96" s="425"/>
      <c r="U96" s="282"/>
      <c r="V96" s="425" t="s">
        <v>393</v>
      </c>
      <c r="W96" s="425"/>
      <c r="X96" s="425"/>
      <c r="Z96" s="426" t="s">
        <v>756</v>
      </c>
      <c r="AA96" s="425"/>
      <c r="AB96" s="425"/>
      <c r="AC96" s="242"/>
    </row>
    <row r="97" spans="2:29" ht="12.75">
      <c r="B97" s="283"/>
      <c r="C97" s="283" t="s">
        <v>232</v>
      </c>
      <c r="D97" s="283"/>
      <c r="E97" s="283"/>
      <c r="F97" s="283"/>
      <c r="G97" s="283"/>
      <c r="H97" s="283"/>
      <c r="I97" s="242"/>
      <c r="J97" s="284" t="s">
        <v>192</v>
      </c>
      <c r="K97" s="284" t="s">
        <v>193</v>
      </c>
      <c r="L97" s="284" t="s">
        <v>194</v>
      </c>
      <c r="M97" s="257"/>
      <c r="N97" s="284" t="s">
        <v>192</v>
      </c>
      <c r="O97" s="284" t="s">
        <v>193</v>
      </c>
      <c r="P97" s="284" t="s">
        <v>194</v>
      </c>
      <c r="Q97" s="257"/>
      <c r="R97" s="284" t="s">
        <v>192</v>
      </c>
      <c r="S97" s="284" t="s">
        <v>193</v>
      </c>
      <c r="T97" s="284" t="s">
        <v>194</v>
      </c>
      <c r="U97" s="257"/>
      <c r="V97" s="284" t="s">
        <v>192</v>
      </c>
      <c r="W97" s="284" t="s">
        <v>193</v>
      </c>
      <c r="X97" s="284" t="s">
        <v>194</v>
      </c>
      <c r="Y97" s="257"/>
      <c r="Z97" s="284" t="s">
        <v>192</v>
      </c>
      <c r="AA97" s="284" t="s">
        <v>193</v>
      </c>
      <c r="AB97" s="284" t="s">
        <v>194</v>
      </c>
      <c r="AC97" s="257"/>
    </row>
    <row r="98" spans="2:29" ht="12.75">
      <c r="B98" s="276"/>
      <c r="C98" s="276"/>
      <c r="D98" s="276"/>
      <c r="E98" s="276"/>
      <c r="F98" s="276"/>
      <c r="G98" s="276"/>
      <c r="H98" s="276"/>
      <c r="I98" s="267"/>
      <c r="J98" s="276"/>
      <c r="K98" s="276"/>
      <c r="L98" s="276"/>
      <c r="M98" s="258"/>
      <c r="N98" s="276"/>
      <c r="O98" s="276"/>
      <c r="P98" s="276"/>
      <c r="Q98" s="258"/>
      <c r="R98" s="276"/>
      <c r="S98" s="276"/>
      <c r="T98" s="276"/>
      <c r="U98" s="258"/>
      <c r="V98" s="276"/>
      <c r="W98" s="276"/>
      <c r="X98" s="276"/>
      <c r="Y98" s="258"/>
      <c r="Z98" s="276"/>
      <c r="AA98" s="276"/>
      <c r="AB98" s="276"/>
      <c r="AC98" s="258"/>
    </row>
    <row r="99" spans="2:29" ht="12.75">
      <c r="B99" s="274"/>
      <c r="C99" s="274"/>
      <c r="D99" s="274"/>
      <c r="E99" s="274"/>
      <c r="F99" s="274"/>
      <c r="G99" s="274"/>
      <c r="H99" s="274"/>
      <c r="J99" s="274"/>
      <c r="K99" s="274"/>
      <c r="L99" s="274"/>
      <c r="M99" s="192"/>
      <c r="N99" s="274"/>
      <c r="O99" s="274"/>
      <c r="P99" s="274"/>
      <c r="R99" s="274"/>
      <c r="S99" s="274"/>
      <c r="T99" s="274"/>
      <c r="U99" s="192"/>
      <c r="V99" s="274"/>
      <c r="W99" s="274"/>
      <c r="X99" s="274"/>
      <c r="Y99" s="192"/>
      <c r="Z99" s="274"/>
      <c r="AA99" s="274"/>
      <c r="AB99" s="274"/>
      <c r="AC99" s="192"/>
    </row>
    <row r="100" spans="2:29" ht="12.75">
      <c r="B100" s="274"/>
      <c r="C100" s="274"/>
      <c r="D100" s="274"/>
      <c r="E100" s="274"/>
      <c r="F100" s="274"/>
      <c r="G100" s="274"/>
      <c r="H100" s="274"/>
      <c r="J100" s="274"/>
      <c r="K100" s="274"/>
      <c r="L100" s="274"/>
      <c r="M100" s="192"/>
      <c r="N100" s="274"/>
      <c r="O100" s="274"/>
      <c r="P100" s="274"/>
      <c r="R100" s="274"/>
      <c r="S100" s="274"/>
      <c r="T100" s="274"/>
      <c r="U100" s="192"/>
      <c r="V100" s="274"/>
      <c r="W100" s="274"/>
      <c r="X100" s="274"/>
      <c r="Y100" s="192"/>
      <c r="Z100" s="274"/>
      <c r="AA100" s="274"/>
      <c r="AB100" s="274"/>
      <c r="AC100" s="192"/>
    </row>
    <row r="101" spans="2:29" ht="12.75">
      <c r="B101" s="274"/>
      <c r="C101" s="274" t="s">
        <v>82</v>
      </c>
      <c r="D101" s="274"/>
      <c r="E101" s="274"/>
      <c r="F101" s="274"/>
      <c r="G101" s="274"/>
      <c r="H101" s="274"/>
      <c r="J101" s="281">
        <f>+J102+J154</f>
        <v>20452.325203670694</v>
      </c>
      <c r="K101" s="281">
        <f>+K102+K154</f>
        <v>22266.976536295297</v>
      </c>
      <c r="L101" s="281">
        <f aca="true" t="shared" si="21" ref="L101:L146">+J101-K101</f>
        <v>-1814.6513326246022</v>
      </c>
      <c r="M101" s="170"/>
      <c r="N101" s="281">
        <f>+N102+N154</f>
        <v>34886.20717395516</v>
      </c>
      <c r="O101" s="281">
        <f>+O102+O154</f>
        <v>32612.36992846579</v>
      </c>
      <c r="P101" s="281">
        <f aca="true" t="shared" si="22" ref="P101:P146">+N101-O101</f>
        <v>2273.8372454893724</v>
      </c>
      <c r="Q101" s="170"/>
      <c r="R101" s="281">
        <f>+R102+R154</f>
        <v>29424.992090497384</v>
      </c>
      <c r="S101" s="281">
        <f>+S102+S154</f>
        <v>26197.83646400796</v>
      </c>
      <c r="T101" s="281">
        <f aca="true" t="shared" si="23" ref="T101:T146">+R101-S101</f>
        <v>3227.1556264894243</v>
      </c>
      <c r="U101" s="170"/>
      <c r="V101" s="281">
        <f>+V102+V154</f>
        <v>26131.322311353502</v>
      </c>
      <c r="W101" s="281">
        <f>+W102+W154</f>
        <v>24276.785336838217</v>
      </c>
      <c r="X101" s="281">
        <f aca="true" t="shared" si="24" ref="X101:X146">+V101-W101</f>
        <v>1854.5369745152857</v>
      </c>
      <c r="Y101" s="170"/>
      <c r="Z101" s="281">
        <f>+Z102+Z154</f>
        <v>110894.84677947675</v>
      </c>
      <c r="AA101" s="281">
        <f>+AA102+AA154</f>
        <v>105353.96826560727</v>
      </c>
      <c r="AB101" s="281">
        <f>+Z101-AA101</f>
        <v>5540.87851386948</v>
      </c>
      <c r="AC101" s="170"/>
    </row>
    <row r="102" spans="2:29" ht="12.75">
      <c r="B102" s="274"/>
      <c r="C102" s="274"/>
      <c r="D102" s="274" t="s">
        <v>149</v>
      </c>
      <c r="E102" s="274"/>
      <c r="F102" s="274"/>
      <c r="G102" s="274"/>
      <c r="H102" s="274"/>
      <c r="J102" s="281">
        <f>+J103+J112+J125+J132</f>
        <v>15391.355895384886</v>
      </c>
      <c r="K102" s="281">
        <f>+K103+K112+K125+K132</f>
        <v>16474.869875346652</v>
      </c>
      <c r="L102" s="281">
        <f t="shared" si="21"/>
        <v>-1083.5139799617664</v>
      </c>
      <c r="M102" s="170"/>
      <c r="N102" s="281">
        <f>+N103+N112+N125+N132</f>
        <v>29819.529764839437</v>
      </c>
      <c r="O102" s="281">
        <f>+O103+O112+O125+O132</f>
        <v>26830.620993777782</v>
      </c>
      <c r="P102" s="281">
        <f t="shared" si="22"/>
        <v>2988.908771061655</v>
      </c>
      <c r="Q102" s="170"/>
      <c r="R102" s="281">
        <f>+R103+R112+R125+R132</f>
        <v>21536.786362221654</v>
      </c>
      <c r="S102" s="281">
        <f>+S103+S112+S125+S132</f>
        <v>21895.844314695227</v>
      </c>
      <c r="T102" s="281">
        <f t="shared" si="23"/>
        <v>-359.0579524735731</v>
      </c>
      <c r="U102" s="170"/>
      <c r="V102" s="281">
        <f>+V103+V112+V125+V132</f>
        <v>18287.93357902591</v>
      </c>
      <c r="W102" s="281">
        <f>+W103+W112+W125+W132</f>
        <v>21246.561364483918</v>
      </c>
      <c r="X102" s="281">
        <f t="shared" si="24"/>
        <v>-2958.6277854580076</v>
      </c>
      <c r="Y102" s="170"/>
      <c r="Z102" s="281">
        <f>+Z103+Z112+Z125+Z132</f>
        <v>85035.60560147189</v>
      </c>
      <c r="AA102" s="281">
        <f>+AA103+AA112+AA125+AA132</f>
        <v>86447.89654830359</v>
      </c>
      <c r="AB102" s="281">
        <f aca="true" t="shared" si="25" ref="AB102:AB146">+Z102-AA102</f>
        <v>-1412.2909468316939</v>
      </c>
      <c r="AC102" s="170"/>
    </row>
    <row r="103" spans="2:29" ht="12.75">
      <c r="B103" s="274"/>
      <c r="C103" s="274"/>
      <c r="D103" s="274"/>
      <c r="E103" s="274" t="s">
        <v>154</v>
      </c>
      <c r="F103" s="274"/>
      <c r="G103" s="274"/>
      <c r="H103" s="274"/>
      <c r="J103" s="281">
        <f>+J104+J107</f>
        <v>424.32467982369656</v>
      </c>
      <c r="K103" s="281">
        <f>+K104+K107</f>
        <v>784.6905716875509</v>
      </c>
      <c r="L103" s="281">
        <f t="shared" si="21"/>
        <v>-360.36589186385436</v>
      </c>
      <c r="M103" s="170"/>
      <c r="N103" s="281">
        <f>+N104+N107</f>
        <v>0</v>
      </c>
      <c r="O103" s="281">
        <f>+O104+O107</f>
        <v>1177.9370484100823</v>
      </c>
      <c r="P103" s="281">
        <f t="shared" si="22"/>
        <v>-1177.9370484100823</v>
      </c>
      <c r="Q103" s="170"/>
      <c r="R103" s="281">
        <f>+R104+R107</f>
        <v>170.46441741174453</v>
      </c>
      <c r="S103" s="281">
        <f>+S104+S107</f>
        <v>886.3594671008682</v>
      </c>
      <c r="T103" s="281">
        <f t="shared" si="23"/>
        <v>-715.8950496891237</v>
      </c>
      <c r="U103" s="170"/>
      <c r="V103" s="281">
        <f>+V104+V107</f>
        <v>259.95576616638687</v>
      </c>
      <c r="W103" s="281">
        <f>+W104+W107</f>
        <v>1076.5649628553142</v>
      </c>
      <c r="X103" s="281">
        <f t="shared" si="24"/>
        <v>-816.6091966889273</v>
      </c>
      <c r="Y103" s="170"/>
      <c r="Z103" s="281">
        <f>+Z104+Z107</f>
        <v>854.744863401828</v>
      </c>
      <c r="AA103" s="281">
        <f>+AA104+AA107</f>
        <v>3925.552050053816</v>
      </c>
      <c r="AB103" s="281">
        <f t="shared" si="25"/>
        <v>-3070.807186651988</v>
      </c>
      <c r="AC103" s="170"/>
    </row>
    <row r="104" spans="2:29" ht="12.75">
      <c r="B104" s="274"/>
      <c r="C104" s="274"/>
      <c r="D104" s="274"/>
      <c r="E104" s="274"/>
      <c r="F104" s="274" t="s">
        <v>155</v>
      </c>
      <c r="G104" s="274"/>
      <c r="H104" s="274"/>
      <c r="J104" s="281">
        <f>+J105+J106</f>
        <v>0</v>
      </c>
      <c r="K104" s="281">
        <f>+K105+K106</f>
        <v>0</v>
      </c>
      <c r="L104" s="281">
        <f t="shared" si="21"/>
        <v>0</v>
      </c>
      <c r="M104" s="170"/>
      <c r="N104" s="281">
        <f>+N105+N106</f>
        <v>0</v>
      </c>
      <c r="O104" s="281">
        <f>+O105+O106</f>
        <v>0</v>
      </c>
      <c r="P104" s="281">
        <f t="shared" si="22"/>
        <v>0</v>
      </c>
      <c r="Q104" s="170"/>
      <c r="R104" s="281">
        <f>+R105+R106</f>
        <v>0</v>
      </c>
      <c r="S104" s="281">
        <f>+S105+S106</f>
        <v>0</v>
      </c>
      <c r="T104" s="281">
        <f t="shared" si="23"/>
        <v>0</v>
      </c>
      <c r="U104" s="170"/>
      <c r="V104" s="281">
        <f>+V105+V106</f>
        <v>0</v>
      </c>
      <c r="W104" s="281">
        <f>+W105+W106</f>
        <v>0</v>
      </c>
      <c r="X104" s="281">
        <f t="shared" si="24"/>
        <v>0</v>
      </c>
      <c r="Y104" s="170"/>
      <c r="Z104" s="281">
        <f>+Z105+Z106</f>
        <v>0</v>
      </c>
      <c r="AA104" s="281">
        <f>+AA105+AA106</f>
        <v>0</v>
      </c>
      <c r="AB104" s="281">
        <f t="shared" si="25"/>
        <v>0</v>
      </c>
      <c r="AC104" s="170"/>
    </row>
    <row r="105" spans="2:29" ht="12.75">
      <c r="B105" s="274"/>
      <c r="C105" s="274"/>
      <c r="D105" s="274"/>
      <c r="E105" s="274"/>
      <c r="F105" s="274"/>
      <c r="G105" s="274" t="s">
        <v>156</v>
      </c>
      <c r="H105" s="274"/>
      <c r="J105" s="281">
        <v>0</v>
      </c>
      <c r="K105" s="281">
        <v>0</v>
      </c>
      <c r="L105" s="281">
        <f t="shared" si="21"/>
        <v>0</v>
      </c>
      <c r="M105" s="170"/>
      <c r="N105" s="281">
        <v>0</v>
      </c>
      <c r="O105" s="281">
        <v>0</v>
      </c>
      <c r="P105" s="281">
        <f t="shared" si="22"/>
        <v>0</v>
      </c>
      <c r="Q105" s="170"/>
      <c r="R105" s="281">
        <v>0</v>
      </c>
      <c r="S105" s="281">
        <v>0</v>
      </c>
      <c r="T105" s="281">
        <f t="shared" si="23"/>
        <v>0</v>
      </c>
      <c r="U105" s="170"/>
      <c r="V105" s="281">
        <v>0</v>
      </c>
      <c r="W105" s="281">
        <v>0</v>
      </c>
      <c r="X105" s="281">
        <f t="shared" si="24"/>
        <v>0</v>
      </c>
      <c r="Y105" s="170"/>
      <c r="Z105" s="281">
        <f>SUM(J105,N105,R105,V105)</f>
        <v>0</v>
      </c>
      <c r="AA105" s="281">
        <f>SUM(K105,O105,S105,W105)</f>
        <v>0</v>
      </c>
      <c r="AB105" s="281">
        <f t="shared" si="25"/>
        <v>0</v>
      </c>
      <c r="AC105" s="170"/>
    </row>
    <row r="106" spans="2:29" ht="12.75">
      <c r="B106" s="274"/>
      <c r="C106" s="274"/>
      <c r="D106" s="274"/>
      <c r="E106" s="274"/>
      <c r="F106" s="274"/>
      <c r="G106" s="274" t="s">
        <v>171</v>
      </c>
      <c r="H106" s="274"/>
      <c r="J106" s="281">
        <v>0</v>
      </c>
      <c r="K106" s="281">
        <v>0</v>
      </c>
      <c r="L106" s="281">
        <f t="shared" si="21"/>
        <v>0</v>
      </c>
      <c r="M106" s="170"/>
      <c r="N106" s="281">
        <v>0</v>
      </c>
      <c r="O106" s="281">
        <v>0</v>
      </c>
      <c r="P106" s="281">
        <f t="shared" si="22"/>
        <v>0</v>
      </c>
      <c r="Q106" s="170"/>
      <c r="R106" s="281">
        <v>0</v>
      </c>
      <c r="S106" s="281">
        <v>0</v>
      </c>
      <c r="T106" s="281">
        <f t="shared" si="23"/>
        <v>0</v>
      </c>
      <c r="U106" s="170"/>
      <c r="V106" s="281">
        <v>0</v>
      </c>
      <c r="W106" s="281">
        <v>0</v>
      </c>
      <c r="X106" s="281">
        <f t="shared" si="24"/>
        <v>0</v>
      </c>
      <c r="Y106" s="170"/>
      <c r="Z106" s="281">
        <f>SUM(J106,N106,R106,V106)</f>
        <v>0</v>
      </c>
      <c r="AA106" s="281">
        <f>SUM(K106,O106,S106,W106)</f>
        <v>0</v>
      </c>
      <c r="AB106" s="281">
        <f t="shared" si="25"/>
        <v>0</v>
      </c>
      <c r="AC106" s="170"/>
    </row>
    <row r="107" spans="2:29" ht="12.75">
      <c r="B107" s="274"/>
      <c r="C107" s="274"/>
      <c r="D107" s="274"/>
      <c r="E107" s="274"/>
      <c r="F107" s="274" t="s">
        <v>170</v>
      </c>
      <c r="G107" s="274"/>
      <c r="H107" s="274"/>
      <c r="J107" s="281">
        <f>+J108+J109</f>
        <v>424.32467982369656</v>
      </c>
      <c r="K107" s="281">
        <f>+K108+K109</f>
        <v>784.6905716875509</v>
      </c>
      <c r="L107" s="281">
        <f t="shared" si="21"/>
        <v>-360.36589186385436</v>
      </c>
      <c r="M107" s="170"/>
      <c r="N107" s="281">
        <f>+N108+N109</f>
        <v>0</v>
      </c>
      <c r="O107" s="281">
        <f>+O108+O109</f>
        <v>1177.9370484100823</v>
      </c>
      <c r="P107" s="281">
        <f t="shared" si="22"/>
        <v>-1177.9370484100823</v>
      </c>
      <c r="Q107" s="170"/>
      <c r="R107" s="281">
        <f>+R108+R109</f>
        <v>170.46441741174453</v>
      </c>
      <c r="S107" s="281">
        <f>+S108+S109</f>
        <v>886.3594671008682</v>
      </c>
      <c r="T107" s="281">
        <f t="shared" si="23"/>
        <v>-715.8950496891237</v>
      </c>
      <c r="U107" s="170"/>
      <c r="V107" s="281">
        <f>+V108+V109</f>
        <v>259.95576616638687</v>
      </c>
      <c r="W107" s="281">
        <f>+W108+W109</f>
        <v>1076.5649628553142</v>
      </c>
      <c r="X107" s="281">
        <f t="shared" si="24"/>
        <v>-816.6091966889273</v>
      </c>
      <c r="Y107" s="170"/>
      <c r="Z107" s="281">
        <f>+Z108+Z109</f>
        <v>854.744863401828</v>
      </c>
      <c r="AA107" s="281">
        <f>+AA108+AA109</f>
        <v>3925.552050053816</v>
      </c>
      <c r="AB107" s="281">
        <f t="shared" si="25"/>
        <v>-3070.807186651988</v>
      </c>
      <c r="AC107" s="170"/>
    </row>
    <row r="108" spans="2:29" ht="12.75">
      <c r="B108" s="274"/>
      <c r="C108" s="274"/>
      <c r="D108" s="274"/>
      <c r="E108" s="274"/>
      <c r="F108" s="274"/>
      <c r="G108" s="274" t="s">
        <v>156</v>
      </c>
      <c r="H108" s="274"/>
      <c r="J108" s="281">
        <v>0</v>
      </c>
      <c r="K108" s="281">
        <v>0</v>
      </c>
      <c r="L108" s="281">
        <f t="shared" si="21"/>
        <v>0</v>
      </c>
      <c r="M108" s="170"/>
      <c r="N108" s="281">
        <v>0</v>
      </c>
      <c r="O108" s="281">
        <v>0</v>
      </c>
      <c r="P108" s="281">
        <f t="shared" si="22"/>
        <v>0</v>
      </c>
      <c r="Q108" s="170"/>
      <c r="R108" s="281">
        <v>0</v>
      </c>
      <c r="S108" s="281">
        <v>0</v>
      </c>
      <c r="T108" s="281">
        <f t="shared" si="23"/>
        <v>0</v>
      </c>
      <c r="U108" s="170"/>
      <c r="V108" s="281">
        <v>0</v>
      </c>
      <c r="W108" s="281">
        <v>0</v>
      </c>
      <c r="X108" s="281">
        <f t="shared" si="24"/>
        <v>0</v>
      </c>
      <c r="Y108" s="170"/>
      <c r="Z108" s="281">
        <f>SUM(J108,N108,R108,V108)</f>
        <v>0</v>
      </c>
      <c r="AA108" s="281">
        <f>SUM(K108,O108,S108,W108)</f>
        <v>0</v>
      </c>
      <c r="AB108" s="281">
        <f t="shared" si="25"/>
        <v>0</v>
      </c>
      <c r="AC108" s="170"/>
    </row>
    <row r="109" spans="2:29" ht="12.75">
      <c r="B109" s="274"/>
      <c r="C109" s="274"/>
      <c r="D109" s="274"/>
      <c r="E109" s="274"/>
      <c r="F109" s="274"/>
      <c r="G109" s="274" t="s">
        <v>171</v>
      </c>
      <c r="H109" s="274"/>
      <c r="J109" s="281">
        <v>424.32467982369656</v>
      </c>
      <c r="K109" s="281">
        <v>784.6905716875509</v>
      </c>
      <c r="L109" s="281">
        <f t="shared" si="21"/>
        <v>-360.36589186385436</v>
      </c>
      <c r="M109" s="170"/>
      <c r="N109" s="281">
        <v>0</v>
      </c>
      <c r="O109" s="281">
        <v>1177.9370484100823</v>
      </c>
      <c r="P109" s="281">
        <f t="shared" si="22"/>
        <v>-1177.9370484100823</v>
      </c>
      <c r="Q109" s="170"/>
      <c r="R109" s="281">
        <v>170.46441741174453</v>
      </c>
      <c r="S109" s="281">
        <v>886.3594671008682</v>
      </c>
      <c r="T109" s="281">
        <f t="shared" si="23"/>
        <v>-715.8950496891237</v>
      </c>
      <c r="U109" s="170"/>
      <c r="V109" s="281">
        <v>259.95576616638687</v>
      </c>
      <c r="W109" s="281">
        <v>1076.5649628553142</v>
      </c>
      <c r="X109" s="281">
        <f t="shared" si="24"/>
        <v>-816.6091966889273</v>
      </c>
      <c r="Y109" s="170"/>
      <c r="Z109" s="281">
        <f>+Z110+Z111</f>
        <v>854.744863401828</v>
      </c>
      <c r="AA109" s="281">
        <f>+AA110+AA111</f>
        <v>3925.552050053816</v>
      </c>
      <c r="AB109" s="281">
        <f>+Z109-AA109</f>
        <v>-3070.807186651988</v>
      </c>
      <c r="AC109" s="170"/>
    </row>
    <row r="110" spans="2:29" ht="12.75">
      <c r="B110" s="274"/>
      <c r="C110" s="274"/>
      <c r="D110" s="274"/>
      <c r="E110" s="274"/>
      <c r="F110" s="274"/>
      <c r="G110" s="274"/>
      <c r="H110" s="274" t="s">
        <v>80</v>
      </c>
      <c r="J110" s="281">
        <v>235.70772712788005</v>
      </c>
      <c r="K110" s="281">
        <v>232.88832389688207</v>
      </c>
      <c r="L110" s="281">
        <f t="shared" si="21"/>
        <v>2.8194032309979775</v>
      </c>
      <c r="M110" s="170"/>
      <c r="N110" s="281">
        <v>0</v>
      </c>
      <c r="O110" s="281">
        <v>296.799057794408</v>
      </c>
      <c r="P110" s="281">
        <f t="shared" si="22"/>
        <v>-296.799057794408</v>
      </c>
      <c r="Q110" s="170"/>
      <c r="R110" s="281">
        <v>170.46441741174453</v>
      </c>
      <c r="S110" s="281">
        <v>354.60117550331006</v>
      </c>
      <c r="T110" s="281">
        <f t="shared" si="23"/>
        <v>-184.13675809156553</v>
      </c>
      <c r="U110" s="170"/>
      <c r="V110" s="281">
        <v>165.8482293742702</v>
      </c>
      <c r="W110" s="281">
        <v>736.1649591408801</v>
      </c>
      <c r="X110" s="281">
        <f t="shared" si="24"/>
        <v>-570.3167297666099</v>
      </c>
      <c r="Y110" s="170"/>
      <c r="Z110" s="281">
        <f>SUM(J110,N110,R110,V110)</f>
        <v>572.0203739138948</v>
      </c>
      <c r="AA110" s="281">
        <f>SUM(K110,O110,S110,W110)</f>
        <v>1620.4535163354803</v>
      </c>
      <c r="AB110" s="281">
        <f t="shared" si="25"/>
        <v>-1048.4331424215857</v>
      </c>
      <c r="AC110" s="170"/>
    </row>
    <row r="111" spans="2:29" ht="12.75">
      <c r="B111" s="274"/>
      <c r="C111" s="274"/>
      <c r="D111" s="274"/>
      <c r="E111" s="274"/>
      <c r="F111" s="274"/>
      <c r="G111" s="274"/>
      <c r="H111" s="274" t="s">
        <v>81</v>
      </c>
      <c r="J111" s="281">
        <v>188.6169526958165</v>
      </c>
      <c r="K111" s="281">
        <v>551.8022477906688</v>
      </c>
      <c r="L111" s="281">
        <f t="shared" si="21"/>
        <v>-363.18529509485234</v>
      </c>
      <c r="M111" s="170"/>
      <c r="N111" s="281">
        <v>0</v>
      </c>
      <c r="O111" s="281">
        <v>881.1379906156744</v>
      </c>
      <c r="P111" s="281">
        <f t="shared" si="22"/>
        <v>-881.1379906156744</v>
      </c>
      <c r="Q111" s="170"/>
      <c r="R111" s="281">
        <v>0</v>
      </c>
      <c r="S111" s="281">
        <v>531.7582915975581</v>
      </c>
      <c r="T111" s="281">
        <f t="shared" si="23"/>
        <v>-531.7582915975581</v>
      </c>
      <c r="U111" s="170"/>
      <c r="V111" s="281">
        <v>94.10753679211666</v>
      </c>
      <c r="W111" s="281">
        <v>340.4000037144342</v>
      </c>
      <c r="X111" s="281">
        <f t="shared" si="24"/>
        <v>-246.29246692231754</v>
      </c>
      <c r="Y111" s="170"/>
      <c r="Z111" s="281">
        <f>SUM(J111,N111,R111,V111)</f>
        <v>282.72448948793317</v>
      </c>
      <c r="AA111" s="281">
        <f>SUM(K111,O111,S111,W111)</f>
        <v>2305.0985337183356</v>
      </c>
      <c r="AB111" s="281">
        <f t="shared" si="25"/>
        <v>-2022.3740442304024</v>
      </c>
      <c r="AC111" s="170"/>
    </row>
    <row r="112" spans="2:29" ht="12.75">
      <c r="B112" s="274"/>
      <c r="C112" s="274"/>
      <c r="D112" s="274"/>
      <c r="E112" s="274" t="s">
        <v>172</v>
      </c>
      <c r="F112" s="274"/>
      <c r="G112" s="274"/>
      <c r="H112" s="274"/>
      <c r="J112" s="281">
        <f>+J113+J116+J119+J122</f>
        <v>130.16110174</v>
      </c>
      <c r="K112" s="281">
        <f>+K113+K116+K119+K122</f>
        <v>108.81207956999995</v>
      </c>
      <c r="L112" s="281">
        <f t="shared" si="21"/>
        <v>21.34902217000004</v>
      </c>
      <c r="M112" s="170"/>
      <c r="N112" s="281">
        <f>+N113+N116+N119+N122</f>
        <v>209.07120999999987</v>
      </c>
      <c r="O112" s="281">
        <f>+O113+O116+O119+O122</f>
        <v>640.4598463</v>
      </c>
      <c r="P112" s="281">
        <f t="shared" si="22"/>
        <v>-431.38863630000014</v>
      </c>
      <c r="Q112" s="170"/>
      <c r="R112" s="281">
        <f>+R113+R116+R119+R122</f>
        <v>418.90427944</v>
      </c>
      <c r="S112" s="281">
        <f>+S113+S116+S119+S122</f>
        <v>743.1631588399999</v>
      </c>
      <c r="T112" s="281">
        <f t="shared" si="23"/>
        <v>-324.25887939999996</v>
      </c>
      <c r="U112" s="170"/>
      <c r="V112" s="281">
        <f>+V113+V116+V119+V122</f>
        <v>616.5024669799999</v>
      </c>
      <c r="W112" s="281">
        <f>+W113+W116+W119+W122</f>
        <v>172.33524368000013</v>
      </c>
      <c r="X112" s="281">
        <f t="shared" si="24"/>
        <v>444.16722329999976</v>
      </c>
      <c r="Y112" s="170"/>
      <c r="Z112" s="281">
        <f>+Z113+Z116+Z119+Z122</f>
        <v>1374.6390581599999</v>
      </c>
      <c r="AA112" s="281">
        <f>+AA113+AA116+AA119+AA122</f>
        <v>1664.77032839</v>
      </c>
      <c r="AB112" s="281">
        <f t="shared" si="25"/>
        <v>-290.13127023000015</v>
      </c>
      <c r="AC112" s="170"/>
    </row>
    <row r="113" spans="2:29" ht="12.75">
      <c r="B113" s="274"/>
      <c r="C113" s="274"/>
      <c r="D113" s="274"/>
      <c r="E113" s="274"/>
      <c r="F113" s="274" t="s">
        <v>751</v>
      </c>
      <c r="G113" s="274"/>
      <c r="H113" s="274"/>
      <c r="J113" s="281">
        <f>+J114+J115</f>
        <v>0</v>
      </c>
      <c r="K113" s="281">
        <f>+K114+K115</f>
        <v>0</v>
      </c>
      <c r="L113" s="281">
        <f t="shared" si="21"/>
        <v>0</v>
      </c>
      <c r="M113" s="170"/>
      <c r="N113" s="281">
        <f>+N114+N115</f>
        <v>0</v>
      </c>
      <c r="O113" s="281">
        <f>+O114+O115</f>
        <v>0</v>
      </c>
      <c r="P113" s="281">
        <f t="shared" si="22"/>
        <v>0</v>
      </c>
      <c r="Q113" s="170"/>
      <c r="R113" s="281">
        <f>+R114+R115</f>
        <v>0</v>
      </c>
      <c r="S113" s="281">
        <f>+S114+S115</f>
        <v>0</v>
      </c>
      <c r="T113" s="281">
        <f t="shared" si="23"/>
        <v>0</v>
      </c>
      <c r="U113" s="170"/>
      <c r="V113" s="281">
        <f>+V114+V115</f>
        <v>0</v>
      </c>
      <c r="W113" s="281">
        <f>+W114+W115</f>
        <v>0</v>
      </c>
      <c r="X113" s="281">
        <f t="shared" si="24"/>
        <v>0</v>
      </c>
      <c r="Y113" s="170"/>
      <c r="Z113" s="281">
        <f>+Z114+Z115</f>
        <v>0</v>
      </c>
      <c r="AA113" s="281">
        <f>+AA114+AA115</f>
        <v>0</v>
      </c>
      <c r="AB113" s="281">
        <f t="shared" si="25"/>
        <v>0</v>
      </c>
      <c r="AC113" s="170"/>
    </row>
    <row r="114" spans="2:29" ht="12.75">
      <c r="B114" s="274"/>
      <c r="C114" s="274"/>
      <c r="D114" s="274"/>
      <c r="E114" s="274"/>
      <c r="F114" s="274"/>
      <c r="G114" s="274" t="s">
        <v>142</v>
      </c>
      <c r="H114" s="274"/>
      <c r="J114" s="281">
        <v>0</v>
      </c>
      <c r="K114" s="281">
        <v>0</v>
      </c>
      <c r="L114" s="281">
        <f t="shared" si="21"/>
        <v>0</v>
      </c>
      <c r="M114" s="170"/>
      <c r="N114" s="281">
        <v>0</v>
      </c>
      <c r="O114" s="281">
        <v>0</v>
      </c>
      <c r="P114" s="281">
        <f t="shared" si="22"/>
        <v>0</v>
      </c>
      <c r="Q114" s="170"/>
      <c r="R114" s="281">
        <v>0</v>
      </c>
      <c r="S114" s="281">
        <v>0</v>
      </c>
      <c r="T114" s="281">
        <f t="shared" si="23"/>
        <v>0</v>
      </c>
      <c r="U114" s="170"/>
      <c r="V114" s="281">
        <v>0</v>
      </c>
      <c r="W114" s="281">
        <v>0</v>
      </c>
      <c r="X114" s="281">
        <f t="shared" si="24"/>
        <v>0</v>
      </c>
      <c r="Y114" s="170"/>
      <c r="Z114" s="281">
        <f>SUM(J114,N114,R114,V114)</f>
        <v>0</v>
      </c>
      <c r="AA114" s="281">
        <f>SUM(K114,O114,S114,W114)</f>
        <v>0</v>
      </c>
      <c r="AB114" s="281">
        <f t="shared" si="25"/>
        <v>0</v>
      </c>
      <c r="AC114" s="170"/>
    </row>
    <row r="115" spans="2:29" ht="12.75">
      <c r="B115" s="274"/>
      <c r="C115" s="274"/>
      <c r="D115" s="274"/>
      <c r="E115" s="274"/>
      <c r="F115" s="274"/>
      <c r="G115" s="274" t="s">
        <v>159</v>
      </c>
      <c r="H115" s="274"/>
      <c r="J115" s="281">
        <v>0</v>
      </c>
      <c r="K115" s="281">
        <v>0</v>
      </c>
      <c r="L115" s="281">
        <f t="shared" si="21"/>
        <v>0</v>
      </c>
      <c r="M115" s="170"/>
      <c r="N115" s="281">
        <v>0</v>
      </c>
      <c r="O115" s="281">
        <v>0</v>
      </c>
      <c r="P115" s="281">
        <f t="shared" si="22"/>
        <v>0</v>
      </c>
      <c r="Q115" s="170"/>
      <c r="R115" s="281">
        <v>0</v>
      </c>
      <c r="S115" s="281">
        <v>0</v>
      </c>
      <c r="T115" s="281">
        <f t="shared" si="23"/>
        <v>0</v>
      </c>
      <c r="U115" s="170"/>
      <c r="V115" s="281">
        <v>0</v>
      </c>
      <c r="W115" s="281">
        <v>0</v>
      </c>
      <c r="X115" s="281">
        <f t="shared" si="24"/>
        <v>0</v>
      </c>
      <c r="Y115" s="170"/>
      <c r="Z115" s="281">
        <f>SUM(J115,N115,R115,V115)</f>
        <v>0</v>
      </c>
      <c r="AA115" s="281">
        <f>SUM(K115,O115,S115,W115)</f>
        <v>0</v>
      </c>
      <c r="AB115" s="281">
        <f t="shared" si="25"/>
        <v>0</v>
      </c>
      <c r="AC115" s="170"/>
    </row>
    <row r="116" spans="2:29" ht="12.75">
      <c r="B116" s="274"/>
      <c r="C116" s="274"/>
      <c r="D116" s="274"/>
      <c r="E116" s="274"/>
      <c r="F116" s="274" t="s">
        <v>173</v>
      </c>
      <c r="G116" s="274"/>
      <c r="H116" s="274"/>
      <c r="J116" s="281">
        <f>+J117+J118</f>
        <v>0</v>
      </c>
      <c r="K116" s="281">
        <f>+K117+K118</f>
        <v>0</v>
      </c>
      <c r="L116" s="281">
        <f t="shared" si="21"/>
        <v>0</v>
      </c>
      <c r="M116" s="170"/>
      <c r="N116" s="281">
        <f>+N117+N118</f>
        <v>0</v>
      </c>
      <c r="O116" s="281">
        <f>+O117+O118</f>
        <v>0</v>
      </c>
      <c r="P116" s="281">
        <f t="shared" si="22"/>
        <v>0</v>
      </c>
      <c r="Q116" s="170"/>
      <c r="R116" s="281">
        <f>+R117+R118</f>
        <v>0</v>
      </c>
      <c r="S116" s="281">
        <f>+S117+S118</f>
        <v>0</v>
      </c>
      <c r="T116" s="281">
        <f t="shared" si="23"/>
        <v>0</v>
      </c>
      <c r="U116" s="170"/>
      <c r="V116" s="281">
        <f>+V117+V118</f>
        <v>0</v>
      </c>
      <c r="W116" s="281">
        <f>+W117+W118</f>
        <v>0</v>
      </c>
      <c r="X116" s="281">
        <f t="shared" si="24"/>
        <v>0</v>
      </c>
      <c r="Y116" s="170"/>
      <c r="Z116" s="281">
        <f>+Z117+Z118</f>
        <v>0</v>
      </c>
      <c r="AA116" s="281">
        <f>+AA117+AA118</f>
        <v>0</v>
      </c>
      <c r="AB116" s="281">
        <f t="shared" si="25"/>
        <v>0</v>
      </c>
      <c r="AC116" s="170"/>
    </row>
    <row r="117" spans="2:29" ht="12.75">
      <c r="B117" s="274"/>
      <c r="C117" s="274"/>
      <c r="D117" s="274"/>
      <c r="E117" s="274"/>
      <c r="F117" s="274"/>
      <c r="G117" s="274" t="s">
        <v>142</v>
      </c>
      <c r="H117" s="274"/>
      <c r="J117" s="281">
        <v>0</v>
      </c>
      <c r="K117" s="281">
        <v>0</v>
      </c>
      <c r="L117" s="281">
        <f t="shared" si="21"/>
        <v>0</v>
      </c>
      <c r="M117" s="170"/>
      <c r="N117" s="281">
        <v>0</v>
      </c>
      <c r="O117" s="281">
        <v>0</v>
      </c>
      <c r="P117" s="281">
        <f t="shared" si="22"/>
        <v>0</v>
      </c>
      <c r="Q117" s="170"/>
      <c r="R117" s="281">
        <v>0</v>
      </c>
      <c r="S117" s="281">
        <v>0</v>
      </c>
      <c r="T117" s="281">
        <f t="shared" si="23"/>
        <v>0</v>
      </c>
      <c r="U117" s="170"/>
      <c r="V117" s="281">
        <v>0</v>
      </c>
      <c r="W117" s="281">
        <v>0</v>
      </c>
      <c r="X117" s="281">
        <f t="shared" si="24"/>
        <v>0</v>
      </c>
      <c r="Y117" s="170"/>
      <c r="Z117" s="281">
        <f>SUM(J117,N117,R117,V117)</f>
        <v>0</v>
      </c>
      <c r="AA117" s="281">
        <f>SUM(K117,O117,S117,W117)</f>
        <v>0</v>
      </c>
      <c r="AB117" s="281">
        <f t="shared" si="25"/>
        <v>0</v>
      </c>
      <c r="AC117" s="170"/>
    </row>
    <row r="118" spans="2:29" ht="12.75">
      <c r="B118" s="274"/>
      <c r="C118" s="274"/>
      <c r="D118" s="274"/>
      <c r="E118" s="274"/>
      <c r="F118" s="274"/>
      <c r="G118" s="274" t="s">
        <v>159</v>
      </c>
      <c r="H118" s="274"/>
      <c r="J118" s="281">
        <v>0</v>
      </c>
      <c r="K118" s="281">
        <v>0</v>
      </c>
      <c r="L118" s="281">
        <f t="shared" si="21"/>
        <v>0</v>
      </c>
      <c r="M118" s="170"/>
      <c r="N118" s="281">
        <v>0</v>
      </c>
      <c r="O118" s="281">
        <v>0</v>
      </c>
      <c r="P118" s="281">
        <f t="shared" si="22"/>
        <v>0</v>
      </c>
      <c r="Q118" s="170"/>
      <c r="R118" s="281">
        <v>0</v>
      </c>
      <c r="S118" s="281">
        <v>0</v>
      </c>
      <c r="T118" s="281">
        <f t="shared" si="23"/>
        <v>0</v>
      </c>
      <c r="U118" s="170"/>
      <c r="V118" s="281">
        <v>0</v>
      </c>
      <c r="W118" s="281">
        <v>0</v>
      </c>
      <c r="X118" s="281">
        <f t="shared" si="24"/>
        <v>0</v>
      </c>
      <c r="Y118" s="170"/>
      <c r="Z118" s="281">
        <f>SUM(J118,N118,R118,V118)</f>
        <v>0</v>
      </c>
      <c r="AA118" s="281">
        <f>SUM(K118,O118,S118,W118)</f>
        <v>0</v>
      </c>
      <c r="AB118" s="281">
        <f t="shared" si="25"/>
        <v>0</v>
      </c>
      <c r="AC118" s="170"/>
    </row>
    <row r="119" spans="2:29" ht="12.75">
      <c r="B119" s="274"/>
      <c r="C119" s="274"/>
      <c r="D119" s="274"/>
      <c r="E119" s="274"/>
      <c r="F119" s="274" t="s">
        <v>153</v>
      </c>
      <c r="G119" s="274"/>
      <c r="H119" s="274"/>
      <c r="J119" s="281">
        <f>SUM(J120:J121)</f>
        <v>121.447</v>
      </c>
      <c r="K119" s="281">
        <f>SUM(K120:K121)</f>
        <v>49.85799999999995</v>
      </c>
      <c r="L119" s="281">
        <f t="shared" si="21"/>
        <v>71.58900000000006</v>
      </c>
      <c r="M119" s="170"/>
      <c r="N119" s="281">
        <f>SUM(N120:N121)</f>
        <v>198.74099999999987</v>
      </c>
      <c r="O119" s="281">
        <f>SUM(O120:O121)</f>
        <v>1.0339999999999918</v>
      </c>
      <c r="P119" s="281">
        <f t="shared" si="22"/>
        <v>197.70699999999988</v>
      </c>
      <c r="Q119" s="170"/>
      <c r="R119" s="281">
        <f>SUM(R120:R121)</f>
        <v>389.77299999999997</v>
      </c>
      <c r="S119" s="281">
        <f>SUM(S120:S121)</f>
        <v>703.963</v>
      </c>
      <c r="T119" s="281">
        <f t="shared" si="23"/>
        <v>-314.19</v>
      </c>
      <c r="U119" s="170"/>
      <c r="V119" s="281">
        <f>SUM(V120:V121)</f>
        <v>577.8019999999999</v>
      </c>
      <c r="W119" s="281">
        <f>SUM(W120:W121)</f>
        <v>90.98500000000013</v>
      </c>
      <c r="X119" s="281">
        <f t="shared" si="24"/>
        <v>486.8169999999998</v>
      </c>
      <c r="Y119" s="170"/>
      <c r="Z119" s="281">
        <f>SUM(Z120:Z121)</f>
        <v>1287.763</v>
      </c>
      <c r="AA119" s="281">
        <f>SUM(AA120:AA121)</f>
        <v>845.84</v>
      </c>
      <c r="AB119" s="281">
        <f t="shared" si="25"/>
        <v>441.9229999999999</v>
      </c>
      <c r="AC119" s="170"/>
    </row>
    <row r="120" spans="2:29" ht="12.75">
      <c r="B120" s="274"/>
      <c r="C120" s="274"/>
      <c r="D120" s="274"/>
      <c r="E120" s="274"/>
      <c r="F120" s="274"/>
      <c r="G120" s="274" t="s">
        <v>142</v>
      </c>
      <c r="H120" s="274"/>
      <c r="J120" s="281">
        <v>51.53100000000006</v>
      </c>
      <c r="K120" s="281">
        <v>0</v>
      </c>
      <c r="L120" s="281">
        <f t="shared" si="21"/>
        <v>51.53100000000006</v>
      </c>
      <c r="M120" s="170"/>
      <c r="N120" s="281">
        <v>39.74699999999996</v>
      </c>
      <c r="O120" s="281">
        <v>1.0339999999999918</v>
      </c>
      <c r="P120" s="281">
        <f t="shared" si="22"/>
        <v>38.712999999999965</v>
      </c>
      <c r="Q120" s="170"/>
      <c r="R120" s="281">
        <v>96.43799999999999</v>
      </c>
      <c r="S120" s="281">
        <v>280.937</v>
      </c>
      <c r="T120" s="281">
        <f t="shared" si="23"/>
        <v>-184.49900000000002</v>
      </c>
      <c r="U120" s="170"/>
      <c r="V120" s="281">
        <v>497.445</v>
      </c>
      <c r="W120" s="281">
        <v>43.64200000000005</v>
      </c>
      <c r="X120" s="281">
        <f t="shared" si="24"/>
        <v>453.80299999999994</v>
      </c>
      <c r="Y120" s="170"/>
      <c r="Z120" s="281">
        <f>SUM(J120,N120,R120,V120)</f>
        <v>685.1610000000001</v>
      </c>
      <c r="AA120" s="281">
        <f>SUM(K120,O120,S120,W120)</f>
        <v>325.61300000000006</v>
      </c>
      <c r="AB120" s="281">
        <f t="shared" si="25"/>
        <v>359.548</v>
      </c>
      <c r="AC120" s="170"/>
    </row>
    <row r="121" spans="2:29" ht="12.75">
      <c r="B121" s="274"/>
      <c r="C121" s="274"/>
      <c r="D121" s="274"/>
      <c r="E121" s="274"/>
      <c r="F121" s="274"/>
      <c r="G121" s="274" t="s">
        <v>159</v>
      </c>
      <c r="H121" s="274"/>
      <c r="J121" s="281">
        <v>69.91599999999994</v>
      </c>
      <c r="K121" s="281">
        <v>49.85799999999995</v>
      </c>
      <c r="L121" s="281">
        <f t="shared" si="21"/>
        <v>20.057999999999993</v>
      </c>
      <c r="M121" s="170"/>
      <c r="N121" s="281">
        <v>158.99399999999991</v>
      </c>
      <c r="O121" s="281">
        <v>0</v>
      </c>
      <c r="P121" s="281">
        <f t="shared" si="22"/>
        <v>158.99399999999991</v>
      </c>
      <c r="Q121" s="170"/>
      <c r="R121" s="281">
        <v>293.335</v>
      </c>
      <c r="S121" s="281">
        <v>423.02599999999995</v>
      </c>
      <c r="T121" s="281">
        <f t="shared" si="23"/>
        <v>-129.69099999999997</v>
      </c>
      <c r="U121" s="170"/>
      <c r="V121" s="281">
        <v>80.35699999999997</v>
      </c>
      <c r="W121" s="281">
        <v>47.343000000000075</v>
      </c>
      <c r="X121" s="281">
        <f t="shared" si="24"/>
        <v>33.013999999999896</v>
      </c>
      <c r="Y121" s="170"/>
      <c r="Z121" s="281">
        <f>SUM(J121,N121,R121,V121)</f>
        <v>602.6019999999999</v>
      </c>
      <c r="AA121" s="281">
        <f>SUM(K121,O121,S121,W121)</f>
        <v>520.227</v>
      </c>
      <c r="AB121" s="281">
        <f t="shared" si="25"/>
        <v>82.37499999999989</v>
      </c>
      <c r="AC121" s="170"/>
    </row>
    <row r="122" spans="2:29" ht="12.75">
      <c r="B122" s="274"/>
      <c r="C122" s="274"/>
      <c r="D122" s="274"/>
      <c r="E122" s="274"/>
      <c r="F122" s="274" t="s">
        <v>170</v>
      </c>
      <c r="G122" s="274"/>
      <c r="H122" s="274"/>
      <c r="J122" s="281">
        <f>+J123+J124</f>
        <v>8.71410174</v>
      </c>
      <c r="K122" s="281">
        <f>+K123+K124</f>
        <v>58.95407957</v>
      </c>
      <c r="L122" s="281">
        <f t="shared" si="21"/>
        <v>-50.23997783</v>
      </c>
      <c r="M122" s="170"/>
      <c r="N122" s="281">
        <f>+N123+N124</f>
        <v>10.330210000000001</v>
      </c>
      <c r="O122" s="281">
        <f>+O123+O124</f>
        <v>639.4258463</v>
      </c>
      <c r="P122" s="281">
        <f t="shared" si="22"/>
        <v>-629.0956363</v>
      </c>
      <c r="Q122" s="170"/>
      <c r="R122" s="281">
        <f>+R123+R124</f>
        <v>29.13127944</v>
      </c>
      <c r="S122" s="281">
        <f>+S123+S124</f>
        <v>39.20015884</v>
      </c>
      <c r="T122" s="281">
        <f t="shared" si="23"/>
        <v>-10.0688794</v>
      </c>
      <c r="U122" s="170"/>
      <c r="V122" s="281">
        <f>+V123+V124</f>
        <v>38.70046698</v>
      </c>
      <c r="W122" s="281">
        <f>+W123+W124</f>
        <v>81.35024368</v>
      </c>
      <c r="X122" s="281">
        <f t="shared" si="24"/>
        <v>-42.649776700000004</v>
      </c>
      <c r="Y122" s="170"/>
      <c r="Z122" s="281">
        <f>+Z123+Z124</f>
        <v>86.87605816</v>
      </c>
      <c r="AA122" s="281">
        <f>+AA123+AA124</f>
        <v>818.9303283899999</v>
      </c>
      <c r="AB122" s="281">
        <f t="shared" si="25"/>
        <v>-732.0542702299999</v>
      </c>
      <c r="AC122" s="170"/>
    </row>
    <row r="123" spans="2:29" ht="12.75">
      <c r="B123" s="274"/>
      <c r="C123" s="274"/>
      <c r="D123" s="274"/>
      <c r="E123" s="274"/>
      <c r="F123" s="274"/>
      <c r="G123" s="274" t="s">
        <v>144</v>
      </c>
      <c r="H123" s="274"/>
      <c r="J123" s="281">
        <v>0</v>
      </c>
      <c r="K123" s="281">
        <v>0</v>
      </c>
      <c r="L123" s="281">
        <f t="shared" si="21"/>
        <v>0</v>
      </c>
      <c r="M123" s="170"/>
      <c r="N123" s="281">
        <v>0</v>
      </c>
      <c r="O123" s="281">
        <v>0</v>
      </c>
      <c r="P123" s="281">
        <f t="shared" si="22"/>
        <v>0</v>
      </c>
      <c r="Q123" s="170"/>
      <c r="R123" s="281">
        <v>0</v>
      </c>
      <c r="S123" s="281">
        <v>0</v>
      </c>
      <c r="T123" s="281">
        <f t="shared" si="23"/>
        <v>0</v>
      </c>
      <c r="U123" s="170"/>
      <c r="V123" s="281">
        <v>0</v>
      </c>
      <c r="W123" s="281">
        <v>0</v>
      </c>
      <c r="X123" s="281">
        <f t="shared" si="24"/>
        <v>0</v>
      </c>
      <c r="Y123" s="170"/>
      <c r="Z123" s="281">
        <f>SUM(J123,N123,R123,V123)</f>
        <v>0</v>
      </c>
      <c r="AA123" s="281">
        <f>SUM(K123,O123,S123,W123)</f>
        <v>0</v>
      </c>
      <c r="AB123" s="281">
        <f t="shared" si="25"/>
        <v>0</v>
      </c>
      <c r="AC123" s="170"/>
    </row>
    <row r="124" spans="2:29" ht="12.75">
      <c r="B124" s="274"/>
      <c r="C124" s="274"/>
      <c r="D124" s="274"/>
      <c r="E124" s="274"/>
      <c r="F124" s="274"/>
      <c r="G124" s="274" t="s">
        <v>161</v>
      </c>
      <c r="H124" s="274"/>
      <c r="J124" s="281">
        <v>8.71410174</v>
      </c>
      <c r="K124" s="281">
        <v>58.95407957</v>
      </c>
      <c r="L124" s="281">
        <f t="shared" si="21"/>
        <v>-50.23997783</v>
      </c>
      <c r="M124" s="170"/>
      <c r="N124" s="281">
        <v>10.330210000000001</v>
      </c>
      <c r="O124" s="281">
        <v>639.4258463</v>
      </c>
      <c r="P124" s="281">
        <f t="shared" si="22"/>
        <v>-629.0956363</v>
      </c>
      <c r="Q124" s="170"/>
      <c r="R124" s="281">
        <v>29.13127944</v>
      </c>
      <c r="S124" s="281">
        <v>39.20015884</v>
      </c>
      <c r="T124" s="281">
        <f t="shared" si="23"/>
        <v>-10.0688794</v>
      </c>
      <c r="U124" s="170"/>
      <c r="V124" s="281">
        <v>38.70046698</v>
      </c>
      <c r="W124" s="281">
        <v>81.35024368</v>
      </c>
      <c r="X124" s="281">
        <f t="shared" si="24"/>
        <v>-42.649776700000004</v>
      </c>
      <c r="Y124" s="170"/>
      <c r="Z124" s="281">
        <f>SUM(J124,N124,R124,V124)</f>
        <v>86.87605816</v>
      </c>
      <c r="AA124" s="281">
        <f>SUM(K124,O124,S124,W124)</f>
        <v>818.9303283899999</v>
      </c>
      <c r="AB124" s="281">
        <f t="shared" si="25"/>
        <v>-732.0542702299999</v>
      </c>
      <c r="AC124" s="170"/>
    </row>
    <row r="125" spans="2:29" ht="12.75">
      <c r="B125" s="274"/>
      <c r="C125" s="274"/>
      <c r="D125" s="274"/>
      <c r="E125" s="274" t="s">
        <v>177</v>
      </c>
      <c r="F125" s="274"/>
      <c r="G125" s="274"/>
      <c r="H125" s="274"/>
      <c r="J125" s="281">
        <f>+J126+J127+J128+J129</f>
        <v>14836.870113821189</v>
      </c>
      <c r="K125" s="281">
        <f>+K126+K127+K128+K129</f>
        <v>15581.367224089103</v>
      </c>
      <c r="L125" s="281">
        <f t="shared" si="21"/>
        <v>-744.4971102679137</v>
      </c>
      <c r="M125" s="170"/>
      <c r="N125" s="281">
        <f>+N126+N127+N128+N129</f>
        <v>29610.45855483944</v>
      </c>
      <c r="O125" s="281">
        <f>+O126+O127+O128+O129</f>
        <v>25012.2240990677</v>
      </c>
      <c r="P125" s="281">
        <f t="shared" si="22"/>
        <v>4598.234455771741</v>
      </c>
      <c r="Q125" s="170"/>
      <c r="R125" s="281">
        <f>+R126+R127+R128+R129</f>
        <v>20947.41766536991</v>
      </c>
      <c r="S125" s="281">
        <f>+S126+S127+S128+S129</f>
        <v>20266.321688754357</v>
      </c>
      <c r="T125" s="281">
        <f t="shared" si="23"/>
        <v>681.0959766155538</v>
      </c>
      <c r="U125" s="170"/>
      <c r="V125" s="281">
        <f>+V126+V127+V128+V129</f>
        <v>17411.475345879524</v>
      </c>
      <c r="W125" s="281">
        <f>+W126+W127+W128+W129</f>
        <v>19997.6611579486</v>
      </c>
      <c r="X125" s="281">
        <f t="shared" si="24"/>
        <v>-2586.1858120690777</v>
      </c>
      <c r="Y125" s="170"/>
      <c r="Z125" s="281">
        <f>+Z126+Z127+Z128+Z129</f>
        <v>82806.22167991007</v>
      </c>
      <c r="AA125" s="281">
        <f>+AA126+AA127+AA128+AA129</f>
        <v>80857.57416985977</v>
      </c>
      <c r="AB125" s="281">
        <f t="shared" si="25"/>
        <v>1948.6475100503012</v>
      </c>
      <c r="AC125" s="170"/>
    </row>
    <row r="126" spans="2:29" ht="12.75">
      <c r="B126" s="274"/>
      <c r="C126" s="274"/>
      <c r="D126" s="274"/>
      <c r="E126" s="274"/>
      <c r="F126" s="274" t="s">
        <v>751</v>
      </c>
      <c r="G126" s="274"/>
      <c r="H126" s="274"/>
      <c r="J126" s="281">
        <v>0</v>
      </c>
      <c r="K126" s="281">
        <v>0</v>
      </c>
      <c r="L126" s="281">
        <f t="shared" si="21"/>
        <v>0</v>
      </c>
      <c r="M126" s="170"/>
      <c r="N126" s="281">
        <v>0</v>
      </c>
      <c r="O126" s="281">
        <v>0</v>
      </c>
      <c r="P126" s="281">
        <f t="shared" si="22"/>
        <v>0</v>
      </c>
      <c r="Q126" s="170"/>
      <c r="R126" s="281">
        <v>0</v>
      </c>
      <c r="S126" s="281">
        <v>0</v>
      </c>
      <c r="T126" s="281">
        <f t="shared" si="23"/>
        <v>0</v>
      </c>
      <c r="U126" s="170"/>
      <c r="V126" s="281">
        <v>0</v>
      </c>
      <c r="W126" s="281">
        <v>0</v>
      </c>
      <c r="X126" s="281">
        <f t="shared" si="24"/>
        <v>0</v>
      </c>
      <c r="Y126" s="170"/>
      <c r="Z126" s="281">
        <f aca="true" t="shared" si="26" ref="Z126:AA128">SUM(J126,N126,R126,V126)</f>
        <v>0</v>
      </c>
      <c r="AA126" s="281">
        <f t="shared" si="26"/>
        <v>0</v>
      </c>
      <c r="AB126" s="281">
        <f t="shared" si="25"/>
        <v>0</v>
      </c>
      <c r="AC126" s="170"/>
    </row>
    <row r="127" spans="2:29" ht="12.75">
      <c r="B127" s="274"/>
      <c r="C127" s="274"/>
      <c r="D127" s="274"/>
      <c r="E127" s="274"/>
      <c r="F127" s="274" t="s">
        <v>155</v>
      </c>
      <c r="G127" s="274"/>
      <c r="H127" s="274"/>
      <c r="J127" s="281">
        <v>13713.486973331084</v>
      </c>
      <c r="K127" s="281">
        <v>13953.568481979102</v>
      </c>
      <c r="L127" s="281">
        <f t="shared" si="21"/>
        <v>-240.08150864801792</v>
      </c>
      <c r="M127" s="170"/>
      <c r="N127" s="281">
        <v>25853.65314490944</v>
      </c>
      <c r="O127" s="281">
        <v>24310.667827357698</v>
      </c>
      <c r="P127" s="281">
        <f t="shared" si="22"/>
        <v>1542.985317551742</v>
      </c>
      <c r="Q127" s="170"/>
      <c r="R127" s="281">
        <v>18834.63695898065</v>
      </c>
      <c r="S127" s="281">
        <v>18919.444941925096</v>
      </c>
      <c r="T127" s="281">
        <f t="shared" si="23"/>
        <v>-84.80798294444685</v>
      </c>
      <c r="U127" s="170"/>
      <c r="V127" s="281">
        <v>16656.829615439525</v>
      </c>
      <c r="W127" s="281">
        <v>17108.846186318602</v>
      </c>
      <c r="X127" s="281">
        <f t="shared" si="24"/>
        <v>-452.01657087907734</v>
      </c>
      <c r="Y127" s="170"/>
      <c r="Z127" s="281">
        <f t="shared" si="26"/>
        <v>75058.6066926607</v>
      </c>
      <c r="AA127" s="281">
        <f t="shared" si="26"/>
        <v>74292.5274375805</v>
      </c>
      <c r="AB127" s="281">
        <f t="shared" si="25"/>
        <v>766.0792550801998</v>
      </c>
      <c r="AC127" s="170"/>
    </row>
    <row r="128" spans="2:29" ht="12.75">
      <c r="B128" s="274"/>
      <c r="C128" s="274"/>
      <c r="D128" s="274"/>
      <c r="E128" s="274"/>
      <c r="F128" s="274" t="s">
        <v>153</v>
      </c>
      <c r="G128" s="274"/>
      <c r="H128" s="274"/>
      <c r="J128" s="281">
        <v>371.28399999999965</v>
      </c>
      <c r="K128" s="281">
        <v>920.315</v>
      </c>
      <c r="L128" s="281">
        <f t="shared" si="21"/>
        <v>-549.0310000000004</v>
      </c>
      <c r="M128" s="170"/>
      <c r="N128" s="281">
        <v>683.067</v>
      </c>
      <c r="O128" s="281">
        <v>288.9079999999999</v>
      </c>
      <c r="P128" s="281">
        <f t="shared" si="22"/>
        <v>394.1590000000001</v>
      </c>
      <c r="Q128" s="170"/>
      <c r="R128" s="281">
        <v>675.9003256592596</v>
      </c>
      <c r="S128" s="281">
        <v>297.1183256592594</v>
      </c>
      <c r="T128" s="281">
        <f t="shared" si="23"/>
        <v>378.78200000000015</v>
      </c>
      <c r="U128" s="170"/>
      <c r="V128" s="281">
        <v>0</v>
      </c>
      <c r="W128" s="281">
        <v>1617.8670000000002</v>
      </c>
      <c r="X128" s="281">
        <f t="shared" si="24"/>
        <v>-1617.8670000000002</v>
      </c>
      <c r="Y128" s="170"/>
      <c r="Z128" s="281">
        <f t="shared" si="26"/>
        <v>1730.2513256592592</v>
      </c>
      <c r="AA128" s="281">
        <f t="shared" si="26"/>
        <v>3124.2083256592596</v>
      </c>
      <c r="AB128" s="281">
        <f t="shared" si="25"/>
        <v>-1393.9570000000003</v>
      </c>
      <c r="AC128" s="170"/>
    </row>
    <row r="129" spans="2:29" ht="12.75">
      <c r="B129" s="274"/>
      <c r="C129" s="274"/>
      <c r="D129" s="274"/>
      <c r="E129" s="274"/>
      <c r="F129" s="274" t="s">
        <v>170</v>
      </c>
      <c r="G129" s="274"/>
      <c r="H129" s="274"/>
      <c r="J129" s="281">
        <v>752.099140490105</v>
      </c>
      <c r="K129" s="281">
        <v>707.48374211</v>
      </c>
      <c r="L129" s="281">
        <f t="shared" si="21"/>
        <v>44.615398380105034</v>
      </c>
      <c r="M129" s="170"/>
      <c r="N129" s="281">
        <v>3073.7384099300007</v>
      </c>
      <c r="O129" s="281">
        <v>412.64827170999985</v>
      </c>
      <c r="P129" s="281">
        <f t="shared" si="22"/>
        <v>2661.090138220001</v>
      </c>
      <c r="Q129" s="170"/>
      <c r="R129" s="281">
        <v>1436.8803807300014</v>
      </c>
      <c r="S129" s="281">
        <v>1049.7584211700007</v>
      </c>
      <c r="T129" s="281">
        <f t="shared" si="23"/>
        <v>387.12195956000073</v>
      </c>
      <c r="U129" s="170"/>
      <c r="V129" s="281">
        <v>754.6457304400008</v>
      </c>
      <c r="W129" s="281">
        <v>1270.9479716300013</v>
      </c>
      <c r="X129" s="281">
        <f t="shared" si="24"/>
        <v>-516.3022411900006</v>
      </c>
      <c r="Y129" s="170"/>
      <c r="Z129" s="281">
        <f>+Z130+Z131</f>
        <v>6017.363661590109</v>
      </c>
      <c r="AA129" s="281">
        <f>+AA130+AA131</f>
        <v>3440.8384066200024</v>
      </c>
      <c r="AB129" s="281">
        <f t="shared" si="25"/>
        <v>2576.5252549701063</v>
      </c>
      <c r="AC129" s="170"/>
    </row>
    <row r="130" spans="2:29" ht="12.75">
      <c r="B130" s="274"/>
      <c r="C130" s="274"/>
      <c r="D130" s="274"/>
      <c r="E130" s="274"/>
      <c r="F130" s="274"/>
      <c r="G130" s="274" t="s">
        <v>80</v>
      </c>
      <c r="H130" s="274"/>
      <c r="J130" s="281">
        <v>71.59875142000001</v>
      </c>
      <c r="K130" s="281">
        <v>475.41307243999995</v>
      </c>
      <c r="L130" s="281">
        <f t="shared" si="21"/>
        <v>-403.81432101999997</v>
      </c>
      <c r="M130" s="170"/>
      <c r="N130" s="281">
        <v>617.1013990199996</v>
      </c>
      <c r="O130" s="281">
        <v>333.31826095999986</v>
      </c>
      <c r="P130" s="281">
        <f t="shared" si="22"/>
        <v>283.7831380599997</v>
      </c>
      <c r="Q130" s="170"/>
      <c r="R130" s="281">
        <v>0</v>
      </c>
      <c r="S130" s="281">
        <v>448.9686118300002</v>
      </c>
      <c r="T130" s="281">
        <f t="shared" si="23"/>
        <v>-448.9686118300002</v>
      </c>
      <c r="U130" s="170"/>
      <c r="V130" s="281">
        <v>386.96657464000066</v>
      </c>
      <c r="W130" s="281">
        <v>71.05616106999996</v>
      </c>
      <c r="X130" s="281">
        <f t="shared" si="24"/>
        <v>315.9104135700007</v>
      </c>
      <c r="Y130" s="170"/>
      <c r="Z130" s="281">
        <f>SUM(J130,N130,R130,V130)</f>
        <v>1075.66672508</v>
      </c>
      <c r="AA130" s="281">
        <f>SUM(K130,O130,S130,W130)</f>
        <v>1328.7561063</v>
      </c>
      <c r="AB130" s="281">
        <f t="shared" si="25"/>
        <v>-253.08938121999995</v>
      </c>
      <c r="AC130" s="170"/>
    </row>
    <row r="131" spans="2:29" ht="12.75">
      <c r="B131" s="274"/>
      <c r="C131" s="274"/>
      <c r="D131" s="274"/>
      <c r="E131" s="274"/>
      <c r="F131" s="274"/>
      <c r="G131" s="274" t="s">
        <v>81</v>
      </c>
      <c r="H131" s="274"/>
      <c r="J131" s="281">
        <v>680.500389070105</v>
      </c>
      <c r="K131" s="281">
        <v>232.07066967</v>
      </c>
      <c r="L131" s="281">
        <f t="shared" si="21"/>
        <v>448.429719400105</v>
      </c>
      <c r="M131" s="170"/>
      <c r="N131" s="281">
        <v>2456.637010910001</v>
      </c>
      <c r="O131" s="281">
        <v>79.33001075</v>
      </c>
      <c r="P131" s="281">
        <f t="shared" si="22"/>
        <v>2377.3070001600013</v>
      </c>
      <c r="Q131" s="170"/>
      <c r="R131" s="281">
        <v>1436.8803807300014</v>
      </c>
      <c r="S131" s="281">
        <v>600.7898093400005</v>
      </c>
      <c r="T131" s="281">
        <f t="shared" si="23"/>
        <v>836.090571390001</v>
      </c>
      <c r="U131" s="170"/>
      <c r="V131" s="281">
        <v>367.67915580000005</v>
      </c>
      <c r="W131" s="281">
        <v>1199.8918105600014</v>
      </c>
      <c r="X131" s="281">
        <f t="shared" si="24"/>
        <v>-832.2126547600014</v>
      </c>
      <c r="Y131" s="170"/>
      <c r="Z131" s="281">
        <f>SUM(J131,N131,R131,V131)</f>
        <v>4941.696936510109</v>
      </c>
      <c r="AA131" s="281">
        <f>SUM(K131,O131,S131,W131)</f>
        <v>2112.082300320002</v>
      </c>
      <c r="AB131" s="281">
        <f t="shared" si="25"/>
        <v>2829.6146361901065</v>
      </c>
      <c r="AC131" s="170"/>
    </row>
    <row r="132" spans="2:29" ht="12.75">
      <c r="B132" s="274"/>
      <c r="C132" s="274"/>
      <c r="D132" s="274"/>
      <c r="E132" s="274" t="s">
        <v>180</v>
      </c>
      <c r="F132" s="274"/>
      <c r="G132" s="274"/>
      <c r="H132" s="274"/>
      <c r="J132" s="281">
        <f>+J133+J136+J139+J142</f>
        <v>0</v>
      </c>
      <c r="K132" s="281">
        <f>+K133+K136+K139+K142</f>
        <v>0</v>
      </c>
      <c r="L132" s="281">
        <f t="shared" si="21"/>
        <v>0</v>
      </c>
      <c r="M132" s="170"/>
      <c r="N132" s="281">
        <f>+N133+N136+N139+N142</f>
        <v>0</v>
      </c>
      <c r="O132" s="281">
        <f>+O133+O136+O139+O142</f>
        <v>0</v>
      </c>
      <c r="P132" s="281">
        <f t="shared" si="22"/>
        <v>0</v>
      </c>
      <c r="Q132" s="170"/>
      <c r="R132" s="281">
        <f>+R133+R136+R139+R142</f>
        <v>0</v>
      </c>
      <c r="S132" s="281">
        <f>+S133+S136+S139+S142</f>
        <v>0</v>
      </c>
      <c r="T132" s="281">
        <f t="shared" si="23"/>
        <v>0</v>
      </c>
      <c r="U132" s="170"/>
      <c r="V132" s="281">
        <f>+V133+V136+V139+V142</f>
        <v>0</v>
      </c>
      <c r="W132" s="281">
        <f>+W133+W136+W139+W142</f>
        <v>0</v>
      </c>
      <c r="X132" s="281">
        <f t="shared" si="24"/>
        <v>0</v>
      </c>
      <c r="Y132" s="170"/>
      <c r="Z132" s="281">
        <f>+Z133+Z136+Z139+Z142</f>
        <v>0</v>
      </c>
      <c r="AA132" s="281">
        <f>+AA133+AA136+AA139+AA142</f>
        <v>0</v>
      </c>
      <c r="AB132" s="281">
        <f t="shared" si="25"/>
        <v>0</v>
      </c>
      <c r="AC132" s="170"/>
    </row>
    <row r="133" spans="2:29" ht="12.75">
      <c r="B133" s="274"/>
      <c r="C133" s="274"/>
      <c r="D133" s="274"/>
      <c r="E133" s="274"/>
      <c r="F133" s="274" t="s">
        <v>751</v>
      </c>
      <c r="G133" s="274"/>
      <c r="H133" s="274"/>
      <c r="J133" s="281">
        <f>+J134+J135</f>
        <v>0</v>
      </c>
      <c r="K133" s="281">
        <f>+K134+K135</f>
        <v>0</v>
      </c>
      <c r="L133" s="281">
        <f t="shared" si="21"/>
        <v>0</v>
      </c>
      <c r="M133" s="170"/>
      <c r="N133" s="281">
        <f>+N134+N135</f>
        <v>0</v>
      </c>
      <c r="O133" s="281">
        <f>+O134+O135</f>
        <v>0</v>
      </c>
      <c r="P133" s="281">
        <f t="shared" si="22"/>
        <v>0</v>
      </c>
      <c r="Q133" s="170"/>
      <c r="R133" s="281">
        <f>+R134+R135</f>
        <v>0</v>
      </c>
      <c r="S133" s="281">
        <f>+S134+S135</f>
        <v>0</v>
      </c>
      <c r="T133" s="281">
        <f t="shared" si="23"/>
        <v>0</v>
      </c>
      <c r="U133" s="170"/>
      <c r="V133" s="281">
        <f>+V134+V135</f>
        <v>0</v>
      </c>
      <c r="W133" s="281">
        <f>+W134+W135</f>
        <v>0</v>
      </c>
      <c r="X133" s="281">
        <f t="shared" si="24"/>
        <v>0</v>
      </c>
      <c r="Y133" s="170"/>
      <c r="Z133" s="281">
        <f>+Z134+Z135</f>
        <v>0</v>
      </c>
      <c r="AA133" s="281">
        <f>+AA134+AA135</f>
        <v>0</v>
      </c>
      <c r="AB133" s="281">
        <f t="shared" si="25"/>
        <v>0</v>
      </c>
      <c r="AC133" s="170"/>
    </row>
    <row r="134" spans="2:29" ht="12.75">
      <c r="B134" s="274"/>
      <c r="C134" s="274"/>
      <c r="D134" s="274"/>
      <c r="E134" s="274"/>
      <c r="F134" s="274"/>
      <c r="G134" s="274" t="s">
        <v>142</v>
      </c>
      <c r="H134" s="274"/>
      <c r="J134" s="281">
        <v>0</v>
      </c>
      <c r="K134" s="281">
        <v>0</v>
      </c>
      <c r="L134" s="281">
        <f t="shared" si="21"/>
        <v>0</v>
      </c>
      <c r="M134" s="170"/>
      <c r="N134" s="281">
        <v>0</v>
      </c>
      <c r="O134" s="281">
        <v>0</v>
      </c>
      <c r="P134" s="281">
        <f t="shared" si="22"/>
        <v>0</v>
      </c>
      <c r="Q134" s="170"/>
      <c r="R134" s="281">
        <v>0</v>
      </c>
      <c r="S134" s="281">
        <v>0</v>
      </c>
      <c r="T134" s="281">
        <f t="shared" si="23"/>
        <v>0</v>
      </c>
      <c r="U134" s="170"/>
      <c r="V134" s="281">
        <v>0</v>
      </c>
      <c r="W134" s="281">
        <v>0</v>
      </c>
      <c r="X134" s="281">
        <f t="shared" si="24"/>
        <v>0</v>
      </c>
      <c r="Y134" s="170"/>
      <c r="Z134" s="281">
        <f>SUM(J134,N134,R134,V134)</f>
        <v>0</v>
      </c>
      <c r="AA134" s="281">
        <f>SUM(K134,O134,S134,W134)</f>
        <v>0</v>
      </c>
      <c r="AB134" s="281">
        <f t="shared" si="25"/>
        <v>0</v>
      </c>
      <c r="AC134" s="170"/>
    </row>
    <row r="135" spans="2:29" ht="12.75">
      <c r="B135" s="274"/>
      <c r="C135" s="274"/>
      <c r="D135" s="274"/>
      <c r="E135" s="274"/>
      <c r="F135" s="274"/>
      <c r="G135" s="274" t="s">
        <v>159</v>
      </c>
      <c r="H135" s="274"/>
      <c r="J135" s="281">
        <v>0</v>
      </c>
      <c r="K135" s="281">
        <v>0</v>
      </c>
      <c r="L135" s="281">
        <f t="shared" si="21"/>
        <v>0</v>
      </c>
      <c r="M135" s="170"/>
      <c r="N135" s="281">
        <v>0</v>
      </c>
      <c r="O135" s="281">
        <v>0</v>
      </c>
      <c r="P135" s="281">
        <f t="shared" si="22"/>
        <v>0</v>
      </c>
      <c r="Q135" s="170"/>
      <c r="R135" s="281">
        <v>0</v>
      </c>
      <c r="S135" s="281">
        <v>0</v>
      </c>
      <c r="T135" s="281">
        <f t="shared" si="23"/>
        <v>0</v>
      </c>
      <c r="U135" s="170"/>
      <c r="V135" s="281">
        <v>0</v>
      </c>
      <c r="W135" s="281">
        <v>0</v>
      </c>
      <c r="X135" s="281">
        <f t="shared" si="24"/>
        <v>0</v>
      </c>
      <c r="Y135" s="170"/>
      <c r="Z135" s="281">
        <f>SUM(J135,N135,R135,V135)</f>
        <v>0</v>
      </c>
      <c r="AA135" s="281">
        <f>SUM(K135,O135,S135,W135)</f>
        <v>0</v>
      </c>
      <c r="AB135" s="281">
        <f t="shared" si="25"/>
        <v>0</v>
      </c>
      <c r="AC135" s="170"/>
    </row>
    <row r="136" spans="2:29" ht="12.75">
      <c r="B136" s="274"/>
      <c r="C136" s="274"/>
      <c r="D136" s="274"/>
      <c r="E136" s="274"/>
      <c r="F136" s="274" t="s">
        <v>173</v>
      </c>
      <c r="G136" s="274"/>
      <c r="H136" s="274"/>
      <c r="J136" s="281">
        <f>+J137+J138</f>
        <v>0</v>
      </c>
      <c r="K136" s="281">
        <f>+K137+K138</f>
        <v>0</v>
      </c>
      <c r="L136" s="281">
        <f t="shared" si="21"/>
        <v>0</v>
      </c>
      <c r="M136" s="170"/>
      <c r="N136" s="281">
        <f>+N137+N138</f>
        <v>0</v>
      </c>
      <c r="O136" s="281">
        <f>+O137+O138</f>
        <v>0</v>
      </c>
      <c r="P136" s="281">
        <f t="shared" si="22"/>
        <v>0</v>
      </c>
      <c r="Q136" s="170"/>
      <c r="R136" s="281">
        <f>+R137+R138</f>
        <v>0</v>
      </c>
      <c r="S136" s="281">
        <f>+S137+S138</f>
        <v>0</v>
      </c>
      <c r="T136" s="281">
        <f t="shared" si="23"/>
        <v>0</v>
      </c>
      <c r="U136" s="170"/>
      <c r="V136" s="281">
        <f>+V137+V138</f>
        <v>0</v>
      </c>
      <c r="W136" s="281">
        <f>+W137+W138</f>
        <v>0</v>
      </c>
      <c r="X136" s="281">
        <f t="shared" si="24"/>
        <v>0</v>
      </c>
      <c r="Y136" s="170"/>
      <c r="Z136" s="281">
        <f>+Z137+Z138</f>
        <v>0</v>
      </c>
      <c r="AA136" s="281">
        <f>+AA137+AA138</f>
        <v>0</v>
      </c>
      <c r="AB136" s="281">
        <f t="shared" si="25"/>
        <v>0</v>
      </c>
      <c r="AC136" s="170"/>
    </row>
    <row r="137" spans="2:29" ht="12.75">
      <c r="B137" s="274"/>
      <c r="C137" s="274"/>
      <c r="D137" s="274"/>
      <c r="E137" s="274"/>
      <c r="F137" s="274"/>
      <c r="G137" s="274" t="s">
        <v>142</v>
      </c>
      <c r="H137" s="274"/>
      <c r="J137" s="281">
        <v>0</v>
      </c>
      <c r="K137" s="281">
        <v>0</v>
      </c>
      <c r="L137" s="281">
        <f t="shared" si="21"/>
        <v>0</v>
      </c>
      <c r="M137" s="170"/>
      <c r="N137" s="281">
        <v>0</v>
      </c>
      <c r="O137" s="281">
        <v>0</v>
      </c>
      <c r="P137" s="281">
        <f t="shared" si="22"/>
        <v>0</v>
      </c>
      <c r="Q137" s="170"/>
      <c r="R137" s="281">
        <v>0</v>
      </c>
      <c r="S137" s="281">
        <v>0</v>
      </c>
      <c r="T137" s="281">
        <f t="shared" si="23"/>
        <v>0</v>
      </c>
      <c r="U137" s="170"/>
      <c r="V137" s="281">
        <v>0</v>
      </c>
      <c r="W137" s="281">
        <v>0</v>
      </c>
      <c r="X137" s="281">
        <f t="shared" si="24"/>
        <v>0</v>
      </c>
      <c r="Y137" s="170"/>
      <c r="Z137" s="281">
        <f>SUM(J137,N137,R137,V137)</f>
        <v>0</v>
      </c>
      <c r="AA137" s="281">
        <f>SUM(K137,O137,S137,W137)</f>
        <v>0</v>
      </c>
      <c r="AB137" s="281">
        <f t="shared" si="25"/>
        <v>0</v>
      </c>
      <c r="AC137" s="170"/>
    </row>
    <row r="138" spans="2:29" ht="12.75">
      <c r="B138" s="274"/>
      <c r="C138" s="274"/>
      <c r="D138" s="274"/>
      <c r="E138" s="274"/>
      <c r="F138" s="274"/>
      <c r="G138" s="274" t="s">
        <v>159</v>
      </c>
      <c r="H138" s="274"/>
      <c r="J138" s="281">
        <v>0</v>
      </c>
      <c r="K138" s="281">
        <v>0</v>
      </c>
      <c r="L138" s="281">
        <f t="shared" si="21"/>
        <v>0</v>
      </c>
      <c r="M138" s="170"/>
      <c r="N138" s="281">
        <v>0</v>
      </c>
      <c r="O138" s="281">
        <v>0</v>
      </c>
      <c r="P138" s="281">
        <f t="shared" si="22"/>
        <v>0</v>
      </c>
      <c r="Q138" s="170"/>
      <c r="R138" s="281">
        <v>0</v>
      </c>
      <c r="S138" s="281">
        <v>0</v>
      </c>
      <c r="T138" s="281">
        <f t="shared" si="23"/>
        <v>0</v>
      </c>
      <c r="U138" s="170"/>
      <c r="V138" s="281">
        <v>0</v>
      </c>
      <c r="W138" s="281">
        <v>0</v>
      </c>
      <c r="X138" s="281">
        <f t="shared" si="24"/>
        <v>0</v>
      </c>
      <c r="Y138" s="170"/>
      <c r="Z138" s="281">
        <f>SUM(J138,N138,R138,V138)</f>
        <v>0</v>
      </c>
      <c r="AA138" s="281">
        <f>SUM(K138,O138,S138,W138)</f>
        <v>0</v>
      </c>
      <c r="AB138" s="281">
        <f t="shared" si="25"/>
        <v>0</v>
      </c>
      <c r="AC138" s="170"/>
    </row>
    <row r="139" spans="2:29" ht="12.75">
      <c r="B139" s="274"/>
      <c r="C139" s="274"/>
      <c r="D139" s="274"/>
      <c r="E139" s="274"/>
      <c r="F139" s="274" t="s">
        <v>153</v>
      </c>
      <c r="G139" s="274"/>
      <c r="H139" s="274"/>
      <c r="J139" s="281">
        <f>+J140+J141</f>
        <v>0</v>
      </c>
      <c r="K139" s="281">
        <f>+K140+K141</f>
        <v>0</v>
      </c>
      <c r="L139" s="281">
        <f t="shared" si="21"/>
        <v>0</v>
      </c>
      <c r="M139" s="170"/>
      <c r="N139" s="281">
        <f>+N140+N141</f>
        <v>0</v>
      </c>
      <c r="O139" s="281">
        <f>+O140+O141</f>
        <v>0</v>
      </c>
      <c r="P139" s="281">
        <f t="shared" si="22"/>
        <v>0</v>
      </c>
      <c r="Q139" s="170"/>
      <c r="R139" s="281">
        <f>+R140+R141</f>
        <v>0</v>
      </c>
      <c r="S139" s="281">
        <f>+S140+S141</f>
        <v>0</v>
      </c>
      <c r="T139" s="281">
        <f t="shared" si="23"/>
        <v>0</v>
      </c>
      <c r="U139" s="170"/>
      <c r="V139" s="281">
        <f>+V140+V141</f>
        <v>0</v>
      </c>
      <c r="W139" s="281">
        <f>+W140+W141</f>
        <v>0</v>
      </c>
      <c r="X139" s="281">
        <f t="shared" si="24"/>
        <v>0</v>
      </c>
      <c r="Y139" s="170"/>
      <c r="Z139" s="281">
        <f>+Z140+Z141</f>
        <v>0</v>
      </c>
      <c r="AA139" s="281">
        <f>+AA140+AA141</f>
        <v>0</v>
      </c>
      <c r="AB139" s="281">
        <f t="shared" si="25"/>
        <v>0</v>
      </c>
      <c r="AC139" s="170"/>
    </row>
    <row r="140" spans="2:29" ht="12.75">
      <c r="B140" s="274"/>
      <c r="C140" s="274"/>
      <c r="D140" s="274"/>
      <c r="E140" s="274"/>
      <c r="F140" s="274"/>
      <c r="G140" s="274" t="s">
        <v>142</v>
      </c>
      <c r="H140" s="274"/>
      <c r="J140" s="281">
        <v>0</v>
      </c>
      <c r="K140" s="281">
        <v>0</v>
      </c>
      <c r="L140" s="281">
        <f t="shared" si="21"/>
        <v>0</v>
      </c>
      <c r="M140" s="170"/>
      <c r="N140" s="281">
        <v>0</v>
      </c>
      <c r="O140" s="281">
        <v>0</v>
      </c>
      <c r="P140" s="281">
        <f t="shared" si="22"/>
        <v>0</v>
      </c>
      <c r="Q140" s="170"/>
      <c r="R140" s="281">
        <v>0</v>
      </c>
      <c r="S140" s="281">
        <v>0</v>
      </c>
      <c r="T140" s="281">
        <f t="shared" si="23"/>
        <v>0</v>
      </c>
      <c r="U140" s="170"/>
      <c r="V140" s="281">
        <v>0</v>
      </c>
      <c r="W140" s="281">
        <v>0</v>
      </c>
      <c r="X140" s="281">
        <f t="shared" si="24"/>
        <v>0</v>
      </c>
      <c r="Y140" s="170"/>
      <c r="Z140" s="281">
        <f>SUM(J140,N140,R140,V140)</f>
        <v>0</v>
      </c>
      <c r="AA140" s="281">
        <f>SUM(K140,O140,S140,W140)</f>
        <v>0</v>
      </c>
      <c r="AB140" s="281">
        <f t="shared" si="25"/>
        <v>0</v>
      </c>
      <c r="AC140" s="170"/>
    </row>
    <row r="141" spans="2:29" ht="12.75">
      <c r="B141" s="274"/>
      <c r="C141" s="274"/>
      <c r="D141" s="274"/>
      <c r="E141" s="274"/>
      <c r="F141" s="274"/>
      <c r="G141" s="274" t="s">
        <v>159</v>
      </c>
      <c r="H141" s="274"/>
      <c r="J141" s="281">
        <v>0</v>
      </c>
      <c r="K141" s="281">
        <v>0</v>
      </c>
      <c r="L141" s="281">
        <f t="shared" si="21"/>
        <v>0</v>
      </c>
      <c r="M141" s="170"/>
      <c r="N141" s="281">
        <v>0</v>
      </c>
      <c r="O141" s="281">
        <v>0</v>
      </c>
      <c r="P141" s="281">
        <f t="shared" si="22"/>
        <v>0</v>
      </c>
      <c r="Q141" s="170"/>
      <c r="R141" s="281">
        <v>0</v>
      </c>
      <c r="S141" s="281">
        <v>0</v>
      </c>
      <c r="T141" s="281">
        <f t="shared" si="23"/>
        <v>0</v>
      </c>
      <c r="U141" s="170"/>
      <c r="V141" s="281">
        <v>0</v>
      </c>
      <c r="W141" s="281">
        <v>0</v>
      </c>
      <c r="X141" s="281">
        <f t="shared" si="24"/>
        <v>0</v>
      </c>
      <c r="Y141" s="170"/>
      <c r="Z141" s="281">
        <f>SUM(J141,N141,R141,V141)</f>
        <v>0</v>
      </c>
      <c r="AA141" s="281">
        <f>SUM(K141,O141,S141,W141)</f>
        <v>0</v>
      </c>
      <c r="AB141" s="281">
        <f t="shared" si="25"/>
        <v>0</v>
      </c>
      <c r="AC141" s="170"/>
    </row>
    <row r="142" spans="2:29" ht="12.75">
      <c r="B142" s="274"/>
      <c r="C142" s="274"/>
      <c r="D142" s="274"/>
      <c r="E142" s="274"/>
      <c r="F142" s="274" t="s">
        <v>170</v>
      </c>
      <c r="G142" s="274"/>
      <c r="H142" s="274"/>
      <c r="J142" s="281">
        <f>+J143+J144</f>
        <v>0</v>
      </c>
      <c r="K142" s="281">
        <f>+K143+K144</f>
        <v>0</v>
      </c>
      <c r="L142" s="281">
        <f t="shared" si="21"/>
        <v>0</v>
      </c>
      <c r="M142" s="170"/>
      <c r="N142" s="281">
        <f>+N143+N144</f>
        <v>0</v>
      </c>
      <c r="O142" s="281">
        <f>+O143+O144</f>
        <v>0</v>
      </c>
      <c r="P142" s="281">
        <f t="shared" si="22"/>
        <v>0</v>
      </c>
      <c r="Q142" s="170"/>
      <c r="R142" s="281">
        <f>+R143+R144</f>
        <v>0</v>
      </c>
      <c r="S142" s="281">
        <f>+S143+S144</f>
        <v>0</v>
      </c>
      <c r="T142" s="281">
        <f t="shared" si="23"/>
        <v>0</v>
      </c>
      <c r="U142" s="170"/>
      <c r="V142" s="281">
        <f>+V143+V144</f>
        <v>0</v>
      </c>
      <c r="W142" s="281">
        <f>+W143+W144</f>
        <v>0</v>
      </c>
      <c r="X142" s="281">
        <f t="shared" si="24"/>
        <v>0</v>
      </c>
      <c r="Y142" s="170"/>
      <c r="Z142" s="281">
        <f>+Z143+Z144</f>
        <v>0</v>
      </c>
      <c r="AA142" s="281">
        <f>+AA143+AA144</f>
        <v>0</v>
      </c>
      <c r="AB142" s="281">
        <f t="shared" si="25"/>
        <v>0</v>
      </c>
      <c r="AC142" s="170"/>
    </row>
    <row r="143" spans="2:29" ht="12.75">
      <c r="B143" s="274"/>
      <c r="C143" s="274"/>
      <c r="D143" s="274"/>
      <c r="E143" s="274"/>
      <c r="F143" s="274"/>
      <c r="G143" s="274" t="s">
        <v>144</v>
      </c>
      <c r="H143" s="274"/>
      <c r="J143" s="281">
        <v>0</v>
      </c>
      <c r="K143" s="281">
        <v>0</v>
      </c>
      <c r="L143" s="281">
        <f t="shared" si="21"/>
        <v>0</v>
      </c>
      <c r="M143" s="170"/>
      <c r="N143" s="281">
        <v>0</v>
      </c>
      <c r="O143" s="281">
        <v>0</v>
      </c>
      <c r="P143" s="281">
        <f t="shared" si="22"/>
        <v>0</v>
      </c>
      <c r="Q143" s="170"/>
      <c r="R143" s="281">
        <v>0</v>
      </c>
      <c r="S143" s="281">
        <v>0</v>
      </c>
      <c r="T143" s="281">
        <f t="shared" si="23"/>
        <v>0</v>
      </c>
      <c r="U143" s="170"/>
      <c r="V143" s="281">
        <v>0</v>
      </c>
      <c r="W143" s="281">
        <v>0</v>
      </c>
      <c r="X143" s="281">
        <f t="shared" si="24"/>
        <v>0</v>
      </c>
      <c r="Y143" s="170"/>
      <c r="Z143" s="281">
        <f aca="true" t="shared" si="27" ref="Z143:AA146">SUM(J143,N143,R143,V143)</f>
        <v>0</v>
      </c>
      <c r="AA143" s="281">
        <f t="shared" si="27"/>
        <v>0</v>
      </c>
      <c r="AB143" s="281">
        <f t="shared" si="25"/>
        <v>0</v>
      </c>
      <c r="AC143" s="170"/>
    </row>
    <row r="144" spans="2:29" ht="12.75">
      <c r="B144" s="274"/>
      <c r="C144" s="274"/>
      <c r="D144" s="274"/>
      <c r="E144" s="274"/>
      <c r="F144" s="274"/>
      <c r="G144" s="274" t="s">
        <v>161</v>
      </c>
      <c r="H144" s="274"/>
      <c r="J144" s="281">
        <v>0</v>
      </c>
      <c r="K144" s="281">
        <v>0</v>
      </c>
      <c r="L144" s="281">
        <f t="shared" si="21"/>
        <v>0</v>
      </c>
      <c r="M144" s="170"/>
      <c r="N144" s="281">
        <v>0</v>
      </c>
      <c r="O144" s="281">
        <v>0</v>
      </c>
      <c r="P144" s="281">
        <f t="shared" si="22"/>
        <v>0</v>
      </c>
      <c r="Q144" s="170"/>
      <c r="R144" s="281">
        <v>0</v>
      </c>
      <c r="S144" s="281">
        <v>0</v>
      </c>
      <c r="T144" s="281">
        <f t="shared" si="23"/>
        <v>0</v>
      </c>
      <c r="U144" s="170"/>
      <c r="V144" s="281">
        <v>0</v>
      </c>
      <c r="W144" s="281">
        <v>0</v>
      </c>
      <c r="X144" s="281">
        <f t="shared" si="24"/>
        <v>0</v>
      </c>
      <c r="Y144" s="170"/>
      <c r="Z144" s="281">
        <f t="shared" si="27"/>
        <v>0</v>
      </c>
      <c r="AA144" s="281">
        <f t="shared" si="27"/>
        <v>0</v>
      </c>
      <c r="AB144" s="281">
        <f t="shared" si="25"/>
        <v>0</v>
      </c>
      <c r="AC144" s="170"/>
    </row>
    <row r="145" spans="2:29" ht="12.75">
      <c r="B145" s="274"/>
      <c r="C145" s="274"/>
      <c r="D145" s="274"/>
      <c r="E145" s="274"/>
      <c r="F145" s="274"/>
      <c r="G145" s="274"/>
      <c r="H145" s="274" t="s">
        <v>80</v>
      </c>
      <c r="J145" s="281">
        <v>0</v>
      </c>
      <c r="K145" s="281">
        <v>0</v>
      </c>
      <c r="L145" s="281">
        <f t="shared" si="21"/>
        <v>0</v>
      </c>
      <c r="M145" s="170"/>
      <c r="N145" s="281">
        <v>0</v>
      </c>
      <c r="O145" s="281">
        <v>0</v>
      </c>
      <c r="P145" s="281">
        <f t="shared" si="22"/>
        <v>0</v>
      </c>
      <c r="Q145" s="170"/>
      <c r="R145" s="281">
        <v>0</v>
      </c>
      <c r="S145" s="281">
        <v>0</v>
      </c>
      <c r="T145" s="281">
        <f t="shared" si="23"/>
        <v>0</v>
      </c>
      <c r="U145" s="170"/>
      <c r="V145" s="281">
        <v>0</v>
      </c>
      <c r="W145" s="281">
        <v>0</v>
      </c>
      <c r="X145" s="281">
        <f t="shared" si="24"/>
        <v>0</v>
      </c>
      <c r="Y145" s="170"/>
      <c r="Z145" s="281">
        <f t="shared" si="27"/>
        <v>0</v>
      </c>
      <c r="AA145" s="281">
        <f t="shared" si="27"/>
        <v>0</v>
      </c>
      <c r="AB145" s="281">
        <f t="shared" si="25"/>
        <v>0</v>
      </c>
      <c r="AC145" s="170"/>
    </row>
    <row r="146" spans="2:29" ht="12.75">
      <c r="B146" s="274"/>
      <c r="C146" s="274"/>
      <c r="D146" s="274"/>
      <c r="E146" s="274"/>
      <c r="F146" s="274"/>
      <c r="G146" s="274"/>
      <c r="H146" s="274" t="s">
        <v>81</v>
      </c>
      <c r="J146" s="281">
        <v>0</v>
      </c>
      <c r="K146" s="281">
        <v>0</v>
      </c>
      <c r="L146" s="281">
        <f t="shared" si="21"/>
        <v>0</v>
      </c>
      <c r="M146" s="170"/>
      <c r="N146" s="281">
        <v>0</v>
      </c>
      <c r="O146" s="281">
        <v>0</v>
      </c>
      <c r="P146" s="281">
        <f t="shared" si="22"/>
        <v>0</v>
      </c>
      <c r="Q146" s="170"/>
      <c r="R146" s="281">
        <v>0</v>
      </c>
      <c r="S146" s="281">
        <v>0</v>
      </c>
      <c r="T146" s="281">
        <f t="shared" si="23"/>
        <v>0</v>
      </c>
      <c r="U146" s="170"/>
      <c r="V146" s="281">
        <v>0</v>
      </c>
      <c r="W146" s="281">
        <v>0</v>
      </c>
      <c r="X146" s="281">
        <f t="shared" si="24"/>
        <v>0</v>
      </c>
      <c r="Y146" s="170"/>
      <c r="Z146" s="281">
        <f t="shared" si="27"/>
        <v>0</v>
      </c>
      <c r="AA146" s="281">
        <f t="shared" si="27"/>
        <v>0</v>
      </c>
      <c r="AB146" s="281">
        <f t="shared" si="25"/>
        <v>0</v>
      </c>
      <c r="AC146" s="170"/>
    </row>
    <row r="147" spans="1:29" ht="12.75">
      <c r="A147" s="258"/>
      <c r="B147" s="276"/>
      <c r="C147" s="276"/>
      <c r="D147" s="276"/>
      <c r="E147" s="276"/>
      <c r="F147" s="276"/>
      <c r="G147" s="276"/>
      <c r="H147" s="276"/>
      <c r="I147" s="267"/>
      <c r="J147" s="286"/>
      <c r="K147" s="286"/>
      <c r="L147" s="286"/>
      <c r="M147" s="244"/>
      <c r="N147" s="286"/>
      <c r="O147" s="286"/>
      <c r="P147" s="286"/>
      <c r="Q147" s="244"/>
      <c r="R147" s="286"/>
      <c r="S147" s="286"/>
      <c r="T147" s="286"/>
      <c r="U147" s="244"/>
      <c r="V147" s="286"/>
      <c r="W147" s="286"/>
      <c r="X147" s="286"/>
      <c r="Y147" s="244"/>
      <c r="Z147" s="286"/>
      <c r="AA147" s="286"/>
      <c r="AB147" s="286"/>
      <c r="AC147" s="170"/>
    </row>
    <row r="148" spans="3:29" ht="9.75" customHeight="1">
      <c r="C148" s="280"/>
      <c r="D148" s="280"/>
      <c r="E148" s="280"/>
      <c r="F148" s="280"/>
      <c r="G148" s="280"/>
      <c r="H148" s="280"/>
      <c r="I148" s="280"/>
      <c r="J148" s="423" t="s">
        <v>755</v>
      </c>
      <c r="K148" s="424"/>
      <c r="L148" s="424"/>
      <c r="M148" s="424"/>
      <c r="N148" s="424"/>
      <c r="O148" s="424"/>
      <c r="P148" s="424"/>
      <c r="Q148" s="424"/>
      <c r="R148" s="424"/>
      <c r="S148" s="424"/>
      <c r="T148" s="424"/>
      <c r="U148" s="424"/>
      <c r="V148" s="424"/>
      <c r="W148" s="424"/>
      <c r="X148" s="424"/>
      <c r="Y148" s="424"/>
      <c r="Z148" s="424"/>
      <c r="AA148" s="424"/>
      <c r="AB148" s="424"/>
      <c r="AC148" s="261"/>
    </row>
    <row r="149" spans="3:29" ht="12.75">
      <c r="C149" s="280"/>
      <c r="D149" s="280"/>
      <c r="E149" s="280"/>
      <c r="F149" s="280"/>
      <c r="G149" s="280"/>
      <c r="H149" s="280"/>
      <c r="I149" s="280"/>
      <c r="J149" s="425" t="s">
        <v>390</v>
      </c>
      <c r="K149" s="425"/>
      <c r="L149" s="425"/>
      <c r="N149" s="425" t="s">
        <v>391</v>
      </c>
      <c r="O149" s="425"/>
      <c r="P149" s="425"/>
      <c r="Q149" s="282"/>
      <c r="R149" s="425" t="s">
        <v>392</v>
      </c>
      <c r="S149" s="425"/>
      <c r="T149" s="425"/>
      <c r="U149" s="282"/>
      <c r="V149" s="425" t="s">
        <v>393</v>
      </c>
      <c r="W149" s="425"/>
      <c r="X149" s="425"/>
      <c r="Z149" s="426" t="s">
        <v>756</v>
      </c>
      <c r="AA149" s="425"/>
      <c r="AB149" s="425"/>
      <c r="AC149" s="242"/>
    </row>
    <row r="150" spans="2:29" ht="12.75">
      <c r="B150" s="283"/>
      <c r="C150" s="283" t="s">
        <v>232</v>
      </c>
      <c r="D150" s="283"/>
      <c r="E150" s="283"/>
      <c r="F150" s="283"/>
      <c r="G150" s="283"/>
      <c r="H150" s="283"/>
      <c r="I150" s="242"/>
      <c r="J150" s="284" t="s">
        <v>192</v>
      </c>
      <c r="K150" s="284" t="s">
        <v>193</v>
      </c>
      <c r="L150" s="284" t="s">
        <v>194</v>
      </c>
      <c r="M150" s="257"/>
      <c r="N150" s="284" t="s">
        <v>192</v>
      </c>
      <c r="O150" s="284" t="s">
        <v>193</v>
      </c>
      <c r="P150" s="284" t="s">
        <v>194</v>
      </c>
      <c r="Q150" s="257"/>
      <c r="R150" s="284" t="s">
        <v>192</v>
      </c>
      <c r="S150" s="284" t="s">
        <v>193</v>
      </c>
      <c r="T150" s="284" t="s">
        <v>194</v>
      </c>
      <c r="U150" s="257"/>
      <c r="V150" s="284" t="s">
        <v>192</v>
      </c>
      <c r="W150" s="284" t="s">
        <v>193</v>
      </c>
      <c r="X150" s="284" t="s">
        <v>194</v>
      </c>
      <c r="Y150" s="257"/>
      <c r="Z150" s="284" t="s">
        <v>192</v>
      </c>
      <c r="AA150" s="284" t="s">
        <v>193</v>
      </c>
      <c r="AB150" s="284" t="s">
        <v>194</v>
      </c>
      <c r="AC150" s="257"/>
    </row>
    <row r="151" spans="2:29" ht="12.75">
      <c r="B151" s="276"/>
      <c r="C151" s="276"/>
      <c r="D151" s="276"/>
      <c r="E151" s="276"/>
      <c r="F151" s="276"/>
      <c r="G151" s="276"/>
      <c r="H151" s="276"/>
      <c r="I151" s="267"/>
      <c r="J151" s="276"/>
      <c r="K151" s="276"/>
      <c r="L151" s="276"/>
      <c r="M151" s="258"/>
      <c r="N151" s="276"/>
      <c r="O151" s="276"/>
      <c r="P151" s="276"/>
      <c r="Q151" s="258"/>
      <c r="R151" s="276"/>
      <c r="S151" s="276"/>
      <c r="T151" s="276"/>
      <c r="U151" s="258"/>
      <c r="V151" s="276"/>
      <c r="W151" s="276"/>
      <c r="X151" s="276"/>
      <c r="Y151" s="258"/>
      <c r="Z151" s="276"/>
      <c r="AA151" s="276"/>
      <c r="AB151" s="276"/>
      <c r="AC151" s="258"/>
    </row>
    <row r="152" spans="2:29" ht="6.75" customHeight="1">
      <c r="B152" s="274"/>
      <c r="C152" s="274"/>
      <c r="D152" s="274"/>
      <c r="E152" s="274"/>
      <c r="F152" s="274"/>
      <c r="G152" s="274"/>
      <c r="H152" s="274"/>
      <c r="J152" s="274"/>
      <c r="K152" s="274"/>
      <c r="L152" s="274"/>
      <c r="M152" s="192"/>
      <c r="N152" s="274"/>
      <c r="O152" s="274"/>
      <c r="P152" s="274"/>
      <c r="R152" s="274"/>
      <c r="S152" s="274"/>
      <c r="T152" s="274"/>
      <c r="U152" s="192"/>
      <c r="V152" s="274"/>
      <c r="W152" s="274"/>
      <c r="X152" s="274"/>
      <c r="Y152" s="192"/>
      <c r="Z152" s="274"/>
      <c r="AA152" s="274"/>
      <c r="AB152" s="274"/>
      <c r="AC152" s="192"/>
    </row>
    <row r="153" spans="2:29" ht="6.75" customHeight="1">
      <c r="B153" s="274"/>
      <c r="C153" s="274"/>
      <c r="D153" s="274"/>
      <c r="E153" s="274"/>
      <c r="F153" s="274"/>
      <c r="G153" s="274"/>
      <c r="H153" s="274"/>
      <c r="J153" s="274"/>
      <c r="K153" s="274"/>
      <c r="L153" s="274"/>
      <c r="M153" s="192"/>
      <c r="N153" s="274"/>
      <c r="O153" s="274"/>
      <c r="P153" s="274"/>
      <c r="R153" s="274"/>
      <c r="S153" s="274"/>
      <c r="T153" s="274"/>
      <c r="U153" s="192"/>
      <c r="V153" s="274"/>
      <c r="W153" s="274"/>
      <c r="X153" s="274"/>
      <c r="Y153" s="192"/>
      <c r="Z153" s="274"/>
      <c r="AA153" s="274"/>
      <c r="AB153" s="274"/>
      <c r="AC153" s="192"/>
    </row>
    <row r="154" spans="2:29" ht="12.75">
      <c r="B154" s="274"/>
      <c r="C154" s="274"/>
      <c r="D154" s="274" t="s">
        <v>166</v>
      </c>
      <c r="E154" s="274"/>
      <c r="F154" s="274"/>
      <c r="G154" s="274"/>
      <c r="H154" s="274"/>
      <c r="J154" s="281">
        <f>+J155+J164+J183+J186+J199</f>
        <v>5060.9693082858075</v>
      </c>
      <c r="K154" s="281">
        <f>+K155+K164+K183+K186+K199</f>
        <v>5792.1066609486425</v>
      </c>
      <c r="L154" s="281">
        <f aca="true" t="shared" si="28" ref="L154:L199">+J154-K154</f>
        <v>-731.1373526628349</v>
      </c>
      <c r="M154" s="170"/>
      <c r="N154" s="281">
        <f>+N155+N164+N183+N186+N199</f>
        <v>5066.677409115728</v>
      </c>
      <c r="O154" s="281">
        <f>+O155+O164+O183+O186+O199</f>
        <v>5781.748934688006</v>
      </c>
      <c r="P154" s="281">
        <f aca="true" t="shared" si="29" ref="P154:P199">+N154-O154</f>
        <v>-715.071525572278</v>
      </c>
      <c r="Q154" s="170"/>
      <c r="R154" s="281">
        <f>+R155+R164+R183+R186+R199</f>
        <v>7888.205728275731</v>
      </c>
      <c r="S154" s="281">
        <f>+S155+S164+S183+S186+S199</f>
        <v>4301.992149312731</v>
      </c>
      <c r="T154" s="281">
        <f aca="true" t="shared" si="30" ref="T154:T199">+R154-S154</f>
        <v>3586.213578963</v>
      </c>
      <c r="U154" s="170"/>
      <c r="V154" s="281">
        <f>+V155+V164+V183+V186+V199</f>
        <v>7843.388732327591</v>
      </c>
      <c r="W154" s="281">
        <f>+W155+W164+W183+W186+W199</f>
        <v>3030.2239723543</v>
      </c>
      <c r="X154" s="281">
        <f aca="true" t="shared" si="31" ref="X154:X199">+V154-W154</f>
        <v>4813.164759973291</v>
      </c>
      <c r="Y154" s="170"/>
      <c r="Z154" s="281">
        <f>+Z155+Z164+Z183+Z186+Z199</f>
        <v>25859.241178004857</v>
      </c>
      <c r="AA154" s="281">
        <f>+AA155+AA164+AA183+AA186+AA199</f>
        <v>18906.07171730368</v>
      </c>
      <c r="AB154" s="281">
        <f>+Z154-AA154</f>
        <v>6953.169460701178</v>
      </c>
      <c r="AC154" s="170"/>
    </row>
    <row r="155" spans="2:29" ht="12.75">
      <c r="B155" s="274"/>
      <c r="C155" s="274"/>
      <c r="D155" s="274"/>
      <c r="E155" s="274" t="s">
        <v>154</v>
      </c>
      <c r="F155" s="274"/>
      <c r="G155" s="274"/>
      <c r="H155" s="274"/>
      <c r="J155" s="281">
        <f>+J156+J159</f>
        <v>64.283053</v>
      </c>
      <c r="K155" s="281">
        <f>+K156+K159</f>
        <v>1817.842906924172</v>
      </c>
      <c r="L155" s="281">
        <f t="shared" si="28"/>
        <v>-1753.5598539241719</v>
      </c>
      <c r="M155" s="170"/>
      <c r="N155" s="281">
        <f>+N156+N159</f>
        <v>278.142503850728</v>
      </c>
      <c r="O155" s="281">
        <f>+O156+O159</f>
        <v>629.2020626630059</v>
      </c>
      <c r="P155" s="281">
        <f t="shared" si="29"/>
        <v>-351.0595588122779</v>
      </c>
      <c r="Q155" s="170"/>
      <c r="R155" s="281">
        <f>+R156+R159</f>
        <v>1278.242663730273</v>
      </c>
      <c r="S155" s="281">
        <f>+S156+S159</f>
        <v>613.4495735534202</v>
      </c>
      <c r="T155" s="281">
        <f t="shared" si="30"/>
        <v>664.7930901768528</v>
      </c>
      <c r="U155" s="170"/>
      <c r="V155" s="281">
        <f>+V156+V159</f>
        <v>1017.6599844245973</v>
      </c>
      <c r="W155" s="281">
        <f>+W156+W159</f>
        <v>22.471999999999817</v>
      </c>
      <c r="X155" s="281">
        <f t="shared" si="31"/>
        <v>995.1879844245974</v>
      </c>
      <c r="Y155" s="170"/>
      <c r="Z155" s="281">
        <f>+Z156+Z159</f>
        <v>2638.3282050055986</v>
      </c>
      <c r="AA155" s="281">
        <f>+AA156+AA159</f>
        <v>3082.9665431405974</v>
      </c>
      <c r="AB155" s="281">
        <f>+Z155-AA155</f>
        <v>-444.6383381349988</v>
      </c>
      <c r="AC155" s="170"/>
    </row>
    <row r="156" spans="2:29" ht="12.75">
      <c r="B156" s="274"/>
      <c r="C156" s="274"/>
      <c r="D156" s="274"/>
      <c r="E156" s="274"/>
      <c r="F156" s="274" t="s">
        <v>155</v>
      </c>
      <c r="G156" s="274"/>
      <c r="H156" s="274"/>
      <c r="J156" s="281">
        <f>+J157+J158</f>
        <v>0</v>
      </c>
      <c r="K156" s="281">
        <f>+K157+K158</f>
        <v>10.831897250405468</v>
      </c>
      <c r="L156" s="281">
        <f t="shared" si="28"/>
        <v>-10.831897250405468</v>
      </c>
      <c r="M156" s="170"/>
      <c r="N156" s="281">
        <f>+N157+N158</f>
        <v>0</v>
      </c>
      <c r="O156" s="281">
        <f>+O157+O158</f>
        <v>0</v>
      </c>
      <c r="P156" s="281">
        <f t="shared" si="29"/>
        <v>0</v>
      </c>
      <c r="Q156" s="170"/>
      <c r="R156" s="281">
        <f>+R157+R158</f>
        <v>0</v>
      </c>
      <c r="S156" s="281">
        <f>+S157+S158</f>
        <v>0</v>
      </c>
      <c r="T156" s="281">
        <f t="shared" si="30"/>
        <v>0</v>
      </c>
      <c r="U156" s="170"/>
      <c r="V156" s="281">
        <f>+V157+V158</f>
        <v>0</v>
      </c>
      <c r="W156" s="281">
        <f>+W157+W158</f>
        <v>0</v>
      </c>
      <c r="X156" s="281">
        <f t="shared" si="31"/>
        <v>0</v>
      </c>
      <c r="Y156" s="170"/>
      <c r="Z156" s="281">
        <f>+Z157+Z158</f>
        <v>0</v>
      </c>
      <c r="AA156" s="281">
        <f>+AA157+AA158</f>
        <v>10.831897250405468</v>
      </c>
      <c r="AB156" s="281">
        <f>+Z156-AA156</f>
        <v>-10.831897250405468</v>
      </c>
      <c r="AC156" s="170"/>
    </row>
    <row r="157" spans="2:29" ht="12.75">
      <c r="B157" s="274"/>
      <c r="C157" s="274"/>
      <c r="D157" s="274"/>
      <c r="E157" s="274"/>
      <c r="F157" s="274"/>
      <c r="G157" s="274" t="s">
        <v>144</v>
      </c>
      <c r="H157" s="274"/>
      <c r="J157" s="281">
        <v>0</v>
      </c>
      <c r="K157" s="281">
        <v>10.831897250405468</v>
      </c>
      <c r="L157" s="281">
        <f t="shared" si="28"/>
        <v>-10.831897250405468</v>
      </c>
      <c r="M157" s="170"/>
      <c r="N157" s="281">
        <v>0</v>
      </c>
      <c r="O157" s="281">
        <v>0</v>
      </c>
      <c r="P157" s="281">
        <f t="shared" si="29"/>
        <v>0</v>
      </c>
      <c r="Q157" s="170"/>
      <c r="R157" s="281">
        <v>0</v>
      </c>
      <c r="S157" s="281">
        <v>0</v>
      </c>
      <c r="T157" s="281">
        <f t="shared" si="30"/>
        <v>0</v>
      </c>
      <c r="U157" s="170"/>
      <c r="V157" s="281">
        <v>0</v>
      </c>
      <c r="W157" s="281">
        <v>0</v>
      </c>
      <c r="X157" s="281">
        <f t="shared" si="31"/>
        <v>0</v>
      </c>
      <c r="Y157" s="170"/>
      <c r="Z157" s="281">
        <f>SUM(J157,N157,R157,V157)</f>
        <v>0</v>
      </c>
      <c r="AA157" s="281">
        <f>SUM(K157,O157,S157,W157)</f>
        <v>10.831897250405468</v>
      </c>
      <c r="AB157" s="281">
        <f aca="true" t="shared" si="32" ref="AB157:AB199">+Z157-AA157</f>
        <v>-10.831897250405468</v>
      </c>
      <c r="AC157" s="170"/>
    </row>
    <row r="158" spans="2:29" ht="12.75">
      <c r="B158" s="274"/>
      <c r="C158" s="274"/>
      <c r="D158" s="274"/>
      <c r="E158" s="274"/>
      <c r="F158" s="274"/>
      <c r="G158" s="274" t="s">
        <v>161</v>
      </c>
      <c r="H158" s="274"/>
      <c r="J158" s="281">
        <v>0</v>
      </c>
      <c r="K158" s="281">
        <v>0</v>
      </c>
      <c r="L158" s="281">
        <f t="shared" si="28"/>
        <v>0</v>
      </c>
      <c r="M158" s="170"/>
      <c r="N158" s="281">
        <v>0</v>
      </c>
      <c r="O158" s="281">
        <v>0</v>
      </c>
      <c r="P158" s="281">
        <f t="shared" si="29"/>
        <v>0</v>
      </c>
      <c r="Q158" s="170"/>
      <c r="R158" s="281">
        <v>0</v>
      </c>
      <c r="S158" s="281">
        <v>0</v>
      </c>
      <c r="T158" s="281">
        <f t="shared" si="30"/>
        <v>0</v>
      </c>
      <c r="U158" s="170"/>
      <c r="V158" s="281">
        <v>0</v>
      </c>
      <c r="W158" s="281">
        <v>0</v>
      </c>
      <c r="X158" s="281">
        <f t="shared" si="31"/>
        <v>0</v>
      </c>
      <c r="Y158" s="170"/>
      <c r="Z158" s="281">
        <f>SUM(J158,N158,R158,V158)</f>
        <v>0</v>
      </c>
      <c r="AA158" s="281">
        <f>SUM(K158,O158,S158,W158)</f>
        <v>0</v>
      </c>
      <c r="AB158" s="281">
        <f t="shared" si="32"/>
        <v>0</v>
      </c>
      <c r="AC158" s="170"/>
    </row>
    <row r="159" spans="2:29" ht="12.75">
      <c r="B159" s="274"/>
      <c r="C159" s="274"/>
      <c r="D159" s="274"/>
      <c r="E159" s="274"/>
      <c r="F159" s="274" t="s">
        <v>170</v>
      </c>
      <c r="G159" s="274"/>
      <c r="H159" s="274"/>
      <c r="J159" s="281">
        <f>+J160+J161</f>
        <v>64.283053</v>
      </c>
      <c r="K159" s="281">
        <f>+K160+K161</f>
        <v>1807.0110096737665</v>
      </c>
      <c r="L159" s="281">
        <f t="shared" si="28"/>
        <v>-1742.7279566737666</v>
      </c>
      <c r="M159" s="170"/>
      <c r="N159" s="281">
        <f>+N160+N161</f>
        <v>278.142503850728</v>
      </c>
      <c r="O159" s="281">
        <f>+O160+O161</f>
        <v>629.2020626630059</v>
      </c>
      <c r="P159" s="281">
        <f t="shared" si="29"/>
        <v>-351.0595588122779</v>
      </c>
      <c r="Q159" s="170"/>
      <c r="R159" s="281">
        <f>+R160+R161</f>
        <v>1278.242663730273</v>
      </c>
      <c r="S159" s="281">
        <f>+S160+S161</f>
        <v>613.4495735534202</v>
      </c>
      <c r="T159" s="281">
        <f t="shared" si="30"/>
        <v>664.7930901768528</v>
      </c>
      <c r="U159" s="170"/>
      <c r="V159" s="281">
        <f>+V160+V161</f>
        <v>1017.6599844245973</v>
      </c>
      <c r="W159" s="281">
        <f>+W160+W161</f>
        <v>22.471999999999817</v>
      </c>
      <c r="X159" s="281">
        <f t="shared" si="31"/>
        <v>995.1879844245974</v>
      </c>
      <c r="Y159" s="170"/>
      <c r="Z159" s="281">
        <f>+Z160+Z161</f>
        <v>2638.3282050055986</v>
      </c>
      <c r="AA159" s="281">
        <f>+AA160+AA161</f>
        <v>3072.134645890192</v>
      </c>
      <c r="AB159" s="281">
        <f t="shared" si="32"/>
        <v>-433.8064408845935</v>
      </c>
      <c r="AC159" s="170"/>
    </row>
    <row r="160" spans="2:29" ht="12.75">
      <c r="B160" s="274"/>
      <c r="C160" s="274"/>
      <c r="D160" s="274"/>
      <c r="E160" s="274"/>
      <c r="F160" s="274"/>
      <c r="G160" s="274" t="s">
        <v>156</v>
      </c>
      <c r="H160" s="274"/>
      <c r="J160" s="281">
        <v>0.18305300000000008</v>
      </c>
      <c r="K160" s="281">
        <v>129.49200000000002</v>
      </c>
      <c r="L160" s="281">
        <f t="shared" si="28"/>
        <v>-129.30894700000002</v>
      </c>
      <c r="M160" s="170"/>
      <c r="N160" s="281">
        <v>0.929896</v>
      </c>
      <c r="O160" s="281">
        <v>9.885</v>
      </c>
      <c r="P160" s="281">
        <f t="shared" si="29"/>
        <v>-8.955104</v>
      </c>
      <c r="Q160" s="170"/>
      <c r="R160" s="281">
        <v>0.013999999999999999</v>
      </c>
      <c r="S160" s="281">
        <v>9.267999999999999</v>
      </c>
      <c r="T160" s="281">
        <f t="shared" si="30"/>
        <v>-9.254</v>
      </c>
      <c r="U160" s="170"/>
      <c r="V160" s="281">
        <v>-0.156</v>
      </c>
      <c r="W160" s="281">
        <v>9.272</v>
      </c>
      <c r="X160" s="281">
        <f t="shared" si="31"/>
        <v>-9.428</v>
      </c>
      <c r="Y160" s="170"/>
      <c r="Z160" s="281">
        <f>SUM(J160,N160,R160,V160)</f>
        <v>0.970949</v>
      </c>
      <c r="AA160" s="281">
        <f>SUM(K160,O160,S160,W160)</f>
        <v>157.917</v>
      </c>
      <c r="AB160" s="281">
        <f t="shared" si="32"/>
        <v>-156.946051</v>
      </c>
      <c r="AC160" s="170"/>
    </row>
    <row r="161" spans="2:29" ht="12.75">
      <c r="B161" s="274"/>
      <c r="C161" s="274"/>
      <c r="D161" s="274"/>
      <c r="E161" s="274"/>
      <c r="F161" s="274"/>
      <c r="G161" s="274" t="s">
        <v>171</v>
      </c>
      <c r="H161" s="274"/>
      <c r="J161" s="281">
        <v>64.1</v>
      </c>
      <c r="K161" s="281">
        <v>1677.5190096737665</v>
      </c>
      <c r="L161" s="281">
        <f t="shared" si="28"/>
        <v>-1613.4190096737666</v>
      </c>
      <c r="M161" s="170"/>
      <c r="N161" s="281">
        <v>277.21260785072803</v>
      </c>
      <c r="O161" s="281">
        <v>619.3170626630059</v>
      </c>
      <c r="P161" s="281">
        <f t="shared" si="29"/>
        <v>-342.1044548122779</v>
      </c>
      <c r="Q161" s="170"/>
      <c r="R161" s="281">
        <v>1278.2286637302732</v>
      </c>
      <c r="S161" s="281">
        <v>604.1815735534202</v>
      </c>
      <c r="T161" s="281">
        <f t="shared" si="30"/>
        <v>674.047090176853</v>
      </c>
      <c r="U161" s="170"/>
      <c r="V161" s="281">
        <v>1017.8159844245972</v>
      </c>
      <c r="W161" s="281">
        <v>13.199999999999818</v>
      </c>
      <c r="X161" s="281">
        <f t="shared" si="31"/>
        <v>1004.6159844245974</v>
      </c>
      <c r="Y161" s="170"/>
      <c r="Z161" s="281">
        <f>+Z162+Z163</f>
        <v>2637.3572560055986</v>
      </c>
      <c r="AA161" s="281">
        <f>+AA162+AA163</f>
        <v>2914.217645890192</v>
      </c>
      <c r="AB161" s="281">
        <f t="shared" si="32"/>
        <v>-276.8603898845936</v>
      </c>
      <c r="AC161" s="170"/>
    </row>
    <row r="162" spans="2:29" ht="12.75">
      <c r="B162" s="274"/>
      <c r="C162" s="274"/>
      <c r="D162" s="274"/>
      <c r="E162" s="274"/>
      <c r="F162" s="274"/>
      <c r="G162" s="274"/>
      <c r="H162" s="274" t="s">
        <v>80</v>
      </c>
      <c r="J162" s="281">
        <v>64.1</v>
      </c>
      <c r="K162" s="281">
        <v>693.2</v>
      </c>
      <c r="L162" s="281">
        <f t="shared" si="28"/>
        <v>-629.1</v>
      </c>
      <c r="M162" s="170"/>
      <c r="N162" s="281">
        <v>238.8</v>
      </c>
      <c r="O162" s="281">
        <v>137</v>
      </c>
      <c r="P162" s="281">
        <f t="shared" si="29"/>
        <v>101.80000000000001</v>
      </c>
      <c r="Q162" s="170"/>
      <c r="R162" s="281">
        <v>193.8</v>
      </c>
      <c r="S162" s="281">
        <v>239.3</v>
      </c>
      <c r="T162" s="281">
        <f t="shared" si="30"/>
        <v>-45.5</v>
      </c>
      <c r="U162" s="170"/>
      <c r="V162" s="281">
        <v>43.8</v>
      </c>
      <c r="W162" s="281">
        <v>13.199999999999818</v>
      </c>
      <c r="X162" s="281">
        <f t="shared" si="31"/>
        <v>30.60000000000018</v>
      </c>
      <c r="Y162" s="170"/>
      <c r="Z162" s="281">
        <f>SUM(J162,N162,R162,V162)</f>
        <v>540.5</v>
      </c>
      <c r="AA162" s="281">
        <f>SUM(K162,O162,S162,W162)</f>
        <v>1082.6999999999998</v>
      </c>
      <c r="AB162" s="281">
        <f t="shared" si="32"/>
        <v>-542.1999999999998</v>
      </c>
      <c r="AC162" s="170"/>
    </row>
    <row r="163" spans="2:29" ht="12.75">
      <c r="B163" s="274"/>
      <c r="C163" s="274"/>
      <c r="D163" s="274"/>
      <c r="E163" s="274"/>
      <c r="F163" s="274"/>
      <c r="G163" s="274"/>
      <c r="H163" s="274" t="s">
        <v>81</v>
      </c>
      <c r="J163" s="281">
        <v>0</v>
      </c>
      <c r="K163" s="281">
        <v>984.3190096737665</v>
      </c>
      <c r="L163" s="281">
        <f t="shared" si="28"/>
        <v>-984.3190096737665</v>
      </c>
      <c r="M163" s="170"/>
      <c r="N163" s="281">
        <v>38.41260785072808</v>
      </c>
      <c r="O163" s="281">
        <v>482.3170626630059</v>
      </c>
      <c r="P163" s="281">
        <f t="shared" si="29"/>
        <v>-443.90445481227783</v>
      </c>
      <c r="Q163" s="170"/>
      <c r="R163" s="281">
        <v>1084.4286637302732</v>
      </c>
      <c r="S163" s="281">
        <v>364.88157355342014</v>
      </c>
      <c r="T163" s="281">
        <f t="shared" si="30"/>
        <v>719.5470901768531</v>
      </c>
      <c r="U163" s="170"/>
      <c r="V163" s="281">
        <v>974.0159844245973</v>
      </c>
      <c r="W163" s="281">
        <v>0</v>
      </c>
      <c r="X163" s="281">
        <f t="shared" si="31"/>
        <v>974.0159844245973</v>
      </c>
      <c r="Y163" s="170"/>
      <c r="Z163" s="281">
        <f>SUM(J163,N163,R163,V163)</f>
        <v>2096.8572560055986</v>
      </c>
      <c r="AA163" s="281">
        <f>SUM(K163,O163,S163,W163)</f>
        <v>1831.5176458901926</v>
      </c>
      <c r="AB163" s="281">
        <f t="shared" si="32"/>
        <v>265.339610115406</v>
      </c>
      <c r="AC163" s="170"/>
    </row>
    <row r="164" spans="2:29" ht="12.75">
      <c r="B164" s="274"/>
      <c r="C164" s="274"/>
      <c r="D164" s="274"/>
      <c r="E164" s="274" t="s">
        <v>172</v>
      </c>
      <c r="F164" s="274"/>
      <c r="G164" s="274"/>
      <c r="H164" s="274"/>
      <c r="J164" s="281">
        <f>+J165+J170+J173+J176</f>
        <v>4873.883436634999</v>
      </c>
      <c r="K164" s="281">
        <f>+K165+K170+K173+K176</f>
        <v>3879.08311367447</v>
      </c>
      <c r="L164" s="281">
        <f t="shared" si="28"/>
        <v>994.8003229605292</v>
      </c>
      <c r="M164" s="170"/>
      <c r="N164" s="281">
        <f>+N165+N170+N173+N176</f>
        <v>4729.482331454999</v>
      </c>
      <c r="O164" s="281">
        <f>+O165+O170+O173+O176</f>
        <v>5086.286205545</v>
      </c>
      <c r="P164" s="281">
        <f t="shared" si="29"/>
        <v>-356.80387409000014</v>
      </c>
      <c r="Q164" s="170"/>
      <c r="R164" s="281">
        <f>+R165+R170+R173+R176</f>
        <v>5498.31995341</v>
      </c>
      <c r="S164" s="281">
        <f>+S165+S170+S173+S176</f>
        <v>3652.20543221</v>
      </c>
      <c r="T164" s="281">
        <f t="shared" si="30"/>
        <v>1846.1145212000006</v>
      </c>
      <c r="U164" s="170"/>
      <c r="V164" s="281">
        <f>+V165+V170+V173+V176</f>
        <v>6411.482717519999</v>
      </c>
      <c r="W164" s="281">
        <f>+W165+W170+W173+W176</f>
        <v>2803.167446216</v>
      </c>
      <c r="X164" s="281">
        <f t="shared" si="31"/>
        <v>3608.315271303999</v>
      </c>
      <c r="Y164" s="170"/>
      <c r="Z164" s="281">
        <f>+Z165+Z170+Z173+Z176</f>
        <v>21513.168439019995</v>
      </c>
      <c r="AA164" s="281">
        <f>+AA165+AA170+AA173+AA176</f>
        <v>15420.74219764547</v>
      </c>
      <c r="AB164" s="281">
        <f t="shared" si="32"/>
        <v>6092.4262413745255</v>
      </c>
      <c r="AC164" s="170"/>
    </row>
    <row r="165" spans="2:29" ht="12.75">
      <c r="B165" s="274"/>
      <c r="C165" s="274"/>
      <c r="D165" s="274"/>
      <c r="E165" s="274"/>
      <c r="F165" s="274" t="s">
        <v>753</v>
      </c>
      <c r="G165" s="274"/>
      <c r="H165" s="274"/>
      <c r="J165" s="281">
        <v>0</v>
      </c>
      <c r="K165" s="281">
        <v>0</v>
      </c>
      <c r="L165" s="281">
        <f t="shared" si="28"/>
        <v>0</v>
      </c>
      <c r="M165" s="170"/>
      <c r="N165" s="281">
        <v>0</v>
      </c>
      <c r="O165" s="281">
        <v>0</v>
      </c>
      <c r="P165" s="281">
        <f t="shared" si="29"/>
        <v>0</v>
      </c>
      <c r="Q165" s="170"/>
      <c r="R165" s="281">
        <v>0</v>
      </c>
      <c r="S165" s="281">
        <v>0</v>
      </c>
      <c r="T165" s="281">
        <f t="shared" si="30"/>
        <v>0</v>
      </c>
      <c r="U165" s="170"/>
      <c r="V165" s="281">
        <v>0</v>
      </c>
      <c r="W165" s="281">
        <v>0</v>
      </c>
      <c r="X165" s="281">
        <f t="shared" si="31"/>
        <v>0</v>
      </c>
      <c r="Y165" s="170"/>
      <c r="Z165" s="281">
        <f aca="true" t="shared" si="33" ref="Z165:AA169">SUM(J165,N165,R165,V165)</f>
        <v>0</v>
      </c>
      <c r="AA165" s="281">
        <f t="shared" si="33"/>
        <v>0</v>
      </c>
      <c r="AB165" s="281">
        <f t="shared" si="32"/>
        <v>0</v>
      </c>
      <c r="AC165" s="170"/>
    </row>
    <row r="166" spans="2:29" ht="12.75">
      <c r="B166" s="274"/>
      <c r="C166" s="274"/>
      <c r="D166" s="274"/>
      <c r="E166" s="274"/>
      <c r="F166" s="274"/>
      <c r="G166" s="274" t="s">
        <v>141</v>
      </c>
      <c r="H166" s="274"/>
      <c r="J166" s="281">
        <v>0</v>
      </c>
      <c r="K166" s="281">
        <v>0</v>
      </c>
      <c r="L166" s="281">
        <f t="shared" si="28"/>
        <v>0</v>
      </c>
      <c r="M166" s="170"/>
      <c r="N166" s="281">
        <v>0</v>
      </c>
      <c r="O166" s="281">
        <v>0</v>
      </c>
      <c r="P166" s="281">
        <f t="shared" si="29"/>
        <v>0</v>
      </c>
      <c r="Q166" s="170"/>
      <c r="R166" s="281">
        <v>0</v>
      </c>
      <c r="S166" s="281">
        <v>0</v>
      </c>
      <c r="T166" s="281">
        <f t="shared" si="30"/>
        <v>0</v>
      </c>
      <c r="U166" s="170"/>
      <c r="V166" s="281">
        <v>0</v>
      </c>
      <c r="W166" s="281">
        <v>0</v>
      </c>
      <c r="X166" s="281">
        <f t="shared" si="31"/>
        <v>0</v>
      </c>
      <c r="Y166" s="170"/>
      <c r="Z166" s="281">
        <f t="shared" si="33"/>
        <v>0</v>
      </c>
      <c r="AA166" s="281">
        <f t="shared" si="33"/>
        <v>0</v>
      </c>
      <c r="AB166" s="281">
        <f t="shared" si="32"/>
        <v>0</v>
      </c>
      <c r="AC166" s="170"/>
    </row>
    <row r="167" spans="2:29" ht="12.75">
      <c r="B167" s="274"/>
      <c r="C167" s="274"/>
      <c r="D167" s="274"/>
      <c r="E167" s="274"/>
      <c r="F167" s="274"/>
      <c r="G167" s="274"/>
      <c r="H167" s="274" t="s">
        <v>83</v>
      </c>
      <c r="J167" s="281">
        <v>0</v>
      </c>
      <c r="K167" s="281">
        <v>0</v>
      </c>
      <c r="L167" s="281">
        <f t="shared" si="28"/>
        <v>0</v>
      </c>
      <c r="M167" s="170"/>
      <c r="N167" s="281">
        <v>0</v>
      </c>
      <c r="O167" s="281">
        <v>0</v>
      </c>
      <c r="P167" s="281">
        <f t="shared" si="29"/>
        <v>0</v>
      </c>
      <c r="Q167" s="170"/>
      <c r="R167" s="281">
        <v>0</v>
      </c>
      <c r="S167" s="281">
        <v>0</v>
      </c>
      <c r="T167" s="281">
        <f t="shared" si="30"/>
        <v>0</v>
      </c>
      <c r="U167" s="170"/>
      <c r="V167" s="281">
        <v>0</v>
      </c>
      <c r="W167" s="281">
        <v>0</v>
      </c>
      <c r="X167" s="281">
        <f t="shared" si="31"/>
        <v>0</v>
      </c>
      <c r="Y167" s="170"/>
      <c r="Z167" s="281">
        <f t="shared" si="33"/>
        <v>0</v>
      </c>
      <c r="AA167" s="281">
        <f t="shared" si="33"/>
        <v>0</v>
      </c>
      <c r="AB167" s="281">
        <f t="shared" si="32"/>
        <v>0</v>
      </c>
      <c r="AC167" s="170"/>
    </row>
    <row r="168" spans="2:29" ht="12.75">
      <c r="B168" s="274"/>
      <c r="C168" s="274"/>
      <c r="D168" s="274"/>
      <c r="E168" s="274"/>
      <c r="F168" s="274"/>
      <c r="G168" s="274" t="s">
        <v>158</v>
      </c>
      <c r="H168" s="274"/>
      <c r="J168" s="281">
        <v>0</v>
      </c>
      <c r="K168" s="281">
        <v>0</v>
      </c>
      <c r="L168" s="281">
        <f t="shared" si="28"/>
        <v>0</v>
      </c>
      <c r="M168" s="170"/>
      <c r="N168" s="281">
        <v>0</v>
      </c>
      <c r="O168" s="281">
        <v>0</v>
      </c>
      <c r="P168" s="281">
        <f t="shared" si="29"/>
        <v>0</v>
      </c>
      <c r="Q168" s="170"/>
      <c r="R168" s="281">
        <v>0</v>
      </c>
      <c r="S168" s="281">
        <v>0</v>
      </c>
      <c r="T168" s="281">
        <f t="shared" si="30"/>
        <v>0</v>
      </c>
      <c r="U168" s="170"/>
      <c r="V168" s="281">
        <v>0</v>
      </c>
      <c r="W168" s="281">
        <v>0</v>
      </c>
      <c r="X168" s="281">
        <f t="shared" si="31"/>
        <v>0</v>
      </c>
      <c r="Y168" s="170"/>
      <c r="Z168" s="281">
        <f t="shared" si="33"/>
        <v>0</v>
      </c>
      <c r="AA168" s="281">
        <f t="shared" si="33"/>
        <v>0</v>
      </c>
      <c r="AB168" s="281">
        <f t="shared" si="32"/>
        <v>0</v>
      </c>
      <c r="AC168" s="170"/>
    </row>
    <row r="169" spans="2:29" ht="12.75">
      <c r="B169" s="274"/>
      <c r="C169" s="274"/>
      <c r="D169" s="274"/>
      <c r="E169" s="274"/>
      <c r="F169" s="274"/>
      <c r="G169" s="274" t="s">
        <v>159</v>
      </c>
      <c r="H169" s="274"/>
      <c r="J169" s="281">
        <v>0</v>
      </c>
      <c r="K169" s="281">
        <v>0</v>
      </c>
      <c r="L169" s="281">
        <f t="shared" si="28"/>
        <v>0</v>
      </c>
      <c r="M169" s="170"/>
      <c r="N169" s="281">
        <v>0</v>
      </c>
      <c r="O169" s="281">
        <v>0</v>
      </c>
      <c r="P169" s="281">
        <f t="shared" si="29"/>
        <v>0</v>
      </c>
      <c r="Q169" s="170"/>
      <c r="R169" s="281">
        <v>0</v>
      </c>
      <c r="S169" s="281">
        <v>0</v>
      </c>
      <c r="T169" s="281">
        <f t="shared" si="30"/>
        <v>0</v>
      </c>
      <c r="U169" s="170"/>
      <c r="V169" s="281">
        <v>0</v>
      </c>
      <c r="W169" s="281">
        <v>0</v>
      </c>
      <c r="X169" s="281">
        <f t="shared" si="31"/>
        <v>0</v>
      </c>
      <c r="Y169" s="170"/>
      <c r="Z169" s="281">
        <f t="shared" si="33"/>
        <v>0</v>
      </c>
      <c r="AA169" s="281">
        <f t="shared" si="33"/>
        <v>0</v>
      </c>
      <c r="AB169" s="281">
        <f t="shared" si="32"/>
        <v>0</v>
      </c>
      <c r="AC169" s="170"/>
    </row>
    <row r="170" spans="2:29" ht="12.75">
      <c r="B170" s="274"/>
      <c r="C170" s="274"/>
      <c r="D170" s="274"/>
      <c r="E170" s="274"/>
      <c r="F170" s="274" t="s">
        <v>157</v>
      </c>
      <c r="G170" s="274"/>
      <c r="H170" s="274"/>
      <c r="J170" s="281">
        <f>+J171+J172</f>
        <v>9.684637999999996</v>
      </c>
      <c r="K170" s="281">
        <f>+K171+K172</f>
        <v>31.71152999999999</v>
      </c>
      <c r="L170" s="281">
        <f t="shared" si="28"/>
        <v>-22.026891999999993</v>
      </c>
      <c r="M170" s="170"/>
      <c r="N170" s="281">
        <f>+N171+N172</f>
        <v>39.108897</v>
      </c>
      <c r="O170" s="281">
        <f>+O171+O172</f>
        <v>23.562914</v>
      </c>
      <c r="P170" s="281">
        <f t="shared" si="29"/>
        <v>15.545983</v>
      </c>
      <c r="Q170" s="170"/>
      <c r="R170" s="281">
        <f>+R171+R172</f>
        <v>18.802687</v>
      </c>
      <c r="S170" s="281">
        <f>+S171+S172</f>
        <v>33.043024</v>
      </c>
      <c r="T170" s="281">
        <f t="shared" si="30"/>
        <v>-14.240337000000004</v>
      </c>
      <c r="U170" s="170"/>
      <c r="V170" s="281">
        <f>+V171+V172</f>
        <v>78.40772423</v>
      </c>
      <c r="W170" s="281">
        <f>+W171+W172</f>
        <v>22.70668723</v>
      </c>
      <c r="X170" s="281">
        <f t="shared" si="31"/>
        <v>55.701037</v>
      </c>
      <c r="Y170" s="170"/>
      <c r="Z170" s="281">
        <f>+Z171+Z172</f>
        <v>146.00394623</v>
      </c>
      <c r="AA170" s="281">
        <f>+AA171+AA172</f>
        <v>111.02415522999999</v>
      </c>
      <c r="AB170" s="281">
        <f t="shared" si="32"/>
        <v>34.979791000000006</v>
      </c>
      <c r="AC170" s="170"/>
    </row>
    <row r="171" spans="2:29" ht="12.75">
      <c r="B171" s="274"/>
      <c r="C171" s="274"/>
      <c r="D171" s="274"/>
      <c r="E171" s="274"/>
      <c r="F171" s="274"/>
      <c r="G171" s="274" t="s">
        <v>142</v>
      </c>
      <c r="H171" s="274"/>
      <c r="J171" s="281">
        <v>9.684637999999996</v>
      </c>
      <c r="K171" s="281">
        <v>31.71152999999999</v>
      </c>
      <c r="L171" s="281">
        <f t="shared" si="28"/>
        <v>-22.026891999999993</v>
      </c>
      <c r="M171" s="170"/>
      <c r="N171" s="281">
        <v>39.108897</v>
      </c>
      <c r="O171" s="281">
        <v>23.562914</v>
      </c>
      <c r="P171" s="281">
        <f t="shared" si="29"/>
        <v>15.545983</v>
      </c>
      <c r="Q171" s="170"/>
      <c r="R171" s="281">
        <v>18.802687</v>
      </c>
      <c r="S171" s="281">
        <v>33.043024</v>
      </c>
      <c r="T171" s="281">
        <f t="shared" si="30"/>
        <v>-14.240337000000004</v>
      </c>
      <c r="U171" s="170"/>
      <c r="V171" s="281">
        <v>78.40772423</v>
      </c>
      <c r="W171" s="281">
        <v>21.70668723</v>
      </c>
      <c r="X171" s="281">
        <f t="shared" si="31"/>
        <v>56.701037</v>
      </c>
      <c r="Y171" s="170"/>
      <c r="Z171" s="281">
        <f>SUM(J171,N171,R171,V171)</f>
        <v>146.00394623</v>
      </c>
      <c r="AA171" s="281">
        <f>SUM(K171,O171,S171,W171)</f>
        <v>110.02415522999999</v>
      </c>
      <c r="AB171" s="281">
        <f t="shared" si="32"/>
        <v>35.979791000000006</v>
      </c>
      <c r="AC171" s="170"/>
    </row>
    <row r="172" spans="2:29" ht="12.75">
      <c r="B172" s="274"/>
      <c r="C172" s="274"/>
      <c r="D172" s="274"/>
      <c r="E172" s="274"/>
      <c r="F172" s="274"/>
      <c r="G172" s="274" t="s">
        <v>159</v>
      </c>
      <c r="H172" s="274"/>
      <c r="J172" s="281">
        <v>0</v>
      </c>
      <c r="K172" s="281">
        <v>0</v>
      </c>
      <c r="L172" s="281">
        <f t="shared" si="28"/>
        <v>0</v>
      </c>
      <c r="M172" s="170"/>
      <c r="N172" s="281">
        <v>0</v>
      </c>
      <c r="O172" s="281">
        <v>0</v>
      </c>
      <c r="P172" s="281">
        <f t="shared" si="29"/>
        <v>0</v>
      </c>
      <c r="Q172" s="170"/>
      <c r="R172" s="281">
        <v>0</v>
      </c>
      <c r="S172" s="281">
        <v>0</v>
      </c>
      <c r="T172" s="281">
        <f t="shared" si="30"/>
        <v>0</v>
      </c>
      <c r="U172" s="170"/>
      <c r="V172" s="281">
        <v>0</v>
      </c>
      <c r="W172" s="281">
        <v>1</v>
      </c>
      <c r="X172" s="281">
        <f t="shared" si="31"/>
        <v>-1</v>
      </c>
      <c r="Y172" s="170"/>
      <c r="Z172" s="281">
        <f>SUM(J172,N172,R172,V172)</f>
        <v>0</v>
      </c>
      <c r="AA172" s="281">
        <f>SUM(K172,O172,S172,W172)</f>
        <v>1</v>
      </c>
      <c r="AB172" s="281">
        <f t="shared" si="32"/>
        <v>-1</v>
      </c>
      <c r="AC172" s="170"/>
    </row>
    <row r="173" spans="2:29" ht="12.75">
      <c r="B173" s="274"/>
      <c r="C173" s="274"/>
      <c r="D173" s="274"/>
      <c r="E173" s="274"/>
      <c r="F173" s="274" t="s">
        <v>175</v>
      </c>
      <c r="G173" s="274"/>
      <c r="H173" s="274"/>
      <c r="J173" s="281">
        <f>+J174+J175</f>
        <v>944.9854369999999</v>
      </c>
      <c r="K173" s="281">
        <f>+K174+K175</f>
        <v>2539.507232</v>
      </c>
      <c r="L173" s="281">
        <f t="shared" si="28"/>
        <v>-1594.521795</v>
      </c>
      <c r="M173" s="170"/>
      <c r="N173" s="281">
        <f>+N174+N175</f>
        <v>2179.68537315</v>
      </c>
      <c r="O173" s="281">
        <f>+O174+O175</f>
        <v>2227.799091</v>
      </c>
      <c r="P173" s="281">
        <f t="shared" si="29"/>
        <v>-48.11371784999983</v>
      </c>
      <c r="Q173" s="170"/>
      <c r="R173" s="281">
        <f>+R174+R175</f>
        <v>3250.18048885</v>
      </c>
      <c r="S173" s="281">
        <f>+S174+S175</f>
        <v>2006.201052</v>
      </c>
      <c r="T173" s="281">
        <f t="shared" si="30"/>
        <v>1243.9794368500002</v>
      </c>
      <c r="U173" s="170"/>
      <c r="V173" s="281">
        <f>+V174+V175</f>
        <v>3724.984468</v>
      </c>
      <c r="W173" s="281">
        <f>+W174+W175</f>
        <v>798.8128000000002</v>
      </c>
      <c r="X173" s="281">
        <f t="shared" si="31"/>
        <v>2926.171668</v>
      </c>
      <c r="Y173" s="170"/>
      <c r="Z173" s="281">
        <f>+Z174+Z175</f>
        <v>10099.835767</v>
      </c>
      <c r="AA173" s="281">
        <f>+AA174+AA175</f>
        <v>7572.320175</v>
      </c>
      <c r="AB173" s="281">
        <f t="shared" si="32"/>
        <v>2527.5155920000007</v>
      </c>
      <c r="AC173" s="170"/>
    </row>
    <row r="174" spans="2:29" ht="12.75">
      <c r="B174" s="274"/>
      <c r="C174" s="274"/>
      <c r="D174" s="274"/>
      <c r="E174" s="274"/>
      <c r="F174" s="274"/>
      <c r="G174" s="274" t="s">
        <v>142</v>
      </c>
      <c r="H174" s="274"/>
      <c r="J174" s="281">
        <v>320.290157</v>
      </c>
      <c r="K174" s="281">
        <v>2281.040309</v>
      </c>
      <c r="L174" s="281">
        <f t="shared" si="28"/>
        <v>-1960.750152</v>
      </c>
      <c r="M174" s="170"/>
      <c r="N174" s="281">
        <v>794.19771215</v>
      </c>
      <c r="O174" s="281">
        <v>2132.987146</v>
      </c>
      <c r="P174" s="281">
        <f t="shared" si="29"/>
        <v>-1338.78943385</v>
      </c>
      <c r="Q174" s="170"/>
      <c r="R174" s="281">
        <v>2090.46167185</v>
      </c>
      <c r="S174" s="281">
        <v>1862.541534</v>
      </c>
      <c r="T174" s="281">
        <f t="shared" si="30"/>
        <v>227.92013785000017</v>
      </c>
      <c r="U174" s="170"/>
      <c r="V174" s="281">
        <v>1705.3156079999999</v>
      </c>
      <c r="W174" s="281">
        <v>792.5574180000001</v>
      </c>
      <c r="X174" s="281">
        <f t="shared" si="31"/>
        <v>912.7581899999998</v>
      </c>
      <c r="Y174" s="170"/>
      <c r="Z174" s="281">
        <f>SUM(J174,N174,R174,V174)</f>
        <v>4910.265149</v>
      </c>
      <c r="AA174" s="281">
        <f>SUM(K174,O174,S174,W174)</f>
        <v>7069.126407</v>
      </c>
      <c r="AB174" s="281">
        <f t="shared" si="32"/>
        <v>-2158.861258</v>
      </c>
      <c r="AC174" s="170"/>
    </row>
    <row r="175" spans="2:29" ht="12.75">
      <c r="B175" s="274"/>
      <c r="C175" s="274"/>
      <c r="D175" s="274"/>
      <c r="E175" s="274"/>
      <c r="F175" s="274"/>
      <c r="G175" s="274" t="s">
        <v>159</v>
      </c>
      <c r="H175" s="274"/>
      <c r="J175" s="281">
        <v>624.6952799999999</v>
      </c>
      <c r="K175" s="281">
        <v>258.466923</v>
      </c>
      <c r="L175" s="281">
        <f t="shared" si="28"/>
        <v>366.2283569999999</v>
      </c>
      <c r="M175" s="170"/>
      <c r="N175" s="281">
        <v>1385.4876610000001</v>
      </c>
      <c r="O175" s="281">
        <v>94.81194500000001</v>
      </c>
      <c r="P175" s="281">
        <f t="shared" si="29"/>
        <v>1290.6757160000002</v>
      </c>
      <c r="Q175" s="170"/>
      <c r="R175" s="281">
        <v>1159.718817</v>
      </c>
      <c r="S175" s="281">
        <v>143.659518</v>
      </c>
      <c r="T175" s="281">
        <f t="shared" si="30"/>
        <v>1016.059299</v>
      </c>
      <c r="U175" s="170"/>
      <c r="V175" s="281">
        <v>2019.6688600000002</v>
      </c>
      <c r="W175" s="281">
        <v>6.255381999999999</v>
      </c>
      <c r="X175" s="281">
        <f t="shared" si="31"/>
        <v>2013.4134780000002</v>
      </c>
      <c r="Y175" s="170"/>
      <c r="Z175" s="281">
        <f>SUM(J175,N175,R175,V175)</f>
        <v>5189.570618</v>
      </c>
      <c r="AA175" s="281">
        <f>SUM(K175,O175,S175,W175)</f>
        <v>503.193768</v>
      </c>
      <c r="AB175" s="281">
        <f t="shared" si="32"/>
        <v>4686.37685</v>
      </c>
      <c r="AC175" s="170"/>
    </row>
    <row r="176" spans="2:29" ht="12.75">
      <c r="B176" s="274"/>
      <c r="C176" s="274"/>
      <c r="D176" s="274"/>
      <c r="E176" s="274"/>
      <c r="F176" s="274" t="s">
        <v>179</v>
      </c>
      <c r="G176" s="274"/>
      <c r="H176" s="274"/>
      <c r="J176" s="281">
        <f>+J177+J180</f>
        <v>3919.2133616349993</v>
      </c>
      <c r="K176" s="281">
        <f>+K177+K180</f>
        <v>1307.86435167447</v>
      </c>
      <c r="L176" s="281">
        <f t="shared" si="28"/>
        <v>2611.349009960529</v>
      </c>
      <c r="M176" s="170"/>
      <c r="N176" s="281">
        <f>+N177+N180</f>
        <v>2510.688061304999</v>
      </c>
      <c r="O176" s="281">
        <f>+O177+O180</f>
        <v>2834.9242005449996</v>
      </c>
      <c r="P176" s="281">
        <f t="shared" si="29"/>
        <v>-324.23613924000074</v>
      </c>
      <c r="Q176" s="170"/>
      <c r="R176" s="281">
        <f>+R177+R180</f>
        <v>2229.33677756</v>
      </c>
      <c r="S176" s="281">
        <f>+S177+S180</f>
        <v>1612.9613562099998</v>
      </c>
      <c r="T176" s="281">
        <f t="shared" si="30"/>
        <v>616.3754213500001</v>
      </c>
      <c r="U176" s="170"/>
      <c r="V176" s="281">
        <f>+V177+V180</f>
        <v>2608.0905252899993</v>
      </c>
      <c r="W176" s="281">
        <f>+W177+W180</f>
        <v>1981.647958986</v>
      </c>
      <c r="X176" s="281">
        <f t="shared" si="31"/>
        <v>626.4425663039992</v>
      </c>
      <c r="Y176" s="170"/>
      <c r="Z176" s="281">
        <f>+Z177+Z180</f>
        <v>11267.328725789997</v>
      </c>
      <c r="AA176" s="281">
        <f>+AA177+AA180</f>
        <v>7737.39786741547</v>
      </c>
      <c r="AB176" s="281">
        <f t="shared" si="32"/>
        <v>3529.930858374528</v>
      </c>
      <c r="AC176" s="170"/>
    </row>
    <row r="177" spans="2:29" ht="12.75">
      <c r="B177" s="274"/>
      <c r="C177" s="274"/>
      <c r="D177" s="274"/>
      <c r="E177" s="274"/>
      <c r="F177" s="274"/>
      <c r="G177" s="274" t="s">
        <v>143</v>
      </c>
      <c r="H177" s="274"/>
      <c r="J177" s="281">
        <f>+J178+J179</f>
        <v>3374.7376826800014</v>
      </c>
      <c r="K177" s="281">
        <f>+K178+K179</f>
        <v>613.22593514</v>
      </c>
      <c r="L177" s="281">
        <f t="shared" si="28"/>
        <v>2761.511747540001</v>
      </c>
      <c r="M177" s="170"/>
      <c r="N177" s="281">
        <f>+N178+N179</f>
        <v>2387.274301579999</v>
      </c>
      <c r="O177" s="281">
        <f>+O178+O179</f>
        <v>1711.5635078199998</v>
      </c>
      <c r="P177" s="281">
        <f t="shared" si="29"/>
        <v>675.710793759999</v>
      </c>
      <c r="Q177" s="170"/>
      <c r="R177" s="281">
        <f>+R178+R179</f>
        <v>1948.8606515600002</v>
      </c>
      <c r="S177" s="281">
        <f>+S178+S179</f>
        <v>1074.7841372099997</v>
      </c>
      <c r="T177" s="281">
        <f t="shared" si="30"/>
        <v>874.0765143500005</v>
      </c>
      <c r="U177" s="170"/>
      <c r="V177" s="281">
        <f>+V178+V179</f>
        <v>2538.138282289999</v>
      </c>
      <c r="W177" s="281">
        <f>+W178+W179</f>
        <v>1863.291219471</v>
      </c>
      <c r="X177" s="281">
        <f t="shared" si="31"/>
        <v>674.8470628189991</v>
      </c>
      <c r="Y177" s="170"/>
      <c r="Z177" s="281">
        <f>+Z178+Z179</f>
        <v>10249.01091811</v>
      </c>
      <c r="AA177" s="281">
        <f>+AA178+AA179</f>
        <v>5262.864799641</v>
      </c>
      <c r="AB177" s="281">
        <f t="shared" si="32"/>
        <v>4986.146118469</v>
      </c>
      <c r="AC177" s="170"/>
    </row>
    <row r="178" spans="2:29" ht="12.75">
      <c r="B178" s="274"/>
      <c r="C178" s="274"/>
      <c r="D178" s="274"/>
      <c r="E178" s="274"/>
      <c r="F178" s="274"/>
      <c r="G178" s="274"/>
      <c r="H178" s="274" t="s">
        <v>80</v>
      </c>
      <c r="J178" s="281">
        <v>282.963796</v>
      </c>
      <c r="K178" s="281">
        <v>40.697542999999996</v>
      </c>
      <c r="L178" s="281">
        <f t="shared" si="28"/>
        <v>242.266253</v>
      </c>
      <c r="M178" s="170"/>
      <c r="N178" s="281">
        <v>1143.494544</v>
      </c>
      <c r="O178" s="281">
        <v>348.70324399999987</v>
      </c>
      <c r="P178" s="281">
        <f t="shared" si="29"/>
        <v>794.7913000000001</v>
      </c>
      <c r="Q178" s="170"/>
      <c r="R178" s="281">
        <v>330.66724600000003</v>
      </c>
      <c r="S178" s="281">
        <v>167.16568999999998</v>
      </c>
      <c r="T178" s="281">
        <f t="shared" si="30"/>
        <v>163.50155600000005</v>
      </c>
      <c r="U178" s="170"/>
      <c r="V178" s="281">
        <v>120.48524529</v>
      </c>
      <c r="W178" s="281">
        <v>695.0704450000001</v>
      </c>
      <c r="X178" s="281">
        <f t="shared" si="31"/>
        <v>-574.5851997100001</v>
      </c>
      <c r="Y178" s="170"/>
      <c r="Z178" s="281">
        <f>SUM(J178,N178,R178,V178)</f>
        <v>1877.6108312899999</v>
      </c>
      <c r="AA178" s="281">
        <f>SUM(K178,O178,S178,W178)</f>
        <v>1251.636922</v>
      </c>
      <c r="AB178" s="281">
        <f t="shared" si="32"/>
        <v>625.9739092899999</v>
      </c>
      <c r="AC178" s="170"/>
    </row>
    <row r="179" spans="2:29" ht="12.75">
      <c r="B179" s="274"/>
      <c r="C179" s="274"/>
      <c r="D179" s="274"/>
      <c r="E179" s="274"/>
      <c r="F179" s="274"/>
      <c r="G179" s="274"/>
      <c r="H179" s="274" t="s">
        <v>81</v>
      </c>
      <c r="J179" s="281">
        <v>3091.7738866800014</v>
      </c>
      <c r="K179" s="281">
        <v>572.52839214</v>
      </c>
      <c r="L179" s="281">
        <f t="shared" si="28"/>
        <v>2519.2454945400013</v>
      </c>
      <c r="M179" s="170"/>
      <c r="N179" s="281">
        <v>1243.779757579999</v>
      </c>
      <c r="O179" s="281">
        <v>1362.86026382</v>
      </c>
      <c r="P179" s="281">
        <f t="shared" si="29"/>
        <v>-119.08050624000089</v>
      </c>
      <c r="Q179" s="170"/>
      <c r="R179" s="281">
        <v>1618.1934055600002</v>
      </c>
      <c r="S179" s="281">
        <v>907.6184472099998</v>
      </c>
      <c r="T179" s="281">
        <f t="shared" si="30"/>
        <v>710.5749583500004</v>
      </c>
      <c r="U179" s="170"/>
      <c r="V179" s="281">
        <v>2417.653036999999</v>
      </c>
      <c r="W179" s="281">
        <v>1168.220774471</v>
      </c>
      <c r="X179" s="281">
        <f t="shared" si="31"/>
        <v>1249.4322625289992</v>
      </c>
      <c r="Y179" s="170"/>
      <c r="Z179" s="281">
        <f>SUM(J179,N179,R179,V179)</f>
        <v>8371.40008682</v>
      </c>
      <c r="AA179" s="281">
        <f>SUM(K179,O179,S179,W179)</f>
        <v>4011.227877641</v>
      </c>
      <c r="AB179" s="281">
        <f t="shared" si="32"/>
        <v>4360.172209179</v>
      </c>
      <c r="AC179" s="170"/>
    </row>
    <row r="180" spans="2:29" ht="12.75">
      <c r="B180" s="274"/>
      <c r="C180" s="274"/>
      <c r="D180" s="274"/>
      <c r="E180" s="274"/>
      <c r="F180" s="274"/>
      <c r="G180" s="274" t="s">
        <v>160</v>
      </c>
      <c r="H180" s="274"/>
      <c r="J180" s="281">
        <f>+J181+J182</f>
        <v>544.4756789549978</v>
      </c>
      <c r="K180" s="281">
        <f>+K181+K182</f>
        <v>694.63841653447</v>
      </c>
      <c r="L180" s="281">
        <f t="shared" si="28"/>
        <v>-150.16273757947226</v>
      </c>
      <c r="M180" s="170"/>
      <c r="N180" s="281">
        <f>+N181+N182</f>
        <v>123.4137597249999</v>
      </c>
      <c r="O180" s="281">
        <f>+O181+O182</f>
        <v>1123.3606927249998</v>
      </c>
      <c r="P180" s="281">
        <f t="shared" si="29"/>
        <v>-999.946933</v>
      </c>
      <c r="Q180" s="170"/>
      <c r="R180" s="281">
        <f>+R181+R182</f>
        <v>280.476126</v>
      </c>
      <c r="S180" s="281">
        <f>+S181+S182</f>
        <v>538.1772190000002</v>
      </c>
      <c r="T180" s="281">
        <f t="shared" si="30"/>
        <v>-257.7010930000001</v>
      </c>
      <c r="U180" s="170"/>
      <c r="V180" s="281">
        <f>+V181+V182</f>
        <v>69.952243</v>
      </c>
      <c r="W180" s="281">
        <f>+W181+W182</f>
        <v>118.35673951499999</v>
      </c>
      <c r="X180" s="281">
        <f t="shared" si="31"/>
        <v>-48.40449651499999</v>
      </c>
      <c r="Y180" s="170"/>
      <c r="Z180" s="281">
        <f>+Z181+Z182</f>
        <v>1018.3178076799976</v>
      </c>
      <c r="AA180" s="281">
        <f>+AA181+AA182</f>
        <v>2474.53306777447</v>
      </c>
      <c r="AB180" s="281">
        <f t="shared" si="32"/>
        <v>-1456.2152600944723</v>
      </c>
      <c r="AC180" s="170"/>
    </row>
    <row r="181" spans="2:29" ht="12.75">
      <c r="B181" s="274"/>
      <c r="C181" s="274"/>
      <c r="D181" s="274"/>
      <c r="E181" s="274"/>
      <c r="F181" s="274"/>
      <c r="G181" s="274"/>
      <c r="H181" s="274" t="s">
        <v>80</v>
      </c>
      <c r="J181" s="281">
        <v>94.317632</v>
      </c>
      <c r="K181" s="281">
        <v>138.26116199999998</v>
      </c>
      <c r="L181" s="281">
        <f t="shared" si="28"/>
        <v>-43.94352999999998</v>
      </c>
      <c r="M181" s="170"/>
      <c r="N181" s="281">
        <v>9.946411000000001</v>
      </c>
      <c r="O181" s="281">
        <v>712.021645</v>
      </c>
      <c r="P181" s="281">
        <f t="shared" si="29"/>
        <v>-702.075234</v>
      </c>
      <c r="Q181" s="170"/>
      <c r="R181" s="281">
        <v>249.999246</v>
      </c>
      <c r="S181" s="281">
        <v>9.303</v>
      </c>
      <c r="T181" s="281">
        <f t="shared" si="30"/>
        <v>240.696246</v>
      </c>
      <c r="U181" s="170"/>
      <c r="V181" s="281">
        <v>40.864677</v>
      </c>
      <c r="W181" s="281">
        <v>0</v>
      </c>
      <c r="X181" s="281">
        <f t="shared" si="31"/>
        <v>40.864677</v>
      </c>
      <c r="Y181" s="170"/>
      <c r="Z181" s="281">
        <f>SUM(J181,N181,R181,V181)</f>
        <v>395.127966</v>
      </c>
      <c r="AA181" s="281">
        <f>SUM(K181,O181,S181,W181)</f>
        <v>859.585807</v>
      </c>
      <c r="AB181" s="281">
        <f t="shared" si="32"/>
        <v>-464.45784100000003</v>
      </c>
      <c r="AC181" s="170"/>
    </row>
    <row r="182" spans="2:29" ht="12.75">
      <c r="B182" s="274"/>
      <c r="C182" s="274"/>
      <c r="D182" s="274"/>
      <c r="E182" s="274"/>
      <c r="F182" s="274"/>
      <c r="G182" s="274"/>
      <c r="H182" s="274" t="s">
        <v>81</v>
      </c>
      <c r="J182" s="281">
        <v>450.15804695499776</v>
      </c>
      <c r="K182" s="281">
        <v>556.37725453447</v>
      </c>
      <c r="L182" s="281">
        <f t="shared" si="28"/>
        <v>-106.21920757947225</v>
      </c>
      <c r="M182" s="170"/>
      <c r="N182" s="281">
        <v>113.46734872499991</v>
      </c>
      <c r="O182" s="281">
        <v>411.3390477249999</v>
      </c>
      <c r="P182" s="281">
        <f t="shared" si="29"/>
        <v>-297.871699</v>
      </c>
      <c r="Q182" s="170"/>
      <c r="R182" s="281">
        <v>30.476879999999994</v>
      </c>
      <c r="S182" s="281">
        <v>528.8742190000002</v>
      </c>
      <c r="T182" s="281">
        <f t="shared" si="30"/>
        <v>-498.39733900000016</v>
      </c>
      <c r="U182" s="170"/>
      <c r="V182" s="281">
        <v>29.087565999999995</v>
      </c>
      <c r="W182" s="281">
        <v>118.35673951499999</v>
      </c>
      <c r="X182" s="281">
        <f t="shared" si="31"/>
        <v>-89.26917351499999</v>
      </c>
      <c r="Y182" s="170"/>
      <c r="Z182" s="281">
        <f>SUM(J182,N182,R182,V182)</f>
        <v>623.1898416799976</v>
      </c>
      <c r="AA182" s="281">
        <f>SUM(K182,O182,S182,W182)</f>
        <v>1614.9472607744701</v>
      </c>
      <c r="AB182" s="281">
        <f t="shared" si="32"/>
        <v>-991.7574190944725</v>
      </c>
      <c r="AC182" s="170"/>
    </row>
    <row r="183" spans="2:29" ht="12.75">
      <c r="B183" s="274"/>
      <c r="C183" s="274"/>
      <c r="D183" s="274"/>
      <c r="E183" s="274" t="s">
        <v>174</v>
      </c>
      <c r="F183" s="274"/>
      <c r="G183" s="274"/>
      <c r="H183" s="274"/>
      <c r="J183" s="281">
        <f>+J184+J185</f>
        <v>119.5</v>
      </c>
      <c r="K183" s="281">
        <f>+K184+K185</f>
        <v>84.3</v>
      </c>
      <c r="L183" s="281">
        <f t="shared" si="28"/>
        <v>35.2</v>
      </c>
      <c r="M183" s="170"/>
      <c r="N183" s="281">
        <f>+N184+N185</f>
        <v>56</v>
      </c>
      <c r="O183" s="281">
        <f>+O184+O185</f>
        <v>60.7</v>
      </c>
      <c r="P183" s="281">
        <f t="shared" si="29"/>
        <v>-4.700000000000003</v>
      </c>
      <c r="Q183" s="170"/>
      <c r="R183" s="281">
        <f>+R184+R185</f>
        <v>24.323118613329996</v>
      </c>
      <c r="S183" s="281">
        <f>+S184+S185</f>
        <v>34.015767669312005</v>
      </c>
      <c r="T183" s="281">
        <f t="shared" si="30"/>
        <v>-9.69264905598201</v>
      </c>
      <c r="U183" s="170"/>
      <c r="V183" s="281">
        <f>+V184+V185</f>
        <v>412.61129418344206</v>
      </c>
      <c r="W183" s="281">
        <f>+W184+W185</f>
        <v>203.8486451274601</v>
      </c>
      <c r="X183" s="281">
        <f t="shared" si="31"/>
        <v>208.76264905598197</v>
      </c>
      <c r="Y183" s="170"/>
      <c r="Z183" s="281">
        <f>+Z184+Z185</f>
        <v>612.434412796772</v>
      </c>
      <c r="AA183" s="281">
        <f>+AA184+AA185</f>
        <v>382.8644127967721</v>
      </c>
      <c r="AB183" s="281">
        <f t="shared" si="32"/>
        <v>229.56999999999988</v>
      </c>
      <c r="AC183" s="170"/>
    </row>
    <row r="184" spans="2:29" ht="12.75">
      <c r="B184" s="274"/>
      <c r="C184" s="274"/>
      <c r="D184" s="274"/>
      <c r="E184" s="274"/>
      <c r="F184" s="274" t="s">
        <v>751</v>
      </c>
      <c r="G184" s="274"/>
      <c r="H184" s="274"/>
      <c r="J184" s="281">
        <v>0</v>
      </c>
      <c r="K184" s="281">
        <v>2.5</v>
      </c>
      <c r="L184" s="281">
        <f t="shared" si="28"/>
        <v>-2.5</v>
      </c>
      <c r="M184" s="170"/>
      <c r="N184" s="281">
        <v>0</v>
      </c>
      <c r="O184" s="281">
        <v>10</v>
      </c>
      <c r="P184" s="281">
        <f t="shared" si="29"/>
        <v>-10</v>
      </c>
      <c r="Q184" s="170"/>
      <c r="R184" s="281">
        <v>0</v>
      </c>
      <c r="S184" s="281">
        <v>0.13</v>
      </c>
      <c r="T184" s="281">
        <f t="shared" si="30"/>
        <v>-0.13</v>
      </c>
      <c r="U184" s="170"/>
      <c r="V184" s="281">
        <v>0</v>
      </c>
      <c r="W184" s="281">
        <v>1.3</v>
      </c>
      <c r="X184" s="281">
        <f t="shared" si="31"/>
        <v>-1.3</v>
      </c>
      <c r="Y184" s="170"/>
      <c r="Z184" s="281">
        <f>SUM(J184,N184,R184,V184)</f>
        <v>0</v>
      </c>
      <c r="AA184" s="281">
        <f>SUM(K184,O184,S184,W184)</f>
        <v>13.930000000000001</v>
      </c>
      <c r="AB184" s="281">
        <f t="shared" si="32"/>
        <v>-13.930000000000001</v>
      </c>
      <c r="AC184" s="170"/>
    </row>
    <row r="185" spans="2:29" ht="12.75">
      <c r="B185" s="274"/>
      <c r="C185" s="274"/>
      <c r="D185" s="274"/>
      <c r="E185" s="274"/>
      <c r="F185" s="274" t="s">
        <v>153</v>
      </c>
      <c r="G185" s="274"/>
      <c r="H185" s="274"/>
      <c r="J185" s="281">
        <v>119.5</v>
      </c>
      <c r="K185" s="281">
        <v>81.8</v>
      </c>
      <c r="L185" s="281">
        <f t="shared" si="28"/>
        <v>37.7</v>
      </c>
      <c r="M185" s="170"/>
      <c r="N185" s="281">
        <v>56</v>
      </c>
      <c r="O185" s="281">
        <v>50.7</v>
      </c>
      <c r="P185" s="281">
        <f t="shared" si="29"/>
        <v>5.299999999999997</v>
      </c>
      <c r="Q185" s="170"/>
      <c r="R185" s="281">
        <v>24.323118613329996</v>
      </c>
      <c r="S185" s="281">
        <v>33.885767669312</v>
      </c>
      <c r="T185" s="281">
        <f t="shared" si="30"/>
        <v>-9.562649055982007</v>
      </c>
      <c r="U185" s="170"/>
      <c r="V185" s="281">
        <v>412.61129418344206</v>
      </c>
      <c r="W185" s="281">
        <v>202.54864512746008</v>
      </c>
      <c r="X185" s="281">
        <f t="shared" si="31"/>
        <v>210.06264905598198</v>
      </c>
      <c r="Y185" s="170"/>
      <c r="Z185" s="281">
        <f>SUM(J185,N185,R185,V185)</f>
        <v>612.434412796772</v>
      </c>
      <c r="AA185" s="281">
        <f>SUM(K185,O185,S185,W185)</f>
        <v>368.9344127967721</v>
      </c>
      <c r="AB185" s="281">
        <f t="shared" si="32"/>
        <v>243.4999999999999</v>
      </c>
      <c r="AC185" s="170"/>
    </row>
    <row r="186" spans="2:29" ht="12.75">
      <c r="B186" s="274"/>
      <c r="C186" s="274"/>
      <c r="D186" s="274"/>
      <c r="E186" s="274" t="s">
        <v>178</v>
      </c>
      <c r="F186" s="274"/>
      <c r="G186" s="274"/>
      <c r="H186" s="274"/>
      <c r="J186" s="281">
        <f>+J187+J190+J193+J196</f>
        <v>3.1271709999999993</v>
      </c>
      <c r="K186" s="281">
        <f>+K187+K190+K193+K196</f>
        <v>10.503350399999999</v>
      </c>
      <c r="L186" s="281">
        <f t="shared" si="28"/>
        <v>-7.3761794</v>
      </c>
      <c r="M186" s="170"/>
      <c r="N186" s="281">
        <f>+N187+N190+N193+N196</f>
        <v>2.9160470300000005</v>
      </c>
      <c r="O186" s="281">
        <f>+O187+O190+O193+O196</f>
        <v>5.40271929</v>
      </c>
      <c r="P186" s="281">
        <f t="shared" si="29"/>
        <v>-2.4866722599999997</v>
      </c>
      <c r="Q186" s="170"/>
      <c r="R186" s="281">
        <f>+R187+R190+R193+R196</f>
        <v>2.4391002599999996</v>
      </c>
      <c r="S186" s="281">
        <f>+S187+S190+S193+S196</f>
        <v>2.2098200299999995</v>
      </c>
      <c r="T186" s="281">
        <f t="shared" si="30"/>
        <v>0.22928023000000008</v>
      </c>
      <c r="U186" s="170"/>
      <c r="V186" s="281">
        <f>+V187+V190+V193+V196</f>
        <v>1.63357143</v>
      </c>
      <c r="W186" s="281">
        <f>+W187+W190+W193+W196</f>
        <v>0</v>
      </c>
      <c r="X186" s="281">
        <f t="shared" si="31"/>
        <v>1.63357143</v>
      </c>
      <c r="Y186" s="170"/>
      <c r="Z186" s="281">
        <f>+Z187+Z190+Z193+Z196</f>
        <v>10.11588972</v>
      </c>
      <c r="AA186" s="281">
        <f>+AA187+AA190+AA193+AA196</f>
        <v>18.11588972</v>
      </c>
      <c r="AB186" s="281">
        <f t="shared" si="32"/>
        <v>-7.999999999999998</v>
      </c>
      <c r="AC186" s="170"/>
    </row>
    <row r="187" spans="2:29" ht="12.75">
      <c r="B187" s="274"/>
      <c r="C187" s="274"/>
      <c r="D187" s="274"/>
      <c r="E187" s="274"/>
      <c r="F187" s="274" t="s">
        <v>753</v>
      </c>
      <c r="G187" s="274"/>
      <c r="H187" s="274"/>
      <c r="J187" s="281">
        <f>+J188+J189</f>
        <v>3.1271709999999993</v>
      </c>
      <c r="K187" s="281">
        <f>+K188+K189</f>
        <v>10.503350399999999</v>
      </c>
      <c r="L187" s="281">
        <f t="shared" si="28"/>
        <v>-7.3761794</v>
      </c>
      <c r="M187" s="170"/>
      <c r="N187" s="281">
        <f>+N188+N189</f>
        <v>2.9160470300000005</v>
      </c>
      <c r="O187" s="281">
        <f>+O188+O189</f>
        <v>5.40271929</v>
      </c>
      <c r="P187" s="281">
        <f t="shared" si="29"/>
        <v>-2.4866722599999997</v>
      </c>
      <c r="Q187" s="170"/>
      <c r="R187" s="281">
        <f>+R188+R189</f>
        <v>2.4391002599999996</v>
      </c>
      <c r="S187" s="281">
        <f>+S188+S189</f>
        <v>2.2098200299999995</v>
      </c>
      <c r="T187" s="281">
        <f t="shared" si="30"/>
        <v>0.22928023000000008</v>
      </c>
      <c r="U187" s="170"/>
      <c r="V187" s="281">
        <f>+V188+V189</f>
        <v>1.63357143</v>
      </c>
      <c r="W187" s="281">
        <f>+W188+W189</f>
        <v>0</v>
      </c>
      <c r="X187" s="281">
        <f t="shared" si="31"/>
        <v>1.63357143</v>
      </c>
      <c r="Y187" s="170"/>
      <c r="Z187" s="281">
        <f>+Z188+Z189</f>
        <v>10.11588972</v>
      </c>
      <c r="AA187" s="281">
        <f>+AA188+AA189</f>
        <v>18.11588972</v>
      </c>
      <c r="AB187" s="281">
        <f t="shared" si="32"/>
        <v>-7.999999999999998</v>
      </c>
      <c r="AC187" s="170"/>
    </row>
    <row r="188" spans="2:29" ht="12.75">
      <c r="B188" s="274"/>
      <c r="C188" s="274"/>
      <c r="D188" s="274"/>
      <c r="E188" s="274"/>
      <c r="F188" s="274"/>
      <c r="G188" s="274" t="s">
        <v>142</v>
      </c>
      <c r="H188" s="274"/>
      <c r="J188" s="281">
        <v>0</v>
      </c>
      <c r="K188" s="281">
        <v>0</v>
      </c>
      <c r="L188" s="281">
        <f t="shared" si="28"/>
        <v>0</v>
      </c>
      <c r="M188" s="170"/>
      <c r="N188" s="281">
        <v>0</v>
      </c>
      <c r="O188" s="281">
        <v>0</v>
      </c>
      <c r="P188" s="281">
        <f t="shared" si="29"/>
        <v>0</v>
      </c>
      <c r="Q188" s="170"/>
      <c r="R188" s="281">
        <v>0</v>
      </c>
      <c r="S188" s="281">
        <v>0</v>
      </c>
      <c r="T188" s="281">
        <f t="shared" si="30"/>
        <v>0</v>
      </c>
      <c r="U188" s="170"/>
      <c r="V188" s="281">
        <v>0</v>
      </c>
      <c r="W188" s="281">
        <v>0</v>
      </c>
      <c r="X188" s="281">
        <f t="shared" si="31"/>
        <v>0</v>
      </c>
      <c r="Y188" s="170"/>
      <c r="Z188" s="281">
        <f>SUM(J188,N188,R188,V188)</f>
        <v>0</v>
      </c>
      <c r="AA188" s="281">
        <f>SUM(K188,O188,S188,W188)</f>
        <v>0</v>
      </c>
      <c r="AB188" s="281">
        <f t="shared" si="32"/>
        <v>0</v>
      </c>
      <c r="AC188" s="170"/>
    </row>
    <row r="189" spans="2:29" ht="12.75">
      <c r="B189" s="274"/>
      <c r="C189" s="274"/>
      <c r="D189" s="274"/>
      <c r="E189" s="274"/>
      <c r="F189" s="274"/>
      <c r="G189" s="274" t="s">
        <v>159</v>
      </c>
      <c r="H189" s="274"/>
      <c r="J189" s="281">
        <v>3.1271709999999993</v>
      </c>
      <c r="K189" s="281">
        <v>10.503350399999999</v>
      </c>
      <c r="L189" s="281">
        <f t="shared" si="28"/>
        <v>-7.3761794</v>
      </c>
      <c r="M189" s="170"/>
      <c r="N189" s="281">
        <v>2.9160470300000005</v>
      </c>
      <c r="O189" s="281">
        <v>5.40271929</v>
      </c>
      <c r="P189" s="281">
        <f t="shared" si="29"/>
        <v>-2.4866722599999997</v>
      </c>
      <c r="Q189" s="170"/>
      <c r="R189" s="281">
        <v>2.4391002599999996</v>
      </c>
      <c r="S189" s="281">
        <v>2.2098200299999995</v>
      </c>
      <c r="T189" s="281">
        <f t="shared" si="30"/>
        <v>0.22928023000000008</v>
      </c>
      <c r="U189" s="170"/>
      <c r="V189" s="281">
        <v>1.63357143</v>
      </c>
      <c r="W189" s="281">
        <v>0</v>
      </c>
      <c r="X189" s="281">
        <f t="shared" si="31"/>
        <v>1.63357143</v>
      </c>
      <c r="Y189" s="170"/>
      <c r="Z189" s="281">
        <f>SUM(J189,N189,R189,V189)</f>
        <v>10.11588972</v>
      </c>
      <c r="AA189" s="281">
        <f>SUM(K189,O189,S189,W189)</f>
        <v>18.11588972</v>
      </c>
      <c r="AB189" s="281">
        <f t="shared" si="32"/>
        <v>-7.999999999999998</v>
      </c>
      <c r="AC189" s="170"/>
    </row>
    <row r="190" spans="2:29" ht="12.75">
      <c r="B190" s="274"/>
      <c r="C190" s="274"/>
      <c r="D190" s="274"/>
      <c r="E190" s="274"/>
      <c r="F190" s="274" t="s">
        <v>157</v>
      </c>
      <c r="G190" s="274"/>
      <c r="H190" s="274"/>
      <c r="J190" s="281">
        <f>+J191+J192</f>
        <v>0</v>
      </c>
      <c r="K190" s="281">
        <f>+K191+K192</f>
        <v>0</v>
      </c>
      <c r="L190" s="281">
        <f t="shared" si="28"/>
        <v>0</v>
      </c>
      <c r="M190" s="170"/>
      <c r="N190" s="281">
        <f>+N191+N192</f>
        <v>0</v>
      </c>
      <c r="O190" s="281">
        <f>+O191+O192</f>
        <v>0</v>
      </c>
      <c r="P190" s="281">
        <f t="shared" si="29"/>
        <v>0</v>
      </c>
      <c r="Q190" s="170"/>
      <c r="R190" s="281">
        <f>+R191+R192</f>
        <v>0</v>
      </c>
      <c r="S190" s="281">
        <f>+S191+S192</f>
        <v>0</v>
      </c>
      <c r="T190" s="281">
        <f t="shared" si="30"/>
        <v>0</v>
      </c>
      <c r="U190" s="170"/>
      <c r="V190" s="281">
        <f>+V191+V192</f>
        <v>0</v>
      </c>
      <c r="W190" s="281">
        <f>+W191+W192</f>
        <v>0</v>
      </c>
      <c r="X190" s="281">
        <f t="shared" si="31"/>
        <v>0</v>
      </c>
      <c r="Y190" s="170"/>
      <c r="Z190" s="281">
        <f>+Z191+Z192</f>
        <v>0</v>
      </c>
      <c r="AA190" s="281">
        <f>+AA191+AA192</f>
        <v>0</v>
      </c>
      <c r="AB190" s="281">
        <f t="shared" si="32"/>
        <v>0</v>
      </c>
      <c r="AC190" s="170"/>
    </row>
    <row r="191" spans="2:29" ht="12.75">
      <c r="B191" s="274"/>
      <c r="C191" s="274"/>
      <c r="D191" s="274"/>
      <c r="E191" s="274"/>
      <c r="F191" s="274"/>
      <c r="G191" s="274" t="s">
        <v>142</v>
      </c>
      <c r="H191" s="274"/>
      <c r="J191" s="281">
        <v>0</v>
      </c>
      <c r="K191" s="281">
        <v>0</v>
      </c>
      <c r="L191" s="281">
        <f t="shared" si="28"/>
        <v>0</v>
      </c>
      <c r="M191" s="170"/>
      <c r="N191" s="281">
        <v>0</v>
      </c>
      <c r="O191" s="281">
        <v>0</v>
      </c>
      <c r="P191" s="281">
        <f t="shared" si="29"/>
        <v>0</v>
      </c>
      <c r="Q191" s="170"/>
      <c r="R191" s="281">
        <v>0</v>
      </c>
      <c r="S191" s="281">
        <v>0</v>
      </c>
      <c r="T191" s="281">
        <f t="shared" si="30"/>
        <v>0</v>
      </c>
      <c r="U191" s="170"/>
      <c r="V191" s="281">
        <v>0</v>
      </c>
      <c r="W191" s="281">
        <v>0</v>
      </c>
      <c r="X191" s="281">
        <f t="shared" si="31"/>
        <v>0</v>
      </c>
      <c r="Y191" s="170"/>
      <c r="Z191" s="281">
        <f>SUM(J191,N191,R191,V191)</f>
        <v>0</v>
      </c>
      <c r="AA191" s="281">
        <f>SUM(K191,O191,S191,W191)</f>
        <v>0</v>
      </c>
      <c r="AB191" s="281">
        <f t="shared" si="32"/>
        <v>0</v>
      </c>
      <c r="AC191" s="170"/>
    </row>
    <row r="192" spans="2:29" ht="12.75">
      <c r="B192" s="274"/>
      <c r="C192" s="274"/>
      <c r="D192" s="274"/>
      <c r="E192" s="274"/>
      <c r="F192" s="274"/>
      <c r="G192" s="274" t="s">
        <v>159</v>
      </c>
      <c r="H192" s="274"/>
      <c r="J192" s="281">
        <v>0</v>
      </c>
      <c r="K192" s="281">
        <v>0</v>
      </c>
      <c r="L192" s="281">
        <f t="shared" si="28"/>
        <v>0</v>
      </c>
      <c r="M192" s="170"/>
      <c r="N192" s="281">
        <v>0</v>
      </c>
      <c r="O192" s="281">
        <v>0</v>
      </c>
      <c r="P192" s="281">
        <f t="shared" si="29"/>
        <v>0</v>
      </c>
      <c r="Q192" s="170"/>
      <c r="R192" s="281">
        <v>0</v>
      </c>
      <c r="S192" s="281">
        <v>0</v>
      </c>
      <c r="T192" s="281">
        <f t="shared" si="30"/>
        <v>0</v>
      </c>
      <c r="U192" s="170"/>
      <c r="V192" s="281">
        <v>0</v>
      </c>
      <c r="W192" s="281">
        <v>0</v>
      </c>
      <c r="X192" s="281">
        <f t="shared" si="31"/>
        <v>0</v>
      </c>
      <c r="Y192" s="170"/>
      <c r="Z192" s="281">
        <f>SUM(J192,N192,R192,V192)</f>
        <v>0</v>
      </c>
      <c r="AA192" s="281">
        <f>SUM(K192,O192,S192,W192)</f>
        <v>0</v>
      </c>
      <c r="AB192" s="281">
        <f t="shared" si="32"/>
        <v>0</v>
      </c>
      <c r="AC192" s="170"/>
    </row>
    <row r="193" spans="2:29" ht="12.75">
      <c r="B193" s="274"/>
      <c r="C193" s="274"/>
      <c r="D193" s="274"/>
      <c r="E193" s="274"/>
      <c r="F193" s="274" t="s">
        <v>175</v>
      </c>
      <c r="G193" s="274"/>
      <c r="H193" s="274"/>
      <c r="J193" s="281">
        <f>+J194+J195</f>
        <v>0</v>
      </c>
      <c r="K193" s="281">
        <f>+K194+K195</f>
        <v>0</v>
      </c>
      <c r="L193" s="281">
        <f t="shared" si="28"/>
        <v>0</v>
      </c>
      <c r="M193" s="170"/>
      <c r="N193" s="281">
        <f>+N194+N195</f>
        <v>0</v>
      </c>
      <c r="O193" s="281">
        <f>+O194+O195</f>
        <v>0</v>
      </c>
      <c r="P193" s="281">
        <f t="shared" si="29"/>
        <v>0</v>
      </c>
      <c r="Q193" s="170"/>
      <c r="R193" s="281">
        <f>+R194+R195</f>
        <v>0</v>
      </c>
      <c r="S193" s="281">
        <f>+S194+S195</f>
        <v>0</v>
      </c>
      <c r="T193" s="281">
        <f t="shared" si="30"/>
        <v>0</v>
      </c>
      <c r="U193" s="170"/>
      <c r="V193" s="281">
        <f>+V194+V195</f>
        <v>0</v>
      </c>
      <c r="W193" s="281">
        <f>+W194+W195</f>
        <v>0</v>
      </c>
      <c r="X193" s="281">
        <f t="shared" si="31"/>
        <v>0</v>
      </c>
      <c r="Y193" s="170"/>
      <c r="Z193" s="281">
        <f>+Z194+Z195</f>
        <v>0</v>
      </c>
      <c r="AA193" s="281">
        <f>+AA194+AA195</f>
        <v>0</v>
      </c>
      <c r="AB193" s="281">
        <f t="shared" si="32"/>
        <v>0</v>
      </c>
      <c r="AC193" s="170"/>
    </row>
    <row r="194" spans="2:29" ht="12.75">
      <c r="B194" s="274"/>
      <c r="C194" s="274"/>
      <c r="D194" s="274"/>
      <c r="E194" s="274"/>
      <c r="F194" s="274"/>
      <c r="G194" s="274" t="s">
        <v>142</v>
      </c>
      <c r="H194" s="274"/>
      <c r="J194" s="281">
        <v>0</v>
      </c>
      <c r="K194" s="281">
        <v>0</v>
      </c>
      <c r="L194" s="281">
        <f t="shared" si="28"/>
        <v>0</v>
      </c>
      <c r="M194" s="170"/>
      <c r="N194" s="281">
        <v>0</v>
      </c>
      <c r="O194" s="281">
        <v>0</v>
      </c>
      <c r="P194" s="281">
        <f t="shared" si="29"/>
        <v>0</v>
      </c>
      <c r="Q194" s="170"/>
      <c r="R194" s="281">
        <v>0</v>
      </c>
      <c r="S194" s="281">
        <v>0</v>
      </c>
      <c r="T194" s="281">
        <f t="shared" si="30"/>
        <v>0</v>
      </c>
      <c r="U194" s="170"/>
      <c r="V194" s="281">
        <v>0</v>
      </c>
      <c r="W194" s="281">
        <v>0</v>
      </c>
      <c r="X194" s="281">
        <f t="shared" si="31"/>
        <v>0</v>
      </c>
      <c r="Y194" s="170"/>
      <c r="Z194" s="281">
        <f>SUM(J194,N194,R194,V194)</f>
        <v>0</v>
      </c>
      <c r="AA194" s="281">
        <f>SUM(K194,O194,S194,W194)</f>
        <v>0</v>
      </c>
      <c r="AB194" s="281">
        <f t="shared" si="32"/>
        <v>0</v>
      </c>
      <c r="AC194" s="170"/>
    </row>
    <row r="195" spans="2:29" ht="12.75">
      <c r="B195" s="274"/>
      <c r="C195" s="274"/>
      <c r="D195" s="274"/>
      <c r="E195" s="274"/>
      <c r="F195" s="274"/>
      <c r="G195" s="274" t="s">
        <v>159</v>
      </c>
      <c r="H195" s="274"/>
      <c r="J195" s="281">
        <v>0</v>
      </c>
      <c r="K195" s="281">
        <v>0</v>
      </c>
      <c r="L195" s="281">
        <f t="shared" si="28"/>
        <v>0</v>
      </c>
      <c r="M195" s="170"/>
      <c r="N195" s="281">
        <v>0</v>
      </c>
      <c r="O195" s="281">
        <v>0</v>
      </c>
      <c r="P195" s="281">
        <f t="shared" si="29"/>
        <v>0</v>
      </c>
      <c r="Q195" s="170"/>
      <c r="R195" s="281">
        <v>0</v>
      </c>
      <c r="S195" s="281">
        <v>0</v>
      </c>
      <c r="T195" s="281">
        <f t="shared" si="30"/>
        <v>0</v>
      </c>
      <c r="U195" s="170"/>
      <c r="V195" s="281">
        <v>0</v>
      </c>
      <c r="W195" s="281">
        <v>0</v>
      </c>
      <c r="X195" s="281">
        <f t="shared" si="31"/>
        <v>0</v>
      </c>
      <c r="Y195" s="170"/>
      <c r="Z195" s="281">
        <f>SUM(J195,N195,R195,V195)</f>
        <v>0</v>
      </c>
      <c r="AA195" s="281">
        <f>SUM(K195,O195,S195,W195)</f>
        <v>0</v>
      </c>
      <c r="AB195" s="281">
        <f t="shared" si="32"/>
        <v>0</v>
      </c>
      <c r="AC195" s="170"/>
    </row>
    <row r="196" spans="2:29" ht="12.75">
      <c r="B196" s="274"/>
      <c r="C196" s="274"/>
      <c r="D196" s="274"/>
      <c r="E196" s="274"/>
      <c r="F196" s="274" t="s">
        <v>179</v>
      </c>
      <c r="G196" s="274"/>
      <c r="H196" s="274"/>
      <c r="J196" s="281">
        <f>+J197+J198</f>
        <v>0</v>
      </c>
      <c r="K196" s="281">
        <f>+K197+K198</f>
        <v>0</v>
      </c>
      <c r="L196" s="281">
        <f t="shared" si="28"/>
        <v>0</v>
      </c>
      <c r="M196" s="170"/>
      <c r="N196" s="281">
        <f>+N197+N198</f>
        <v>0</v>
      </c>
      <c r="O196" s="281">
        <f>+O197+O198</f>
        <v>0</v>
      </c>
      <c r="P196" s="281">
        <f t="shared" si="29"/>
        <v>0</v>
      </c>
      <c r="Q196" s="170"/>
      <c r="R196" s="281">
        <f>+R197+R198</f>
        <v>0</v>
      </c>
      <c r="S196" s="281">
        <f>+S197+S198</f>
        <v>0</v>
      </c>
      <c r="T196" s="281">
        <f t="shared" si="30"/>
        <v>0</v>
      </c>
      <c r="U196" s="170"/>
      <c r="V196" s="281">
        <f>+V197+V198</f>
        <v>0</v>
      </c>
      <c r="W196" s="281">
        <f>+W197+W198</f>
        <v>0</v>
      </c>
      <c r="X196" s="281">
        <f t="shared" si="31"/>
        <v>0</v>
      </c>
      <c r="Y196" s="170"/>
      <c r="Z196" s="281">
        <f>+Z197+Z198</f>
        <v>0</v>
      </c>
      <c r="AA196" s="281">
        <f>+AA197+AA198</f>
        <v>0</v>
      </c>
      <c r="AB196" s="281">
        <f>+Z196-AA196</f>
        <v>0</v>
      </c>
      <c r="AC196" s="170"/>
    </row>
    <row r="197" spans="2:29" ht="12.75">
      <c r="B197" s="274"/>
      <c r="C197" s="274"/>
      <c r="D197" s="274"/>
      <c r="E197" s="274"/>
      <c r="F197" s="274"/>
      <c r="G197" s="274" t="s">
        <v>144</v>
      </c>
      <c r="H197" s="274"/>
      <c r="J197" s="281">
        <v>0</v>
      </c>
      <c r="K197" s="281">
        <v>0</v>
      </c>
      <c r="L197" s="281">
        <f t="shared" si="28"/>
        <v>0</v>
      </c>
      <c r="M197" s="170"/>
      <c r="N197" s="281">
        <v>0</v>
      </c>
      <c r="O197" s="281">
        <v>0</v>
      </c>
      <c r="P197" s="281">
        <f t="shared" si="29"/>
        <v>0</v>
      </c>
      <c r="Q197" s="170"/>
      <c r="R197" s="281">
        <v>0</v>
      </c>
      <c r="S197" s="281">
        <v>0</v>
      </c>
      <c r="T197" s="281">
        <f t="shared" si="30"/>
        <v>0</v>
      </c>
      <c r="U197" s="170"/>
      <c r="V197" s="281">
        <v>0</v>
      </c>
      <c r="W197" s="281">
        <v>0</v>
      </c>
      <c r="X197" s="281">
        <f t="shared" si="31"/>
        <v>0</v>
      </c>
      <c r="Y197" s="170"/>
      <c r="Z197" s="281">
        <f aca="true" t="shared" si="34" ref="Z197:AA199">SUM(J197,N197,R197,V197)</f>
        <v>0</v>
      </c>
      <c r="AA197" s="281">
        <f t="shared" si="34"/>
        <v>0</v>
      </c>
      <c r="AB197" s="281">
        <f t="shared" si="32"/>
        <v>0</v>
      </c>
      <c r="AC197" s="170"/>
    </row>
    <row r="198" spans="2:29" ht="12.75">
      <c r="B198" s="274"/>
      <c r="C198" s="274"/>
      <c r="D198" s="274"/>
      <c r="E198" s="274"/>
      <c r="F198" s="274"/>
      <c r="G198" s="274" t="s">
        <v>161</v>
      </c>
      <c r="H198" s="274"/>
      <c r="J198" s="281">
        <v>0</v>
      </c>
      <c r="K198" s="281">
        <v>0</v>
      </c>
      <c r="L198" s="281">
        <f t="shared" si="28"/>
        <v>0</v>
      </c>
      <c r="M198" s="170"/>
      <c r="N198" s="281">
        <v>0</v>
      </c>
      <c r="O198" s="281">
        <v>0</v>
      </c>
      <c r="P198" s="281">
        <f t="shared" si="29"/>
        <v>0</v>
      </c>
      <c r="Q198" s="170"/>
      <c r="R198" s="281">
        <v>0</v>
      </c>
      <c r="S198" s="281">
        <v>0</v>
      </c>
      <c r="T198" s="281">
        <f t="shared" si="30"/>
        <v>0</v>
      </c>
      <c r="U198" s="170"/>
      <c r="V198" s="281">
        <v>0</v>
      </c>
      <c r="W198" s="281">
        <v>0</v>
      </c>
      <c r="X198" s="281">
        <f t="shared" si="31"/>
        <v>0</v>
      </c>
      <c r="Y198" s="170"/>
      <c r="Z198" s="281">
        <f t="shared" si="34"/>
        <v>0</v>
      </c>
      <c r="AA198" s="281">
        <f t="shared" si="34"/>
        <v>0</v>
      </c>
      <c r="AB198" s="281">
        <f t="shared" si="32"/>
        <v>0</v>
      </c>
      <c r="AC198" s="170"/>
    </row>
    <row r="199" spans="2:29" ht="12.75">
      <c r="B199" s="274"/>
      <c r="C199" s="274"/>
      <c r="D199" s="274"/>
      <c r="E199" s="274"/>
      <c r="F199" s="274" t="s">
        <v>718</v>
      </c>
      <c r="G199" s="274"/>
      <c r="H199" s="274"/>
      <c r="J199" s="281">
        <v>0.17564765080807493</v>
      </c>
      <c r="K199" s="281">
        <v>0.37728995</v>
      </c>
      <c r="L199" s="281">
        <f t="shared" si="28"/>
        <v>-0.20164229919192506</v>
      </c>
      <c r="M199" s="170"/>
      <c r="N199" s="281">
        <v>0.13652678000000004</v>
      </c>
      <c r="O199" s="281">
        <v>0.15794719000000002</v>
      </c>
      <c r="P199" s="281">
        <f t="shared" si="29"/>
        <v>-0.021420409999999973</v>
      </c>
      <c r="Q199" s="170"/>
      <c r="R199" s="281">
        <v>1084.8808922621286</v>
      </c>
      <c r="S199" s="281">
        <v>0.11155585000000003</v>
      </c>
      <c r="T199" s="281">
        <f t="shared" si="30"/>
        <v>1084.7693364121285</v>
      </c>
      <c r="U199" s="170"/>
      <c r="V199" s="281">
        <v>0.001164769552945927</v>
      </c>
      <c r="W199" s="281">
        <v>0.7358810108397537</v>
      </c>
      <c r="X199" s="281">
        <f t="shared" si="31"/>
        <v>-0.7347162412868077</v>
      </c>
      <c r="Y199" s="170"/>
      <c r="Z199" s="281">
        <f t="shared" si="34"/>
        <v>1085.1942314624896</v>
      </c>
      <c r="AA199" s="281">
        <f t="shared" si="34"/>
        <v>1.3826740008397538</v>
      </c>
      <c r="AB199" s="281">
        <f t="shared" si="32"/>
        <v>1083.81155746165</v>
      </c>
      <c r="AC199" s="170"/>
    </row>
    <row r="200" spans="2:29" ht="12.75">
      <c r="B200" s="274"/>
      <c r="C200" s="274"/>
      <c r="D200" s="274"/>
      <c r="E200" s="274"/>
      <c r="F200" s="274"/>
      <c r="G200" s="274"/>
      <c r="H200" s="272"/>
      <c r="J200" s="281"/>
      <c r="K200" s="281"/>
      <c r="L200" s="281"/>
      <c r="M200" s="170"/>
      <c r="N200" s="281"/>
      <c r="O200" s="281"/>
      <c r="P200" s="281"/>
      <c r="Q200" s="170"/>
      <c r="R200" s="281"/>
      <c r="S200" s="281"/>
      <c r="T200" s="281"/>
      <c r="U200" s="170"/>
      <c r="V200" s="281"/>
      <c r="W200" s="281"/>
      <c r="X200" s="281"/>
      <c r="Y200" s="170"/>
      <c r="Z200" s="281"/>
      <c r="AA200" s="281"/>
      <c r="AB200" s="281"/>
      <c r="AC200" s="170"/>
    </row>
    <row r="201" spans="2:29" ht="12.75">
      <c r="B201" s="274"/>
      <c r="C201" s="274" t="s">
        <v>84</v>
      </c>
      <c r="D201" s="274" t="s">
        <v>85</v>
      </c>
      <c r="E201" s="274"/>
      <c r="F201" s="274"/>
      <c r="G201" s="274"/>
      <c r="H201" s="272"/>
      <c r="J201" s="281">
        <f>+J202+J203+J204+J205+J208</f>
        <v>627.5878475617319</v>
      </c>
      <c r="K201" s="281">
        <f>+K202+K203+K204+K205+K208</f>
        <v>1087.2320358334296</v>
      </c>
      <c r="L201" s="281">
        <f aca="true" t="shared" si="35" ref="L201:L208">+J201-K201</f>
        <v>-459.64418827169766</v>
      </c>
      <c r="M201" s="170"/>
      <c r="N201" s="281">
        <f>+N202+N203+N204+N205+N208</f>
        <v>901.1972664634458</v>
      </c>
      <c r="O201" s="281">
        <f>+O202+O203+O204+O205+O208</f>
        <v>438.4514609012999</v>
      </c>
      <c r="P201" s="281">
        <f aca="true" t="shared" si="36" ref="P201:P208">+N201-O201</f>
        <v>462.74580556214585</v>
      </c>
      <c r="Q201" s="170"/>
      <c r="R201" s="281">
        <f>+R202+R203+R204+R205+R208</f>
        <v>298.66714577954417</v>
      </c>
      <c r="S201" s="281">
        <f>+S202+S203+S204+S205+S208</f>
        <v>2415.9650346498274</v>
      </c>
      <c r="T201" s="281">
        <f aca="true" t="shared" si="37" ref="T201:T208">+R201-S201</f>
        <v>-2117.2978888702833</v>
      </c>
      <c r="U201" s="170"/>
      <c r="V201" s="281">
        <f>+V202+V203+V204+V205+V208</f>
        <v>667.1843531927068</v>
      </c>
      <c r="W201" s="281">
        <f>+W202+W203+W204+W205+W208</f>
        <v>200.73547799358874</v>
      </c>
      <c r="X201" s="281">
        <f aca="true" t="shared" si="38" ref="X201:X208">+V201-W201</f>
        <v>466.44887519911805</v>
      </c>
      <c r="Y201" s="170"/>
      <c r="Z201" s="281">
        <f>+Z202+Z203+Z204+Z205+Z208</f>
        <v>2494.636612997429</v>
      </c>
      <c r="AA201" s="281">
        <f>+AA202+AA203+AA204+AA205+AA208</f>
        <v>4142.384009378146</v>
      </c>
      <c r="AB201" s="281">
        <f aca="true" t="shared" si="39" ref="AB201:AB208">+Z201-AA201</f>
        <v>-1647.7473963807174</v>
      </c>
      <c r="AC201" s="170"/>
    </row>
    <row r="202" spans="2:29" ht="12.75">
      <c r="B202" s="274"/>
      <c r="C202" s="274"/>
      <c r="D202" s="274"/>
      <c r="E202" s="277" t="s">
        <v>86</v>
      </c>
      <c r="F202" s="287"/>
      <c r="G202" s="274"/>
      <c r="H202" s="274"/>
      <c r="J202" s="281">
        <v>0</v>
      </c>
      <c r="K202" s="281">
        <v>0</v>
      </c>
      <c r="L202" s="281">
        <f t="shared" si="35"/>
        <v>0</v>
      </c>
      <c r="M202" s="170"/>
      <c r="N202" s="281">
        <v>0</v>
      </c>
      <c r="O202" s="281">
        <v>0</v>
      </c>
      <c r="P202" s="281">
        <f t="shared" si="36"/>
        <v>0</v>
      </c>
      <c r="Q202" s="170"/>
      <c r="R202" s="281">
        <v>0</v>
      </c>
      <c r="S202" s="281">
        <v>0</v>
      </c>
      <c r="T202" s="281">
        <f t="shared" si="37"/>
        <v>0</v>
      </c>
      <c r="U202" s="170"/>
      <c r="V202" s="281">
        <v>0</v>
      </c>
      <c r="W202" s="281">
        <v>0</v>
      </c>
      <c r="X202" s="281">
        <f t="shared" si="38"/>
        <v>0</v>
      </c>
      <c r="Y202" s="170"/>
      <c r="Z202" s="281">
        <f aca="true" t="shared" si="40" ref="Z202:AA204">SUM(J202,N202,R202,V202)</f>
        <v>0</v>
      </c>
      <c r="AA202" s="281">
        <f t="shared" si="40"/>
        <v>0</v>
      </c>
      <c r="AB202" s="281">
        <f t="shared" si="39"/>
        <v>0</v>
      </c>
      <c r="AC202" s="170"/>
    </row>
    <row r="203" spans="2:29" ht="12.75">
      <c r="B203" s="274"/>
      <c r="C203" s="274"/>
      <c r="D203" s="274"/>
      <c r="E203" s="277" t="s">
        <v>87</v>
      </c>
      <c r="F203" s="287"/>
      <c r="G203" s="274"/>
      <c r="H203" s="274"/>
      <c r="J203" s="281">
        <v>0.24567145695381057</v>
      </c>
      <c r="K203" s="281">
        <v>0.05638316189694993</v>
      </c>
      <c r="L203" s="281">
        <f t="shared" si="35"/>
        <v>0.18928829505686062</v>
      </c>
      <c r="M203" s="170"/>
      <c r="N203" s="281">
        <v>0.09283596089871904</v>
      </c>
      <c r="O203" s="281">
        <v>0.04101223676040433</v>
      </c>
      <c r="P203" s="281">
        <f t="shared" si="36"/>
        <v>0.05182372413831471</v>
      </c>
      <c r="Q203" s="170"/>
      <c r="R203" s="281">
        <v>0</v>
      </c>
      <c r="S203" s="281">
        <v>1084.5880977568913</v>
      </c>
      <c r="T203" s="281">
        <f t="shared" si="37"/>
        <v>-1084.5880977568913</v>
      </c>
      <c r="U203" s="170"/>
      <c r="V203" s="281">
        <v>0.2667451313119864</v>
      </c>
      <c r="W203" s="281">
        <v>0.4996262003652042</v>
      </c>
      <c r="X203" s="281">
        <f t="shared" si="38"/>
        <v>-0.23288106905321782</v>
      </c>
      <c r="Y203" s="170"/>
      <c r="Z203" s="281">
        <f t="shared" si="40"/>
        <v>0.605252549164516</v>
      </c>
      <c r="AA203" s="281">
        <f t="shared" si="40"/>
        <v>1085.185119355914</v>
      </c>
      <c r="AB203" s="281">
        <f t="shared" si="39"/>
        <v>-1084.5798668067494</v>
      </c>
      <c r="AC203" s="170"/>
    </row>
    <row r="204" spans="2:29" ht="12.75">
      <c r="B204" s="274"/>
      <c r="C204" s="274"/>
      <c r="D204" s="274"/>
      <c r="E204" s="277" t="s">
        <v>88</v>
      </c>
      <c r="F204" s="287"/>
      <c r="G204" s="274"/>
      <c r="H204" s="274"/>
      <c r="J204" s="281">
        <v>0.1273975253246648</v>
      </c>
      <c r="K204" s="281">
        <v>0.09160401108626628</v>
      </c>
      <c r="L204" s="281">
        <f t="shared" si="35"/>
        <v>0.03579351423839852</v>
      </c>
      <c r="M204" s="170"/>
      <c r="N204" s="281">
        <v>0.0906757142670869</v>
      </c>
      <c r="O204" s="281">
        <v>0.07564770947759766</v>
      </c>
      <c r="P204" s="281">
        <f t="shared" si="36"/>
        <v>0.015028004789489235</v>
      </c>
      <c r="Q204" s="170"/>
      <c r="R204" s="281">
        <v>0.05681091292010901</v>
      </c>
      <c r="S204" s="281">
        <v>85.37663473488338</v>
      </c>
      <c r="T204" s="281">
        <f t="shared" si="37"/>
        <v>-85.31982382196327</v>
      </c>
      <c r="U204" s="170"/>
      <c r="V204" s="281">
        <v>0.07869371744682496</v>
      </c>
      <c r="W204" s="281">
        <v>32.00997087676433</v>
      </c>
      <c r="X204" s="281">
        <f t="shared" si="38"/>
        <v>-31.931277159317503</v>
      </c>
      <c r="Y204" s="170"/>
      <c r="Z204" s="281">
        <f t="shared" si="40"/>
        <v>0.3535778699586857</v>
      </c>
      <c r="AA204" s="281">
        <f t="shared" si="40"/>
        <v>117.55385733221158</v>
      </c>
      <c r="AB204" s="281">
        <f t="shared" si="39"/>
        <v>-117.2002794622529</v>
      </c>
      <c r="AC204" s="170"/>
    </row>
    <row r="205" spans="2:29" ht="12.75">
      <c r="B205" s="274"/>
      <c r="C205" s="274"/>
      <c r="D205" s="274"/>
      <c r="E205" s="277" t="s">
        <v>89</v>
      </c>
      <c r="F205" s="287"/>
      <c r="G205" s="274"/>
      <c r="H205" s="274"/>
      <c r="J205" s="281">
        <v>607.0157204394534</v>
      </c>
      <c r="K205" s="281">
        <v>1041.8107208304464</v>
      </c>
      <c r="L205" s="281">
        <f t="shared" si="35"/>
        <v>-434.795000390993</v>
      </c>
      <c r="M205" s="170"/>
      <c r="N205" s="281">
        <v>817.3927958582799</v>
      </c>
      <c r="O205" s="281">
        <v>384.33280618506194</v>
      </c>
      <c r="P205" s="281">
        <f t="shared" si="36"/>
        <v>433.05998967321796</v>
      </c>
      <c r="Q205" s="170"/>
      <c r="R205" s="281">
        <v>247.7702039766241</v>
      </c>
      <c r="S205" s="281">
        <v>1200.9357856280528</v>
      </c>
      <c r="T205" s="281">
        <f t="shared" si="37"/>
        <v>-953.1655816514287</v>
      </c>
      <c r="U205" s="170"/>
      <c r="V205" s="281">
        <v>620.076632763948</v>
      </c>
      <c r="W205" s="281">
        <v>109.1854984664592</v>
      </c>
      <c r="X205" s="281">
        <f t="shared" si="38"/>
        <v>510.89113429748886</v>
      </c>
      <c r="Y205" s="170"/>
      <c r="Z205" s="281">
        <f>+Z206+Z207</f>
        <v>2292.2553530383057</v>
      </c>
      <c r="AA205" s="281">
        <f>+AA206+AA207</f>
        <v>2736.2648111100207</v>
      </c>
      <c r="AB205" s="281">
        <f t="shared" si="39"/>
        <v>-444.009458071715</v>
      </c>
      <c r="AC205" s="170"/>
    </row>
    <row r="206" spans="2:29" ht="12.75">
      <c r="B206" s="274"/>
      <c r="C206" s="274"/>
      <c r="D206" s="274"/>
      <c r="E206" s="287"/>
      <c r="F206" s="277" t="s">
        <v>90</v>
      </c>
      <c r="G206" s="274"/>
      <c r="H206" s="274"/>
      <c r="J206" s="281">
        <v>541.6668255333335</v>
      </c>
      <c r="K206" s="281">
        <v>528.5272710739971</v>
      </c>
      <c r="L206" s="281">
        <f t="shared" si="35"/>
        <v>13.13955445933641</v>
      </c>
      <c r="M206" s="170"/>
      <c r="N206" s="281">
        <v>170.8890113187366</v>
      </c>
      <c r="O206" s="281">
        <v>122.50428593376306</v>
      </c>
      <c r="P206" s="281">
        <f t="shared" si="36"/>
        <v>48.38472538497355</v>
      </c>
      <c r="Q206" s="170"/>
      <c r="R206" s="281">
        <v>0</v>
      </c>
      <c r="S206" s="281">
        <v>656.8204381498548</v>
      </c>
      <c r="T206" s="281">
        <f t="shared" si="37"/>
        <v>-656.8204381498548</v>
      </c>
      <c r="U206" s="170"/>
      <c r="V206" s="281">
        <v>142.8141052286437</v>
      </c>
      <c r="W206" s="281">
        <v>109.1854984664592</v>
      </c>
      <c r="X206" s="281">
        <f t="shared" si="38"/>
        <v>33.62860676218452</v>
      </c>
      <c r="Y206" s="170"/>
      <c r="Z206" s="281">
        <f aca="true" t="shared" si="41" ref="Z206:AA208">SUM(J206,N206,R206,V206)</f>
        <v>855.3699420807138</v>
      </c>
      <c r="AA206" s="281">
        <f t="shared" si="41"/>
        <v>1417.0374936240742</v>
      </c>
      <c r="AB206" s="281">
        <f t="shared" si="39"/>
        <v>-561.6675515433603</v>
      </c>
      <c r="AC206" s="170"/>
    </row>
    <row r="207" spans="2:29" ht="12.75">
      <c r="B207" s="274"/>
      <c r="C207" s="274"/>
      <c r="D207" s="274"/>
      <c r="E207" s="287"/>
      <c r="F207" s="277" t="s">
        <v>91</v>
      </c>
      <c r="G207" s="274"/>
      <c r="H207" s="274"/>
      <c r="J207" s="281">
        <v>65.34889490611982</v>
      </c>
      <c r="K207" s="281">
        <v>513.2834497564494</v>
      </c>
      <c r="L207" s="281">
        <f t="shared" si="35"/>
        <v>-447.93455485032956</v>
      </c>
      <c r="M207" s="170"/>
      <c r="N207" s="281">
        <v>646.5037845395433</v>
      </c>
      <c r="O207" s="281">
        <v>261.82852025129887</v>
      </c>
      <c r="P207" s="281">
        <f t="shared" si="36"/>
        <v>384.6752642882444</v>
      </c>
      <c r="Q207" s="170"/>
      <c r="R207" s="281">
        <v>247.7702039766241</v>
      </c>
      <c r="S207" s="281">
        <v>544.115347478198</v>
      </c>
      <c r="T207" s="281">
        <f t="shared" si="37"/>
        <v>-296.34514350157394</v>
      </c>
      <c r="U207" s="170"/>
      <c r="V207" s="281">
        <v>477.26252753530434</v>
      </c>
      <c r="W207" s="281">
        <v>0</v>
      </c>
      <c r="X207" s="281">
        <f t="shared" si="38"/>
        <v>477.26252753530434</v>
      </c>
      <c r="Y207" s="170"/>
      <c r="Z207" s="281">
        <f t="shared" si="41"/>
        <v>1436.8854109575916</v>
      </c>
      <c r="AA207" s="281">
        <f t="shared" si="41"/>
        <v>1319.2273174859463</v>
      </c>
      <c r="AB207" s="281">
        <f t="shared" si="39"/>
        <v>117.65809347164532</v>
      </c>
      <c r="AC207" s="170"/>
    </row>
    <row r="208" spans="1:29" ht="12.75">
      <c r="A208" s="258"/>
      <c r="B208" s="276"/>
      <c r="C208" s="276"/>
      <c r="D208" s="276"/>
      <c r="E208" s="278" t="s">
        <v>92</v>
      </c>
      <c r="F208" s="278"/>
      <c r="G208" s="276"/>
      <c r="H208" s="276"/>
      <c r="I208" s="267"/>
      <c r="J208" s="281">
        <v>20.199058139999998</v>
      </c>
      <c r="K208" s="281">
        <v>45.27332782999997</v>
      </c>
      <c r="L208" s="286">
        <f t="shared" si="35"/>
        <v>-25.074269689999973</v>
      </c>
      <c r="M208" s="244"/>
      <c r="N208" s="281">
        <v>83.62095892999999</v>
      </c>
      <c r="O208" s="281">
        <v>54.00199477000001</v>
      </c>
      <c r="P208" s="286">
        <f t="shared" si="36"/>
        <v>29.618964159999976</v>
      </c>
      <c r="Q208" s="244"/>
      <c r="R208" s="281">
        <v>50.840130890000005</v>
      </c>
      <c r="S208" s="281">
        <v>45.06451653000002</v>
      </c>
      <c r="T208" s="286">
        <f t="shared" si="37"/>
        <v>5.7756143599999845</v>
      </c>
      <c r="U208" s="244"/>
      <c r="V208" s="281">
        <v>46.762281579999964</v>
      </c>
      <c r="W208" s="281">
        <v>59.040382449999996</v>
      </c>
      <c r="X208" s="286">
        <f t="shared" si="38"/>
        <v>-12.278100870000031</v>
      </c>
      <c r="Y208" s="244"/>
      <c r="Z208" s="286">
        <f t="shared" si="41"/>
        <v>201.42242953999994</v>
      </c>
      <c r="AA208" s="286">
        <f t="shared" si="41"/>
        <v>203.38022158</v>
      </c>
      <c r="AB208" s="286">
        <f t="shared" si="39"/>
        <v>-1.9577920400000721</v>
      </c>
      <c r="AC208" s="170"/>
    </row>
    <row r="209" spans="2:29" ht="12.75">
      <c r="B209" s="274"/>
      <c r="C209" s="274"/>
      <c r="D209" s="274"/>
      <c r="E209" s="274"/>
      <c r="F209" s="274"/>
      <c r="G209" s="274"/>
      <c r="H209" s="274"/>
      <c r="J209" s="274"/>
      <c r="K209" s="274"/>
      <c r="L209" s="274"/>
      <c r="M209" s="192"/>
      <c r="N209" s="274"/>
      <c r="O209" s="274"/>
      <c r="P209" s="274"/>
      <c r="R209" s="274"/>
      <c r="S209" s="274"/>
      <c r="T209" s="274"/>
      <c r="U209" s="192"/>
      <c r="V209" s="274"/>
      <c r="W209" s="274"/>
      <c r="X209" s="274"/>
      <c r="Y209" s="192"/>
      <c r="Z209" s="274"/>
      <c r="AA209" s="274"/>
      <c r="AB209" s="274"/>
      <c r="AC209" s="192"/>
    </row>
    <row r="210" spans="2:29" ht="12.75">
      <c r="B210" s="274"/>
      <c r="C210" s="274"/>
      <c r="D210" s="274"/>
      <c r="E210" s="274"/>
      <c r="F210" s="274"/>
      <c r="G210" s="274"/>
      <c r="H210" s="274"/>
      <c r="J210" s="274"/>
      <c r="K210" s="274"/>
      <c r="L210" s="274"/>
      <c r="M210" s="192"/>
      <c r="N210" s="274"/>
      <c r="O210" s="274"/>
      <c r="P210" s="274"/>
      <c r="R210" s="274"/>
      <c r="S210" s="274"/>
      <c r="T210" s="274"/>
      <c r="U210" s="192"/>
      <c r="V210" s="274"/>
      <c r="W210" s="274"/>
      <c r="X210" s="274"/>
      <c r="Y210" s="192"/>
      <c r="Z210" s="274"/>
      <c r="AA210" s="274"/>
      <c r="AB210" s="274"/>
      <c r="AC210" s="192"/>
    </row>
    <row r="211" spans="2:29" ht="12.75">
      <c r="B211" s="274"/>
      <c r="C211" s="274" t="s">
        <v>183</v>
      </c>
      <c r="D211" s="274"/>
      <c r="E211" s="274"/>
      <c r="F211" s="274"/>
      <c r="G211" s="274"/>
      <c r="H211" s="274"/>
      <c r="J211" s="281"/>
      <c r="K211" s="281"/>
      <c r="L211" s="281"/>
      <c r="M211" s="170"/>
      <c r="N211" s="281"/>
      <c r="O211" s="281"/>
      <c r="P211" s="281"/>
      <c r="Q211" s="170"/>
      <c r="R211" s="281"/>
      <c r="S211" s="281"/>
      <c r="T211" s="281"/>
      <c r="U211" s="170"/>
      <c r="V211" s="281"/>
      <c r="W211" s="281"/>
      <c r="X211" s="281"/>
      <c r="Y211" s="170"/>
      <c r="Z211" s="281"/>
      <c r="AA211" s="281"/>
      <c r="AB211" s="281"/>
      <c r="AC211" s="170"/>
    </row>
    <row r="212" spans="2:29" ht="12.75">
      <c r="B212" s="274"/>
      <c r="C212" s="274"/>
      <c r="D212" s="274"/>
      <c r="E212" s="274"/>
      <c r="F212" s="274"/>
      <c r="G212" s="274"/>
      <c r="H212" s="274"/>
      <c r="J212" s="281"/>
      <c r="K212" s="281"/>
      <c r="L212" s="281"/>
      <c r="M212" s="170"/>
      <c r="N212" s="281"/>
      <c r="O212" s="281"/>
      <c r="P212" s="281"/>
      <c r="Q212" s="170"/>
      <c r="R212" s="281"/>
      <c r="S212" s="281"/>
      <c r="T212" s="281"/>
      <c r="U212" s="170"/>
      <c r="V212" s="281"/>
      <c r="W212" s="281"/>
      <c r="X212" s="281"/>
      <c r="Y212" s="170"/>
      <c r="Z212" s="281"/>
      <c r="AA212" s="281"/>
      <c r="AB212" s="281"/>
      <c r="AC212" s="170"/>
    </row>
    <row r="213" spans="2:29" ht="12.75">
      <c r="B213" s="274"/>
      <c r="C213" s="274" t="s">
        <v>109</v>
      </c>
      <c r="D213" s="274" t="s">
        <v>184</v>
      </c>
      <c r="E213" s="274"/>
      <c r="F213" s="274"/>
      <c r="G213" s="274"/>
      <c r="H213" s="274"/>
      <c r="J213" s="281">
        <v>1527.1</v>
      </c>
      <c r="K213" s="281">
        <v>46.5</v>
      </c>
      <c r="L213" s="281">
        <f>+J213-K213</f>
        <v>1480.6</v>
      </c>
      <c r="M213" s="170"/>
      <c r="N213" s="281">
        <v>6</v>
      </c>
      <c r="O213" s="281">
        <v>83.6</v>
      </c>
      <c r="P213" s="281">
        <f>+N213-O213</f>
        <v>-77.6</v>
      </c>
      <c r="Q213" s="170"/>
      <c r="R213" s="281">
        <v>0</v>
      </c>
      <c r="S213" s="281">
        <v>57.3</v>
      </c>
      <c r="T213" s="281">
        <f>+R213-S213</f>
        <v>-57.3</v>
      </c>
      <c r="U213" s="170"/>
      <c r="V213" s="281">
        <v>0</v>
      </c>
      <c r="W213" s="281">
        <v>107.1</v>
      </c>
      <c r="X213" s="281">
        <f>+V213-W213</f>
        <v>-107.1</v>
      </c>
      <c r="Y213" s="170"/>
      <c r="Z213" s="281">
        <f>SUM(J213,N213,R213,V213)</f>
        <v>1533.1</v>
      </c>
      <c r="AA213" s="281">
        <f>SUM(K213,O213,S213,W213)</f>
        <v>294.5</v>
      </c>
      <c r="AB213" s="281">
        <f>+Z213-AA213</f>
        <v>1238.6</v>
      </c>
      <c r="AC213" s="170"/>
    </row>
    <row r="214" spans="2:29" ht="12.75">
      <c r="B214" s="274"/>
      <c r="C214" s="274"/>
      <c r="D214" s="274" t="s">
        <v>185</v>
      </c>
      <c r="E214" s="274"/>
      <c r="F214" s="274"/>
      <c r="G214" s="274"/>
      <c r="H214" s="274"/>
      <c r="J214" s="281"/>
      <c r="K214" s="281"/>
      <c r="L214" s="281"/>
      <c r="M214" s="170"/>
      <c r="N214" s="281"/>
      <c r="O214" s="281"/>
      <c r="P214" s="281"/>
      <c r="Q214" s="170"/>
      <c r="R214" s="281"/>
      <c r="S214" s="281"/>
      <c r="T214" s="281"/>
      <c r="U214" s="170"/>
      <c r="V214" s="281"/>
      <c r="W214" s="281"/>
      <c r="X214" s="281"/>
      <c r="Y214" s="170"/>
      <c r="Z214" s="281"/>
      <c r="AA214" s="281"/>
      <c r="AB214" s="281"/>
      <c r="AC214" s="170"/>
    </row>
    <row r="215" spans="2:29" ht="12.75">
      <c r="B215" s="274"/>
      <c r="C215" s="274"/>
      <c r="D215" s="274"/>
      <c r="E215" s="274"/>
      <c r="F215" s="274"/>
      <c r="G215" s="274"/>
      <c r="H215" s="274"/>
      <c r="J215" s="281"/>
      <c r="K215" s="281"/>
      <c r="L215" s="281"/>
      <c r="M215" s="170"/>
      <c r="N215" s="281"/>
      <c r="O215" s="281"/>
      <c r="P215" s="281"/>
      <c r="Q215" s="170"/>
      <c r="R215" s="281"/>
      <c r="S215" s="281"/>
      <c r="T215" s="281"/>
      <c r="U215" s="170"/>
      <c r="V215" s="281"/>
      <c r="W215" s="281"/>
      <c r="X215" s="281"/>
      <c r="Y215" s="170"/>
      <c r="Z215" s="281"/>
      <c r="AA215" s="281"/>
      <c r="AB215" s="281"/>
      <c r="AC215" s="170"/>
    </row>
    <row r="216" spans="2:29" ht="12.75">
      <c r="B216" s="274"/>
      <c r="C216" s="274" t="s">
        <v>114</v>
      </c>
      <c r="D216" s="274" t="s">
        <v>186</v>
      </c>
      <c r="E216" s="274"/>
      <c r="F216" s="274"/>
      <c r="G216" s="274"/>
      <c r="H216" s="274"/>
      <c r="J216" s="281"/>
      <c r="K216" s="281">
        <f>SUM(K217:K220)</f>
        <v>530.4</v>
      </c>
      <c r="L216" s="281">
        <f aca="true" t="shared" si="42" ref="L216:L222">+J216-K216</f>
        <v>-530.4</v>
      </c>
      <c r="M216" s="170"/>
      <c r="N216" s="281"/>
      <c r="O216" s="281">
        <f>SUM(O217:O220)</f>
        <v>575.8</v>
      </c>
      <c r="P216" s="281">
        <f aca="true" t="shared" si="43" ref="P216:P222">+N216-O216</f>
        <v>-575.8</v>
      </c>
      <c r="Q216" s="170"/>
      <c r="R216" s="281"/>
      <c r="S216" s="281">
        <f>SUM(S217:S220)</f>
        <v>1001.9</v>
      </c>
      <c r="T216" s="281">
        <f aca="true" t="shared" si="44" ref="T216:T222">+R216-S216</f>
        <v>-1001.9</v>
      </c>
      <c r="U216" s="170"/>
      <c r="V216" s="281"/>
      <c r="W216" s="281">
        <f>SUM(W217:W220)</f>
        <v>758.6</v>
      </c>
      <c r="X216" s="281">
        <f aca="true" t="shared" si="45" ref="X216:X222">+V216-W216</f>
        <v>-758.6</v>
      </c>
      <c r="Y216" s="170"/>
      <c r="Z216" s="281"/>
      <c r="AA216" s="281">
        <f>SUM(AA217:AA220)</f>
        <v>2866.7</v>
      </c>
      <c r="AB216" s="281">
        <f aca="true" t="shared" si="46" ref="AB216:AB222">+Z216-AA216</f>
        <v>-2866.7</v>
      </c>
      <c r="AC216" s="170"/>
    </row>
    <row r="217" spans="2:29" ht="12.75">
      <c r="B217" s="274"/>
      <c r="C217" s="274"/>
      <c r="D217" s="274"/>
      <c r="E217" s="274" t="s">
        <v>752</v>
      </c>
      <c r="F217" s="274"/>
      <c r="G217" s="274"/>
      <c r="H217" s="274"/>
      <c r="J217" s="281"/>
      <c r="K217" s="281">
        <v>0</v>
      </c>
      <c r="L217" s="281">
        <f t="shared" si="42"/>
        <v>0</v>
      </c>
      <c r="M217" s="170"/>
      <c r="N217" s="281"/>
      <c r="O217" s="281">
        <v>0</v>
      </c>
      <c r="P217" s="281">
        <f t="shared" si="43"/>
        <v>0</v>
      </c>
      <c r="Q217" s="170"/>
      <c r="R217" s="281"/>
      <c r="S217" s="281">
        <v>0</v>
      </c>
      <c r="T217" s="281">
        <f t="shared" si="44"/>
        <v>0</v>
      </c>
      <c r="U217" s="170"/>
      <c r="V217" s="281"/>
      <c r="W217" s="281">
        <v>0</v>
      </c>
      <c r="X217" s="281">
        <f t="shared" si="45"/>
        <v>0</v>
      </c>
      <c r="Y217" s="170"/>
      <c r="Z217" s="281"/>
      <c r="AA217" s="281">
        <f>SUM(K217,O217,S217,W217)</f>
        <v>0</v>
      </c>
      <c r="AB217" s="281">
        <f t="shared" si="46"/>
        <v>0</v>
      </c>
      <c r="AC217" s="170"/>
    </row>
    <row r="218" spans="2:29" ht="12.75">
      <c r="B218" s="274"/>
      <c r="C218" s="274"/>
      <c r="D218" s="274"/>
      <c r="E218" s="274" t="s">
        <v>187</v>
      </c>
      <c r="F218" s="274"/>
      <c r="G218" s="274"/>
      <c r="H218" s="274"/>
      <c r="J218" s="281"/>
      <c r="K218" s="281">
        <v>0</v>
      </c>
      <c r="L218" s="281">
        <f t="shared" si="42"/>
        <v>0</v>
      </c>
      <c r="M218" s="170"/>
      <c r="N218" s="281"/>
      <c r="O218" s="281">
        <v>0</v>
      </c>
      <c r="P218" s="281">
        <f t="shared" si="43"/>
        <v>0</v>
      </c>
      <c r="Q218" s="170"/>
      <c r="R218" s="281"/>
      <c r="S218" s="281">
        <v>0</v>
      </c>
      <c r="T218" s="281">
        <f t="shared" si="44"/>
        <v>0</v>
      </c>
      <c r="U218" s="170"/>
      <c r="V218" s="281"/>
      <c r="W218" s="281">
        <v>0</v>
      </c>
      <c r="X218" s="281">
        <f t="shared" si="45"/>
        <v>0</v>
      </c>
      <c r="Y218" s="170"/>
      <c r="Z218" s="281"/>
      <c r="AA218" s="281">
        <f>SUM(K218,O218,S218,W218)</f>
        <v>0</v>
      </c>
      <c r="AB218" s="281">
        <f t="shared" si="46"/>
        <v>0</v>
      </c>
      <c r="AC218" s="170"/>
    </row>
    <row r="219" spans="2:29" ht="12.75">
      <c r="B219" s="274"/>
      <c r="C219" s="274"/>
      <c r="D219" s="274"/>
      <c r="E219" s="274" t="s">
        <v>188</v>
      </c>
      <c r="F219" s="274"/>
      <c r="G219" s="274"/>
      <c r="H219" s="274"/>
      <c r="J219" s="281"/>
      <c r="K219" s="281">
        <v>108.8</v>
      </c>
      <c r="L219" s="281">
        <f t="shared" si="42"/>
        <v>-108.8</v>
      </c>
      <c r="M219" s="170"/>
      <c r="N219" s="281"/>
      <c r="O219" s="281">
        <v>238.2</v>
      </c>
      <c r="P219" s="281">
        <f t="shared" si="43"/>
        <v>-238.2</v>
      </c>
      <c r="Q219" s="170"/>
      <c r="R219" s="281"/>
      <c r="S219" s="281">
        <v>592.5</v>
      </c>
      <c r="T219" s="281">
        <f t="shared" si="44"/>
        <v>-592.5</v>
      </c>
      <c r="U219" s="170"/>
      <c r="V219" s="281"/>
      <c r="W219" s="281">
        <v>1.5</v>
      </c>
      <c r="X219" s="281">
        <f t="shared" si="45"/>
        <v>-1.5</v>
      </c>
      <c r="Y219" s="170"/>
      <c r="Z219" s="281"/>
      <c r="AA219" s="281">
        <f>SUM(K219,O219,S219,W219)</f>
        <v>941</v>
      </c>
      <c r="AB219" s="281">
        <f t="shared" si="46"/>
        <v>-941</v>
      </c>
      <c r="AC219" s="170"/>
    </row>
    <row r="220" spans="2:29" ht="12.75">
      <c r="B220" s="274"/>
      <c r="C220" s="274"/>
      <c r="D220" s="274"/>
      <c r="E220" s="274" t="s">
        <v>189</v>
      </c>
      <c r="F220" s="274"/>
      <c r="G220" s="274"/>
      <c r="H220" s="274"/>
      <c r="J220" s="281"/>
      <c r="K220" s="281">
        <v>421.6</v>
      </c>
      <c r="L220" s="281">
        <f t="shared" si="42"/>
        <v>-421.6</v>
      </c>
      <c r="M220" s="170"/>
      <c r="N220" s="281"/>
      <c r="O220" s="281">
        <v>337.6</v>
      </c>
      <c r="P220" s="281">
        <f t="shared" si="43"/>
        <v>-337.6</v>
      </c>
      <c r="Q220" s="170"/>
      <c r="R220" s="281"/>
      <c r="S220" s="281">
        <v>409.4</v>
      </c>
      <c r="T220" s="281">
        <f t="shared" si="44"/>
        <v>-409.4</v>
      </c>
      <c r="U220" s="170"/>
      <c r="V220" s="281"/>
      <c r="W220" s="281">
        <v>757.1</v>
      </c>
      <c r="X220" s="281">
        <f t="shared" si="45"/>
        <v>-757.1</v>
      </c>
      <c r="Y220" s="170"/>
      <c r="Z220" s="281"/>
      <c r="AA220" s="281">
        <f>+AA221+AA222</f>
        <v>1925.6999999999998</v>
      </c>
      <c r="AB220" s="281">
        <f>+Z220-AA220</f>
        <v>-1925.6999999999998</v>
      </c>
      <c r="AC220" s="170"/>
    </row>
    <row r="221" spans="2:29" ht="12.75">
      <c r="B221" s="274"/>
      <c r="C221" s="274"/>
      <c r="D221" s="274"/>
      <c r="E221" s="274"/>
      <c r="F221" s="274" t="s">
        <v>80</v>
      </c>
      <c r="G221" s="274"/>
      <c r="H221" s="274"/>
      <c r="J221" s="281"/>
      <c r="K221" s="281">
        <v>26.2</v>
      </c>
      <c r="L221" s="281">
        <f t="shared" si="42"/>
        <v>-26.2</v>
      </c>
      <c r="M221" s="170"/>
      <c r="N221" s="281"/>
      <c r="O221" s="281">
        <v>250</v>
      </c>
      <c r="P221" s="281">
        <f t="shared" si="43"/>
        <v>-250</v>
      </c>
      <c r="Q221" s="170"/>
      <c r="R221" s="281"/>
      <c r="S221" s="281">
        <v>25</v>
      </c>
      <c r="T221" s="281">
        <f t="shared" si="44"/>
        <v>-25</v>
      </c>
      <c r="U221" s="170"/>
      <c r="V221" s="281"/>
      <c r="W221" s="281">
        <v>267.7</v>
      </c>
      <c r="X221" s="281">
        <f t="shared" si="45"/>
        <v>-267.7</v>
      </c>
      <c r="Y221" s="170"/>
      <c r="Z221" s="281"/>
      <c r="AA221" s="281">
        <f>SUM(K221,O221,S221,W221)</f>
        <v>568.9</v>
      </c>
      <c r="AB221" s="281">
        <f t="shared" si="46"/>
        <v>-568.9</v>
      </c>
      <c r="AC221" s="170"/>
    </row>
    <row r="222" spans="2:29" ht="12.75">
      <c r="B222" s="274"/>
      <c r="C222" s="274"/>
      <c r="D222" s="274"/>
      <c r="E222" s="274"/>
      <c r="F222" s="274" t="s">
        <v>81</v>
      </c>
      <c r="G222" s="274"/>
      <c r="H222" s="274"/>
      <c r="J222" s="281"/>
      <c r="K222" s="281">
        <v>395.4</v>
      </c>
      <c r="L222" s="281">
        <f t="shared" si="42"/>
        <v>-395.4</v>
      </c>
      <c r="M222" s="170"/>
      <c r="N222" s="281"/>
      <c r="O222" s="281">
        <v>87.6</v>
      </c>
      <c r="P222" s="281">
        <f t="shared" si="43"/>
        <v>-87.6</v>
      </c>
      <c r="Q222" s="170"/>
      <c r="R222" s="281"/>
      <c r="S222" s="281">
        <v>384.4</v>
      </c>
      <c r="T222" s="281">
        <f t="shared" si="44"/>
        <v>-384.4</v>
      </c>
      <c r="U222" s="170"/>
      <c r="V222" s="281"/>
      <c r="W222" s="281">
        <v>489.4</v>
      </c>
      <c r="X222" s="281">
        <f t="shared" si="45"/>
        <v>-489.4</v>
      </c>
      <c r="Y222" s="170"/>
      <c r="Z222" s="281"/>
      <c r="AA222" s="281">
        <f>SUM(K222,O222,S222,W222)</f>
        <v>1356.8</v>
      </c>
      <c r="AB222" s="281">
        <f t="shared" si="46"/>
        <v>-1356.8</v>
      </c>
      <c r="AC222" s="170"/>
    </row>
    <row r="223" spans="2:29" ht="12.75">
      <c r="B223" s="274"/>
      <c r="C223" s="274"/>
      <c r="D223" s="274"/>
      <c r="E223" s="274"/>
      <c r="F223" s="274"/>
      <c r="G223" s="274"/>
      <c r="H223" s="274"/>
      <c r="J223" s="170"/>
      <c r="K223" s="170"/>
      <c r="L223" s="170"/>
      <c r="M223" s="170"/>
      <c r="N223" s="170"/>
      <c r="O223" s="170"/>
      <c r="P223" s="170"/>
      <c r="Q223" s="170"/>
      <c r="R223" s="170"/>
      <c r="S223" s="170"/>
      <c r="T223" s="170"/>
      <c r="U223" s="170"/>
      <c r="V223" s="170"/>
      <c r="W223" s="170"/>
      <c r="X223" s="170"/>
      <c r="Y223" s="170"/>
      <c r="Z223" s="170"/>
      <c r="AA223" s="170"/>
      <c r="AB223" s="170"/>
      <c r="AC223" s="170"/>
    </row>
    <row r="224" spans="2:29" ht="12.75">
      <c r="B224" s="274"/>
      <c r="C224" s="274"/>
      <c r="D224" s="274"/>
      <c r="E224" s="274"/>
      <c r="F224" s="274"/>
      <c r="G224" s="274"/>
      <c r="H224" s="274"/>
      <c r="J224" s="170"/>
      <c r="K224" s="170"/>
      <c r="L224" s="170"/>
      <c r="M224" s="170"/>
      <c r="N224" s="170"/>
      <c r="O224" s="170"/>
      <c r="P224" s="170"/>
      <c r="Q224" s="170"/>
      <c r="R224" s="170"/>
      <c r="S224" s="170"/>
      <c r="T224" s="170"/>
      <c r="U224" s="170"/>
      <c r="V224" s="170"/>
      <c r="W224" s="170"/>
      <c r="X224" s="170"/>
      <c r="Y224" s="170"/>
      <c r="Z224" s="170"/>
      <c r="AA224" s="170"/>
      <c r="AB224" s="170"/>
      <c r="AC224" s="170"/>
    </row>
    <row r="225" spans="2:29" ht="12.75">
      <c r="B225" s="274"/>
      <c r="C225" s="274"/>
      <c r="D225" s="274"/>
      <c r="E225" s="274"/>
      <c r="F225" s="274"/>
      <c r="G225" s="274"/>
      <c r="H225" s="274"/>
      <c r="J225" s="170"/>
      <c r="K225" s="170"/>
      <c r="L225" s="170"/>
      <c r="M225" s="170"/>
      <c r="N225" s="170"/>
      <c r="O225" s="170"/>
      <c r="P225" s="170"/>
      <c r="Q225" s="170"/>
      <c r="R225" s="170"/>
      <c r="S225" s="170"/>
      <c r="T225" s="170"/>
      <c r="U225" s="170"/>
      <c r="V225" s="170"/>
      <c r="W225" s="170"/>
      <c r="X225" s="170"/>
      <c r="Y225" s="170"/>
      <c r="Z225" s="170"/>
      <c r="AA225" s="170"/>
      <c r="AB225" s="170"/>
      <c r="AC225" s="170"/>
    </row>
    <row r="226" spans="2:29" ht="12.75">
      <c r="B226" s="274"/>
      <c r="C226" s="274"/>
      <c r="D226" s="274"/>
      <c r="E226" s="274"/>
      <c r="F226" s="274"/>
      <c r="G226" s="274"/>
      <c r="H226" s="274"/>
      <c r="J226" s="170"/>
      <c r="K226" s="170"/>
      <c r="L226" s="170"/>
      <c r="M226" s="170"/>
      <c r="N226" s="170"/>
      <c r="O226" s="170"/>
      <c r="P226" s="170"/>
      <c r="Q226" s="170"/>
      <c r="R226" s="170"/>
      <c r="S226" s="170"/>
      <c r="T226" s="170"/>
      <c r="U226" s="170"/>
      <c r="V226" s="170"/>
      <c r="W226" s="170"/>
      <c r="X226" s="170"/>
      <c r="Y226" s="170"/>
      <c r="Z226" s="170"/>
      <c r="AA226" s="170"/>
      <c r="AB226" s="170"/>
      <c r="AC226" s="170"/>
    </row>
    <row r="227" spans="2:29" ht="12.75">
      <c r="B227" s="274"/>
      <c r="C227" s="274"/>
      <c r="D227" s="274"/>
      <c r="E227" s="274"/>
      <c r="F227" s="274"/>
      <c r="G227" s="274"/>
      <c r="H227" s="274"/>
      <c r="J227" s="170"/>
      <c r="K227" s="170"/>
      <c r="L227" s="170"/>
      <c r="M227" s="170"/>
      <c r="N227" s="170"/>
      <c r="O227" s="170"/>
      <c r="P227" s="170"/>
      <c r="Q227" s="170"/>
      <c r="R227" s="170"/>
      <c r="S227" s="170"/>
      <c r="T227" s="170"/>
      <c r="U227" s="170"/>
      <c r="V227" s="170"/>
      <c r="W227" s="170"/>
      <c r="X227" s="170"/>
      <c r="Y227" s="170"/>
      <c r="Z227" s="170"/>
      <c r="AA227" s="170"/>
      <c r="AB227" s="170"/>
      <c r="AC227" s="170"/>
    </row>
    <row r="228" spans="2:29" ht="12.75">
      <c r="B228" s="274"/>
      <c r="C228" s="274"/>
      <c r="D228" s="274"/>
      <c r="E228" s="274"/>
      <c r="F228" s="274"/>
      <c r="G228" s="274"/>
      <c r="H228" s="274"/>
      <c r="J228" s="170"/>
      <c r="K228" s="170"/>
      <c r="L228" s="170"/>
      <c r="M228" s="170"/>
      <c r="N228" s="170"/>
      <c r="O228" s="170"/>
      <c r="P228" s="170"/>
      <c r="Q228" s="170"/>
      <c r="R228" s="170"/>
      <c r="S228" s="170"/>
      <c r="T228" s="170"/>
      <c r="U228" s="170"/>
      <c r="V228" s="170"/>
      <c r="W228" s="170"/>
      <c r="X228" s="170"/>
      <c r="Y228" s="170"/>
      <c r="Z228" s="170"/>
      <c r="AA228" s="170"/>
      <c r="AB228" s="170"/>
      <c r="AC228" s="170"/>
    </row>
    <row r="229" spans="2:29" ht="12.75">
      <c r="B229" s="274"/>
      <c r="C229" s="274"/>
      <c r="D229" s="274"/>
      <c r="E229" s="274"/>
      <c r="F229" s="274"/>
      <c r="G229" s="274"/>
      <c r="H229" s="274"/>
      <c r="J229" s="170"/>
      <c r="K229" s="170"/>
      <c r="L229" s="170"/>
      <c r="M229" s="170"/>
      <c r="N229" s="170"/>
      <c r="O229" s="170"/>
      <c r="P229" s="170"/>
      <c r="Q229" s="170"/>
      <c r="R229" s="170"/>
      <c r="S229" s="170"/>
      <c r="T229" s="170"/>
      <c r="U229" s="170"/>
      <c r="V229" s="170"/>
      <c r="W229" s="170"/>
      <c r="X229" s="170"/>
      <c r="Y229" s="170"/>
      <c r="Z229" s="170"/>
      <c r="AA229" s="170"/>
      <c r="AB229" s="170"/>
      <c r="AC229" s="170"/>
    </row>
    <row r="230" spans="2:29" ht="12.75">
      <c r="B230" s="274"/>
      <c r="C230" s="274"/>
      <c r="D230" s="274"/>
      <c r="E230" s="274"/>
      <c r="F230" s="274"/>
      <c r="G230" s="274"/>
      <c r="H230" s="274"/>
      <c r="J230" s="192"/>
      <c r="K230" s="192"/>
      <c r="L230" s="192"/>
      <c r="M230" s="192"/>
      <c r="R230" s="192"/>
      <c r="S230" s="192"/>
      <c r="T230" s="192"/>
      <c r="U230" s="192"/>
      <c r="V230" s="192"/>
      <c r="W230" s="192"/>
      <c r="X230" s="192"/>
      <c r="Y230" s="192"/>
      <c r="Z230" s="192"/>
      <c r="AA230" s="192"/>
      <c r="AB230" s="192"/>
      <c r="AC230" s="192"/>
    </row>
    <row r="231" spans="2:29" ht="12.75">
      <c r="B231" s="274"/>
      <c r="C231" s="274"/>
      <c r="D231" s="274"/>
      <c r="E231" s="274"/>
      <c r="F231" s="274"/>
      <c r="G231" s="274"/>
      <c r="H231" s="274"/>
      <c r="J231" s="192"/>
      <c r="K231" s="192"/>
      <c r="L231" s="192"/>
      <c r="M231" s="192"/>
      <c r="R231" s="192"/>
      <c r="S231" s="192"/>
      <c r="T231" s="192"/>
      <c r="U231" s="192"/>
      <c r="V231" s="192"/>
      <c r="W231" s="192"/>
      <c r="X231" s="192"/>
      <c r="Y231" s="192"/>
      <c r="Z231" s="192"/>
      <c r="AA231" s="192"/>
      <c r="AB231" s="192"/>
      <c r="AC231" s="192"/>
    </row>
    <row r="232" spans="2:29" ht="12.75">
      <c r="B232" s="274"/>
      <c r="C232" s="274"/>
      <c r="D232" s="274"/>
      <c r="E232" s="274"/>
      <c r="F232" s="274"/>
      <c r="G232" s="274"/>
      <c r="H232" s="274"/>
      <c r="J232" s="192"/>
      <c r="K232" s="192"/>
      <c r="L232" s="192"/>
      <c r="M232" s="192"/>
      <c r="R232" s="192"/>
      <c r="S232" s="192"/>
      <c r="T232" s="192"/>
      <c r="U232" s="192"/>
      <c r="V232" s="192"/>
      <c r="W232" s="192"/>
      <c r="X232" s="192"/>
      <c r="Y232" s="192"/>
      <c r="Z232" s="192"/>
      <c r="AA232" s="192"/>
      <c r="AB232" s="192"/>
      <c r="AC232" s="192"/>
    </row>
    <row r="233" spans="2:29" ht="12.75">
      <c r="B233" s="274"/>
      <c r="C233" s="274"/>
      <c r="D233" s="274"/>
      <c r="E233" s="274"/>
      <c r="F233" s="274"/>
      <c r="G233" s="274"/>
      <c r="H233" s="274"/>
      <c r="J233" s="192"/>
      <c r="K233" s="192"/>
      <c r="L233" s="192"/>
      <c r="M233" s="192"/>
      <c r="R233" s="192"/>
      <c r="S233" s="192"/>
      <c r="T233" s="192"/>
      <c r="U233" s="192"/>
      <c r="V233" s="192"/>
      <c r="W233" s="192"/>
      <c r="X233" s="192"/>
      <c r="Y233" s="192"/>
      <c r="Z233" s="192"/>
      <c r="AA233" s="192"/>
      <c r="AB233" s="192"/>
      <c r="AC233" s="192"/>
    </row>
    <row r="234" spans="2:29" ht="12.75">
      <c r="B234" s="274"/>
      <c r="C234" s="274"/>
      <c r="D234" s="274"/>
      <c r="E234" s="274"/>
      <c r="F234" s="274"/>
      <c r="G234" s="274"/>
      <c r="H234" s="274"/>
      <c r="J234" s="192"/>
      <c r="K234" s="192"/>
      <c r="L234" s="192"/>
      <c r="M234" s="192"/>
      <c r="R234" s="192"/>
      <c r="S234" s="192"/>
      <c r="T234" s="192"/>
      <c r="U234" s="192"/>
      <c r="V234" s="192"/>
      <c r="W234" s="192"/>
      <c r="X234" s="192"/>
      <c r="Y234" s="192"/>
      <c r="Z234" s="192"/>
      <c r="AA234" s="192"/>
      <c r="AB234" s="192"/>
      <c r="AC234" s="192"/>
    </row>
    <row r="235" spans="2:29" ht="12.75">
      <c r="B235" s="274"/>
      <c r="C235" s="274"/>
      <c r="D235" s="274"/>
      <c r="E235" s="274"/>
      <c r="F235" s="274"/>
      <c r="G235" s="274"/>
      <c r="H235" s="274"/>
      <c r="J235" s="192"/>
      <c r="K235" s="192"/>
      <c r="L235" s="192"/>
      <c r="M235" s="192"/>
      <c r="R235" s="192"/>
      <c r="S235" s="192"/>
      <c r="T235" s="192"/>
      <c r="U235" s="192"/>
      <c r="V235" s="192"/>
      <c r="W235" s="192"/>
      <c r="X235" s="192"/>
      <c r="Y235" s="192"/>
      <c r="Z235" s="192"/>
      <c r="AA235" s="192"/>
      <c r="AB235" s="192"/>
      <c r="AC235" s="192"/>
    </row>
    <row r="236" spans="2:29" ht="12.75">
      <c r="B236" s="274"/>
      <c r="C236" s="274"/>
      <c r="D236" s="274"/>
      <c r="E236" s="274"/>
      <c r="F236" s="274"/>
      <c r="G236" s="274"/>
      <c r="H236" s="274"/>
      <c r="J236" s="192"/>
      <c r="K236" s="192"/>
      <c r="L236" s="192"/>
      <c r="M236" s="192"/>
      <c r="R236" s="192"/>
      <c r="S236" s="192"/>
      <c r="T236" s="192"/>
      <c r="U236" s="192"/>
      <c r="V236" s="192"/>
      <c r="W236" s="192"/>
      <c r="X236" s="192"/>
      <c r="Y236" s="192"/>
      <c r="Z236" s="192"/>
      <c r="AA236" s="192"/>
      <c r="AB236" s="192"/>
      <c r="AC236" s="192"/>
    </row>
    <row r="237" spans="2:29" ht="12.75">
      <c r="B237" s="274"/>
      <c r="C237" s="274"/>
      <c r="D237" s="274"/>
      <c r="E237" s="274"/>
      <c r="F237" s="274"/>
      <c r="G237" s="274"/>
      <c r="H237" s="274"/>
      <c r="J237" s="192"/>
      <c r="K237" s="192"/>
      <c r="L237" s="192"/>
      <c r="M237" s="192"/>
      <c r="R237" s="192"/>
      <c r="S237" s="192"/>
      <c r="T237" s="192"/>
      <c r="U237" s="192"/>
      <c r="V237" s="192"/>
      <c r="W237" s="192"/>
      <c r="X237" s="192"/>
      <c r="Y237" s="192"/>
      <c r="Z237" s="192"/>
      <c r="AA237" s="192"/>
      <c r="AB237" s="192"/>
      <c r="AC237" s="192"/>
    </row>
    <row r="238" spans="2:29" ht="12.75">
      <c r="B238" s="274"/>
      <c r="C238" s="274"/>
      <c r="D238" s="274"/>
      <c r="E238" s="274"/>
      <c r="F238" s="274"/>
      <c r="G238" s="274"/>
      <c r="H238" s="274"/>
      <c r="J238" s="192"/>
      <c r="K238" s="192"/>
      <c r="L238" s="192"/>
      <c r="M238" s="192"/>
      <c r="R238" s="192"/>
      <c r="S238" s="192"/>
      <c r="T238" s="192"/>
      <c r="U238" s="192"/>
      <c r="V238" s="192"/>
      <c r="W238" s="192"/>
      <c r="X238" s="192"/>
      <c r="Y238" s="192"/>
      <c r="Z238" s="192"/>
      <c r="AA238" s="192"/>
      <c r="AB238" s="192"/>
      <c r="AC238" s="192"/>
    </row>
    <row r="239" spans="2:29" ht="12.75">
      <c r="B239" s="274"/>
      <c r="C239" s="274"/>
      <c r="D239" s="274"/>
      <c r="E239" s="274"/>
      <c r="F239" s="274"/>
      <c r="G239" s="274"/>
      <c r="H239" s="274"/>
      <c r="J239" s="192"/>
      <c r="K239" s="192"/>
      <c r="L239" s="192"/>
      <c r="M239" s="192"/>
      <c r="R239" s="192"/>
      <c r="S239" s="192"/>
      <c r="T239" s="192"/>
      <c r="U239" s="192"/>
      <c r="V239" s="192"/>
      <c r="W239" s="192"/>
      <c r="X239" s="192"/>
      <c r="Y239" s="192"/>
      <c r="Z239" s="192"/>
      <c r="AA239" s="192"/>
      <c r="AB239" s="192"/>
      <c r="AC239" s="192"/>
    </row>
    <row r="240" spans="2:29" ht="12.75">
      <c r="B240" s="274"/>
      <c r="C240" s="274"/>
      <c r="D240" s="274"/>
      <c r="E240" s="274"/>
      <c r="F240" s="274"/>
      <c r="G240" s="274"/>
      <c r="H240" s="274"/>
      <c r="J240" s="192"/>
      <c r="K240" s="192"/>
      <c r="L240" s="192"/>
      <c r="M240" s="192"/>
      <c r="R240" s="192"/>
      <c r="S240" s="192"/>
      <c r="T240" s="192"/>
      <c r="U240" s="192"/>
      <c r="V240" s="192"/>
      <c r="W240" s="192"/>
      <c r="X240" s="192"/>
      <c r="Y240" s="192"/>
      <c r="Z240" s="192"/>
      <c r="AA240" s="192"/>
      <c r="AB240" s="192"/>
      <c r="AC240" s="192"/>
    </row>
    <row r="241" spans="2:29" ht="12.75">
      <c r="B241" s="274"/>
      <c r="C241" s="274"/>
      <c r="D241" s="274"/>
      <c r="E241" s="274"/>
      <c r="F241" s="274"/>
      <c r="G241" s="274"/>
      <c r="H241" s="274"/>
      <c r="J241" s="192"/>
      <c r="K241" s="192"/>
      <c r="L241" s="192"/>
      <c r="M241" s="192"/>
      <c r="R241" s="192"/>
      <c r="S241" s="192"/>
      <c r="T241" s="192"/>
      <c r="U241" s="192"/>
      <c r="V241" s="192"/>
      <c r="W241" s="192"/>
      <c r="X241" s="192"/>
      <c r="Y241" s="192"/>
      <c r="Z241" s="192"/>
      <c r="AA241" s="192"/>
      <c r="AB241" s="192"/>
      <c r="AC241" s="192"/>
    </row>
    <row r="242" spans="2:29" ht="12.75">
      <c r="B242" s="274"/>
      <c r="C242" s="274"/>
      <c r="D242" s="274"/>
      <c r="E242" s="274"/>
      <c r="F242" s="274"/>
      <c r="G242" s="274"/>
      <c r="H242" s="274"/>
      <c r="J242" s="192"/>
      <c r="K242" s="192"/>
      <c r="L242" s="192"/>
      <c r="M242" s="192"/>
      <c r="R242" s="192"/>
      <c r="S242" s="192"/>
      <c r="T242" s="192"/>
      <c r="U242" s="192"/>
      <c r="V242" s="192"/>
      <c r="W242" s="192"/>
      <c r="X242" s="192"/>
      <c r="Y242" s="192"/>
      <c r="Z242" s="192"/>
      <c r="AA242" s="192"/>
      <c r="AB242" s="192"/>
      <c r="AC242" s="192"/>
    </row>
    <row r="243" spans="2:29" ht="12.75">
      <c r="B243" s="274"/>
      <c r="C243" s="274"/>
      <c r="D243" s="274"/>
      <c r="E243" s="274"/>
      <c r="F243" s="274"/>
      <c r="G243" s="274"/>
      <c r="H243" s="274"/>
      <c r="J243" s="192"/>
      <c r="K243" s="192"/>
      <c r="L243" s="192"/>
      <c r="M243" s="192"/>
      <c r="R243" s="192"/>
      <c r="S243" s="192"/>
      <c r="T243" s="192"/>
      <c r="U243" s="192"/>
      <c r="V243" s="192"/>
      <c r="W243" s="192"/>
      <c r="X243" s="192"/>
      <c r="Y243" s="192"/>
      <c r="Z243" s="192"/>
      <c r="AA243" s="192"/>
      <c r="AB243" s="192"/>
      <c r="AC243" s="192"/>
    </row>
    <row r="244" spans="2:29" ht="12.75">
      <c r="B244" s="274"/>
      <c r="C244" s="274"/>
      <c r="D244" s="274"/>
      <c r="E244" s="274"/>
      <c r="F244" s="274"/>
      <c r="G244" s="274"/>
      <c r="H244" s="274"/>
      <c r="J244" s="192"/>
      <c r="K244" s="192"/>
      <c r="L244" s="192"/>
      <c r="M244" s="192"/>
      <c r="R244" s="192"/>
      <c r="S244" s="192"/>
      <c r="T244" s="192"/>
      <c r="U244" s="192"/>
      <c r="V244" s="192"/>
      <c r="W244" s="192"/>
      <c r="X244" s="192"/>
      <c r="Y244" s="192"/>
      <c r="Z244" s="192"/>
      <c r="AA244" s="192"/>
      <c r="AB244" s="192"/>
      <c r="AC244" s="192"/>
    </row>
    <row r="245" spans="2:29" ht="12.75">
      <c r="B245" s="274"/>
      <c r="C245" s="274"/>
      <c r="D245" s="274"/>
      <c r="E245" s="274"/>
      <c r="F245" s="274"/>
      <c r="G245" s="274"/>
      <c r="H245" s="274"/>
      <c r="J245" s="192"/>
      <c r="K245" s="192"/>
      <c r="L245" s="192"/>
      <c r="M245" s="192"/>
      <c r="R245" s="192"/>
      <c r="S245" s="192"/>
      <c r="T245" s="192"/>
      <c r="U245" s="192"/>
      <c r="V245" s="192"/>
      <c r="W245" s="192"/>
      <c r="X245" s="192"/>
      <c r="Y245" s="192"/>
      <c r="Z245" s="192"/>
      <c r="AA245" s="192"/>
      <c r="AB245" s="192"/>
      <c r="AC245" s="192"/>
    </row>
    <row r="246" spans="2:29" ht="12.75">
      <c r="B246" s="274"/>
      <c r="C246" s="274"/>
      <c r="D246" s="274"/>
      <c r="E246" s="274"/>
      <c r="F246" s="274"/>
      <c r="G246" s="274"/>
      <c r="H246" s="274"/>
      <c r="J246" s="192"/>
      <c r="K246" s="192"/>
      <c r="L246" s="192"/>
      <c r="M246" s="192"/>
      <c r="R246" s="192"/>
      <c r="S246" s="192"/>
      <c r="T246" s="192"/>
      <c r="U246" s="192"/>
      <c r="V246" s="192"/>
      <c r="W246" s="192"/>
      <c r="X246" s="192"/>
      <c r="Y246" s="192"/>
      <c r="Z246" s="192"/>
      <c r="AA246" s="192"/>
      <c r="AB246" s="192"/>
      <c r="AC246" s="192"/>
    </row>
    <row r="247" spans="2:29" ht="12.75">
      <c r="B247" s="274"/>
      <c r="C247" s="274"/>
      <c r="D247" s="274"/>
      <c r="E247" s="274"/>
      <c r="F247" s="274"/>
      <c r="G247" s="274"/>
      <c r="H247" s="274"/>
      <c r="J247" s="192"/>
      <c r="K247" s="192"/>
      <c r="L247" s="192"/>
      <c r="M247" s="192"/>
      <c r="R247" s="192"/>
      <c r="S247" s="192"/>
      <c r="T247" s="192"/>
      <c r="U247" s="192"/>
      <c r="V247" s="192"/>
      <c r="W247" s="192"/>
      <c r="X247" s="192"/>
      <c r="Y247" s="192"/>
      <c r="Z247" s="192"/>
      <c r="AA247" s="192"/>
      <c r="AB247" s="192"/>
      <c r="AC247" s="192"/>
    </row>
    <row r="248" spans="2:29" ht="12.75">
      <c r="B248" s="274"/>
      <c r="C248" s="274"/>
      <c r="D248" s="274"/>
      <c r="E248" s="274"/>
      <c r="F248" s="274"/>
      <c r="G248" s="274"/>
      <c r="H248" s="274"/>
      <c r="J248" s="192"/>
      <c r="K248" s="192"/>
      <c r="L248" s="192"/>
      <c r="M248" s="192"/>
      <c r="R248" s="192"/>
      <c r="S248" s="192"/>
      <c r="T248" s="192"/>
      <c r="U248" s="192"/>
      <c r="V248" s="192"/>
      <c r="W248" s="192"/>
      <c r="X248" s="192"/>
      <c r="Y248" s="192"/>
      <c r="Z248" s="192"/>
      <c r="AA248" s="192"/>
      <c r="AB248" s="192"/>
      <c r="AC248" s="192"/>
    </row>
    <row r="249" spans="2:29" ht="12.75">
      <c r="B249" s="274"/>
      <c r="C249" s="274"/>
      <c r="D249" s="274"/>
      <c r="E249" s="274"/>
      <c r="F249" s="274"/>
      <c r="G249" s="274"/>
      <c r="H249" s="274"/>
      <c r="J249" s="192"/>
      <c r="K249" s="192"/>
      <c r="L249" s="192"/>
      <c r="M249" s="192"/>
      <c r="R249" s="192"/>
      <c r="S249" s="192"/>
      <c r="T249" s="192"/>
      <c r="U249" s="192"/>
      <c r="V249" s="192"/>
      <c r="W249" s="192"/>
      <c r="X249" s="192"/>
      <c r="Y249" s="192"/>
      <c r="Z249" s="192"/>
      <c r="AA249" s="192"/>
      <c r="AB249" s="192"/>
      <c r="AC249" s="192"/>
    </row>
    <row r="250" spans="2:29" ht="12.75">
      <c r="B250" s="274"/>
      <c r="C250" s="274"/>
      <c r="D250" s="274"/>
      <c r="E250" s="274"/>
      <c r="F250" s="274"/>
      <c r="G250" s="274"/>
      <c r="H250" s="274"/>
      <c r="J250" s="192"/>
      <c r="K250" s="192"/>
      <c r="L250" s="192"/>
      <c r="M250" s="192"/>
      <c r="R250" s="192"/>
      <c r="S250" s="192"/>
      <c r="T250" s="192"/>
      <c r="U250" s="192"/>
      <c r="V250" s="192"/>
      <c r="W250" s="192"/>
      <c r="X250" s="192"/>
      <c r="Y250" s="192"/>
      <c r="Z250" s="192"/>
      <c r="AA250" s="192"/>
      <c r="AB250" s="192"/>
      <c r="AC250" s="192"/>
    </row>
    <row r="251" spans="2:29" ht="12.75">
      <c r="B251" s="274"/>
      <c r="C251" s="274"/>
      <c r="D251" s="274"/>
      <c r="E251" s="274"/>
      <c r="F251" s="274"/>
      <c r="G251" s="274"/>
      <c r="H251" s="274"/>
      <c r="J251" s="192"/>
      <c r="K251" s="192"/>
      <c r="L251" s="192"/>
      <c r="M251" s="192"/>
      <c r="R251" s="192"/>
      <c r="S251" s="192"/>
      <c r="T251" s="192"/>
      <c r="U251" s="192"/>
      <c r="V251" s="192"/>
      <c r="W251" s="192"/>
      <c r="X251" s="192"/>
      <c r="Y251" s="192"/>
      <c r="Z251" s="192"/>
      <c r="AA251" s="192"/>
      <c r="AB251" s="192"/>
      <c r="AC251" s="192"/>
    </row>
    <row r="252" spans="2:29" ht="12.75">
      <c r="B252" s="274"/>
      <c r="C252" s="274"/>
      <c r="D252" s="274"/>
      <c r="E252" s="274"/>
      <c r="F252" s="274"/>
      <c r="G252" s="274"/>
      <c r="H252" s="274"/>
      <c r="J252" s="192"/>
      <c r="K252" s="192"/>
      <c r="L252" s="192"/>
      <c r="M252" s="192"/>
      <c r="R252" s="192"/>
      <c r="S252" s="192"/>
      <c r="T252" s="192"/>
      <c r="U252" s="192"/>
      <c r="V252" s="192"/>
      <c r="W252" s="192"/>
      <c r="X252" s="192"/>
      <c r="Y252" s="192"/>
      <c r="Z252" s="192"/>
      <c r="AA252" s="192"/>
      <c r="AB252" s="192"/>
      <c r="AC252" s="192"/>
    </row>
    <row r="253" spans="2:29" ht="12.75">
      <c r="B253" s="274"/>
      <c r="C253" s="274"/>
      <c r="D253" s="274"/>
      <c r="E253" s="274"/>
      <c r="F253" s="274"/>
      <c r="G253" s="274"/>
      <c r="H253" s="274"/>
      <c r="J253" s="192"/>
      <c r="K253" s="192"/>
      <c r="L253" s="192"/>
      <c r="M253" s="192"/>
      <c r="R253" s="192"/>
      <c r="S253" s="192"/>
      <c r="T253" s="192"/>
      <c r="U253" s="192"/>
      <c r="V253" s="192"/>
      <c r="W253" s="192"/>
      <c r="X253" s="192"/>
      <c r="Y253" s="192"/>
      <c r="Z253" s="192"/>
      <c r="AA253" s="192"/>
      <c r="AB253" s="192"/>
      <c r="AC253" s="192"/>
    </row>
    <row r="254" spans="2:29" ht="12.75">
      <c r="B254" s="274"/>
      <c r="C254" s="274"/>
      <c r="D254" s="274"/>
      <c r="E254" s="274"/>
      <c r="F254" s="274"/>
      <c r="G254" s="274"/>
      <c r="H254" s="274"/>
      <c r="J254" s="192"/>
      <c r="K254" s="192"/>
      <c r="L254" s="192"/>
      <c r="M254" s="192"/>
      <c r="R254" s="192"/>
      <c r="S254" s="192"/>
      <c r="T254" s="192"/>
      <c r="U254" s="192"/>
      <c r="V254" s="192"/>
      <c r="W254" s="192"/>
      <c r="X254" s="192"/>
      <c r="Y254" s="192"/>
      <c r="Z254" s="192"/>
      <c r="AA254" s="192"/>
      <c r="AB254" s="192"/>
      <c r="AC254" s="192"/>
    </row>
    <row r="255" spans="2:29" ht="12.75">
      <c r="B255" s="274"/>
      <c r="C255" s="274"/>
      <c r="D255" s="274"/>
      <c r="E255" s="274"/>
      <c r="F255" s="274"/>
      <c r="G255" s="274"/>
      <c r="H255" s="274"/>
      <c r="J255" s="192"/>
      <c r="K255" s="192"/>
      <c r="L255" s="192"/>
      <c r="M255" s="192"/>
      <c r="R255" s="192"/>
      <c r="S255" s="192"/>
      <c r="T255" s="192"/>
      <c r="U255" s="192"/>
      <c r="V255" s="192"/>
      <c r="W255" s="192"/>
      <c r="X255" s="192"/>
      <c r="Y255" s="192"/>
      <c r="Z255" s="192"/>
      <c r="AA255" s="192"/>
      <c r="AB255" s="192"/>
      <c r="AC255" s="192"/>
    </row>
    <row r="256" spans="2:29" ht="12.75">
      <c r="B256" s="274"/>
      <c r="C256" s="274"/>
      <c r="D256" s="274"/>
      <c r="E256" s="274"/>
      <c r="F256" s="274"/>
      <c r="G256" s="274"/>
      <c r="H256" s="274"/>
      <c r="J256" s="192"/>
      <c r="K256" s="192"/>
      <c r="L256" s="192"/>
      <c r="M256" s="192"/>
      <c r="R256" s="192"/>
      <c r="S256" s="192"/>
      <c r="T256" s="192"/>
      <c r="U256" s="192"/>
      <c r="V256" s="192"/>
      <c r="W256" s="192"/>
      <c r="X256" s="192"/>
      <c r="Y256" s="192"/>
      <c r="Z256" s="192"/>
      <c r="AA256" s="192"/>
      <c r="AB256" s="192"/>
      <c r="AC256" s="192"/>
    </row>
    <row r="257" spans="2:29" ht="12.75">
      <c r="B257" s="274"/>
      <c r="C257" s="274"/>
      <c r="D257" s="274"/>
      <c r="E257" s="274"/>
      <c r="F257" s="274"/>
      <c r="G257" s="274"/>
      <c r="H257" s="274"/>
      <c r="J257" s="192"/>
      <c r="K257" s="192"/>
      <c r="L257" s="192"/>
      <c r="M257" s="192"/>
      <c r="R257" s="192"/>
      <c r="S257" s="192"/>
      <c r="T257" s="192"/>
      <c r="U257" s="192"/>
      <c r="V257" s="192"/>
      <c r="W257" s="192"/>
      <c r="X257" s="192"/>
      <c r="Y257" s="192"/>
      <c r="Z257" s="192"/>
      <c r="AA257" s="192"/>
      <c r="AB257" s="192"/>
      <c r="AC257" s="192"/>
    </row>
    <row r="258" spans="2:29" ht="12.75">
      <c r="B258" s="274"/>
      <c r="C258" s="274"/>
      <c r="D258" s="274"/>
      <c r="E258" s="274"/>
      <c r="F258" s="274"/>
      <c r="G258" s="274"/>
      <c r="H258" s="274"/>
      <c r="J258" s="192"/>
      <c r="K258" s="192"/>
      <c r="L258" s="192"/>
      <c r="M258" s="192"/>
      <c r="R258" s="192"/>
      <c r="S258" s="192"/>
      <c r="T258" s="192"/>
      <c r="U258" s="192"/>
      <c r="V258" s="192"/>
      <c r="W258" s="192"/>
      <c r="X258" s="192"/>
      <c r="Y258" s="192"/>
      <c r="Z258" s="192"/>
      <c r="AA258" s="192"/>
      <c r="AB258" s="192"/>
      <c r="AC258" s="192"/>
    </row>
    <row r="259" spans="2:29" ht="12.75">
      <c r="B259" s="274"/>
      <c r="C259" s="274"/>
      <c r="D259" s="274"/>
      <c r="E259" s="274"/>
      <c r="F259" s="274"/>
      <c r="G259" s="274"/>
      <c r="H259" s="274"/>
      <c r="J259" s="192"/>
      <c r="K259" s="192"/>
      <c r="L259" s="192"/>
      <c r="M259" s="192"/>
      <c r="R259" s="192"/>
      <c r="S259" s="192"/>
      <c r="T259" s="192"/>
      <c r="U259" s="192"/>
      <c r="V259" s="192"/>
      <c r="W259" s="192"/>
      <c r="X259" s="192"/>
      <c r="Y259" s="192"/>
      <c r="Z259" s="192"/>
      <c r="AA259" s="192"/>
      <c r="AB259" s="192"/>
      <c r="AC259" s="192"/>
    </row>
    <row r="260" spans="2:29" ht="12.75">
      <c r="B260" s="274"/>
      <c r="C260" s="274"/>
      <c r="D260" s="274"/>
      <c r="E260" s="274"/>
      <c r="F260" s="274"/>
      <c r="G260" s="274"/>
      <c r="H260" s="274"/>
      <c r="J260" s="192"/>
      <c r="K260" s="192"/>
      <c r="L260" s="192"/>
      <c r="M260" s="192"/>
      <c r="R260" s="192"/>
      <c r="S260" s="192"/>
      <c r="T260" s="192"/>
      <c r="U260" s="192"/>
      <c r="V260" s="192"/>
      <c r="W260" s="192"/>
      <c r="X260" s="192"/>
      <c r="Y260" s="192"/>
      <c r="Z260" s="192"/>
      <c r="AA260" s="192"/>
      <c r="AB260" s="192"/>
      <c r="AC260" s="192"/>
    </row>
    <row r="261" spans="2:29" ht="12.75">
      <c r="B261" s="274"/>
      <c r="C261" s="274"/>
      <c r="D261" s="274"/>
      <c r="E261" s="274"/>
      <c r="F261" s="274"/>
      <c r="G261" s="274"/>
      <c r="H261" s="274"/>
      <c r="J261" s="192"/>
      <c r="K261" s="192"/>
      <c r="L261" s="192"/>
      <c r="M261" s="192"/>
      <c r="R261" s="192"/>
      <c r="S261" s="192"/>
      <c r="T261" s="192"/>
      <c r="U261" s="192"/>
      <c r="V261" s="192"/>
      <c r="W261" s="192"/>
      <c r="X261" s="192"/>
      <c r="Y261" s="192"/>
      <c r="Z261" s="192"/>
      <c r="AA261" s="192"/>
      <c r="AB261" s="192"/>
      <c r="AC261" s="192"/>
    </row>
    <row r="262" spans="2:29" ht="12.75">
      <c r="B262" s="274"/>
      <c r="C262" s="274"/>
      <c r="D262" s="274"/>
      <c r="E262" s="274"/>
      <c r="F262" s="274"/>
      <c r="G262" s="274"/>
      <c r="H262" s="274"/>
      <c r="J262" s="192"/>
      <c r="K262" s="192"/>
      <c r="L262" s="192"/>
      <c r="M262" s="192"/>
      <c r="R262" s="192"/>
      <c r="S262" s="192"/>
      <c r="T262" s="192"/>
      <c r="U262" s="192"/>
      <c r="V262" s="192"/>
      <c r="W262" s="192"/>
      <c r="X262" s="192"/>
      <c r="Y262" s="192"/>
      <c r="Z262" s="192"/>
      <c r="AA262" s="192"/>
      <c r="AB262" s="192"/>
      <c r="AC262" s="192"/>
    </row>
    <row r="263" spans="2:29" ht="12.75">
      <c r="B263" s="274"/>
      <c r="C263" s="274"/>
      <c r="D263" s="274"/>
      <c r="E263" s="274"/>
      <c r="F263" s="274"/>
      <c r="G263" s="274"/>
      <c r="H263" s="274"/>
      <c r="J263" s="192"/>
      <c r="K263" s="192"/>
      <c r="L263" s="192"/>
      <c r="M263" s="192"/>
      <c r="R263" s="192"/>
      <c r="S263" s="192"/>
      <c r="T263" s="192"/>
      <c r="U263" s="192"/>
      <c r="V263" s="192"/>
      <c r="W263" s="192"/>
      <c r="X263" s="192"/>
      <c r="Y263" s="192"/>
      <c r="Z263" s="192"/>
      <c r="AA263" s="192"/>
      <c r="AB263" s="192"/>
      <c r="AC263" s="192"/>
    </row>
    <row r="264" spans="2:29" ht="12.75">
      <c r="B264" s="274"/>
      <c r="C264" s="274"/>
      <c r="D264" s="274"/>
      <c r="E264" s="274"/>
      <c r="F264" s="274"/>
      <c r="G264" s="274"/>
      <c r="H264" s="274"/>
      <c r="J264" s="192"/>
      <c r="K264" s="192"/>
      <c r="L264" s="192"/>
      <c r="M264" s="192"/>
      <c r="R264" s="192"/>
      <c r="S264" s="192"/>
      <c r="T264" s="192"/>
      <c r="U264" s="192"/>
      <c r="V264" s="192"/>
      <c r="W264" s="192"/>
      <c r="X264" s="192"/>
      <c r="Y264" s="192"/>
      <c r="Z264" s="192"/>
      <c r="AA264" s="192"/>
      <c r="AB264" s="192"/>
      <c r="AC264" s="192"/>
    </row>
    <row r="265" spans="2:29" ht="12.75">
      <c r="B265" s="274"/>
      <c r="C265" s="274"/>
      <c r="D265" s="274"/>
      <c r="E265" s="274"/>
      <c r="F265" s="274"/>
      <c r="G265" s="274"/>
      <c r="H265" s="274"/>
      <c r="J265" s="192"/>
      <c r="K265" s="192"/>
      <c r="L265" s="192"/>
      <c r="M265" s="192"/>
      <c r="R265" s="192"/>
      <c r="S265" s="192"/>
      <c r="T265" s="192"/>
      <c r="U265" s="192"/>
      <c r="V265" s="192"/>
      <c r="W265" s="192"/>
      <c r="X265" s="192"/>
      <c r="Y265" s="192"/>
      <c r="Z265" s="192"/>
      <c r="AA265" s="192"/>
      <c r="AB265" s="192"/>
      <c r="AC265" s="192"/>
    </row>
    <row r="266" spans="2:29" ht="12.75">
      <c r="B266" s="274"/>
      <c r="C266" s="274"/>
      <c r="D266" s="274"/>
      <c r="E266" s="274"/>
      <c r="F266" s="274"/>
      <c r="G266" s="274"/>
      <c r="H266" s="274"/>
      <c r="J266" s="192"/>
      <c r="K266" s="192"/>
      <c r="L266" s="192"/>
      <c r="M266" s="192"/>
      <c r="R266" s="192"/>
      <c r="S266" s="192"/>
      <c r="T266" s="192"/>
      <c r="U266" s="192"/>
      <c r="V266" s="192"/>
      <c r="W266" s="192"/>
      <c r="X266" s="192"/>
      <c r="Y266" s="192"/>
      <c r="Z266" s="192"/>
      <c r="AA266" s="192"/>
      <c r="AB266" s="192"/>
      <c r="AC266" s="192"/>
    </row>
    <row r="267" spans="2:29" ht="12.75">
      <c r="B267" s="274"/>
      <c r="C267" s="274"/>
      <c r="D267" s="274"/>
      <c r="E267" s="274"/>
      <c r="F267" s="274"/>
      <c r="G267" s="274"/>
      <c r="H267" s="274"/>
      <c r="J267" s="192"/>
      <c r="K267" s="192"/>
      <c r="L267" s="192"/>
      <c r="M267" s="192"/>
      <c r="R267" s="192"/>
      <c r="S267" s="192"/>
      <c r="T267" s="192"/>
      <c r="U267" s="192"/>
      <c r="V267" s="192"/>
      <c r="W267" s="192"/>
      <c r="X267" s="192"/>
      <c r="Y267" s="192"/>
      <c r="Z267" s="192"/>
      <c r="AA267" s="192"/>
      <c r="AB267" s="192"/>
      <c r="AC267" s="192"/>
    </row>
    <row r="268" spans="2:29" ht="12.75">
      <c r="B268" s="274"/>
      <c r="C268" s="274"/>
      <c r="D268" s="274"/>
      <c r="E268" s="274"/>
      <c r="F268" s="274"/>
      <c r="G268" s="274"/>
      <c r="H268" s="274"/>
      <c r="J268" s="192"/>
      <c r="K268" s="192"/>
      <c r="L268" s="192"/>
      <c r="M268" s="192"/>
      <c r="R268" s="192"/>
      <c r="S268" s="192"/>
      <c r="T268" s="192"/>
      <c r="U268" s="192"/>
      <c r="V268" s="192"/>
      <c r="W268" s="192"/>
      <c r="X268" s="192"/>
      <c r="Y268" s="192"/>
      <c r="Z268" s="192"/>
      <c r="AA268" s="192"/>
      <c r="AB268" s="192"/>
      <c r="AC268" s="192"/>
    </row>
    <row r="269" spans="2:29" ht="12.75">
      <c r="B269" s="274"/>
      <c r="C269" s="274"/>
      <c r="D269" s="274"/>
      <c r="E269" s="274"/>
      <c r="F269" s="274"/>
      <c r="G269" s="274"/>
      <c r="H269" s="274"/>
      <c r="J269" s="192"/>
      <c r="K269" s="192"/>
      <c r="L269" s="192"/>
      <c r="M269" s="192"/>
      <c r="R269" s="192"/>
      <c r="S269" s="192"/>
      <c r="T269" s="192"/>
      <c r="U269" s="192"/>
      <c r="V269" s="192"/>
      <c r="W269" s="192"/>
      <c r="X269" s="192"/>
      <c r="Y269" s="192"/>
      <c r="Z269" s="192"/>
      <c r="AA269" s="192"/>
      <c r="AB269" s="192"/>
      <c r="AC269" s="192"/>
    </row>
    <row r="270" spans="10:29" ht="12.75">
      <c r="J270" s="192"/>
      <c r="K270" s="192"/>
      <c r="L270" s="192"/>
      <c r="M270" s="192"/>
      <c r="R270" s="192"/>
      <c r="S270" s="192"/>
      <c r="T270" s="192"/>
      <c r="U270" s="192"/>
      <c r="V270" s="192"/>
      <c r="W270" s="192"/>
      <c r="X270" s="192"/>
      <c r="Y270" s="192"/>
      <c r="Z270" s="192"/>
      <c r="AA270" s="192"/>
      <c r="AB270" s="192"/>
      <c r="AC270" s="192"/>
    </row>
    <row r="271" spans="10:29" ht="12.75">
      <c r="J271" s="192"/>
      <c r="K271" s="192"/>
      <c r="L271" s="192"/>
      <c r="M271" s="192"/>
      <c r="R271" s="192"/>
      <c r="S271" s="192"/>
      <c r="T271" s="192"/>
      <c r="U271" s="192"/>
      <c r="V271" s="192"/>
      <c r="W271" s="192"/>
      <c r="X271" s="192"/>
      <c r="Y271" s="192"/>
      <c r="Z271" s="192"/>
      <c r="AA271" s="192"/>
      <c r="AB271" s="192"/>
      <c r="AC271" s="192"/>
    </row>
    <row r="272" spans="10:29" ht="12.75">
      <c r="J272" s="192"/>
      <c r="K272" s="192"/>
      <c r="L272" s="192"/>
      <c r="M272" s="192"/>
      <c r="R272" s="192"/>
      <c r="S272" s="192"/>
      <c r="T272" s="192"/>
      <c r="U272" s="192"/>
      <c r="V272" s="192"/>
      <c r="W272" s="192"/>
      <c r="X272" s="192"/>
      <c r="Y272" s="192"/>
      <c r="Z272" s="192"/>
      <c r="AA272" s="192"/>
      <c r="AB272" s="192"/>
      <c r="AC272" s="192"/>
    </row>
    <row r="273" spans="10:29" ht="12.75">
      <c r="J273" s="192"/>
      <c r="K273" s="192"/>
      <c r="L273" s="192"/>
      <c r="M273" s="192"/>
      <c r="R273" s="192"/>
      <c r="S273" s="192"/>
      <c r="T273" s="192"/>
      <c r="U273" s="192"/>
      <c r="V273" s="192"/>
      <c r="W273" s="192"/>
      <c r="X273" s="192"/>
      <c r="Y273" s="192"/>
      <c r="Z273" s="192"/>
      <c r="AA273" s="192"/>
      <c r="AB273" s="192"/>
      <c r="AC273" s="192"/>
    </row>
    <row r="274" spans="10:29" ht="12.75">
      <c r="J274" s="192"/>
      <c r="K274" s="192"/>
      <c r="L274" s="192"/>
      <c r="M274" s="192"/>
      <c r="R274" s="192"/>
      <c r="S274" s="192"/>
      <c r="T274" s="192"/>
      <c r="U274" s="192"/>
      <c r="V274" s="192"/>
      <c r="W274" s="192"/>
      <c r="X274" s="192"/>
      <c r="Y274" s="192"/>
      <c r="Z274" s="192"/>
      <c r="AA274" s="192"/>
      <c r="AB274" s="192"/>
      <c r="AC274" s="192"/>
    </row>
    <row r="275" spans="10:29" ht="12.75">
      <c r="J275" s="192"/>
      <c r="K275" s="192"/>
      <c r="L275" s="192"/>
      <c r="M275" s="192"/>
      <c r="R275" s="192"/>
      <c r="S275" s="192"/>
      <c r="T275" s="192"/>
      <c r="U275" s="192"/>
      <c r="V275" s="192"/>
      <c r="W275" s="192"/>
      <c r="X275" s="192"/>
      <c r="Y275" s="192"/>
      <c r="Z275" s="192"/>
      <c r="AA275" s="192"/>
      <c r="AB275" s="192"/>
      <c r="AC275" s="192"/>
    </row>
    <row r="276" spans="10:29" ht="12.75">
      <c r="J276" s="192"/>
      <c r="K276" s="192"/>
      <c r="L276" s="192"/>
      <c r="M276" s="192"/>
      <c r="R276" s="192"/>
      <c r="S276" s="192"/>
      <c r="T276" s="192"/>
      <c r="U276" s="192"/>
      <c r="V276" s="192"/>
      <c r="W276" s="192"/>
      <c r="X276" s="192"/>
      <c r="Y276" s="192"/>
      <c r="Z276" s="192"/>
      <c r="AA276" s="192"/>
      <c r="AB276" s="192"/>
      <c r="AC276" s="192"/>
    </row>
    <row r="277" spans="10:29" ht="12.75">
      <c r="J277" s="192"/>
      <c r="K277" s="192"/>
      <c r="L277" s="192"/>
      <c r="M277" s="192"/>
      <c r="R277" s="192"/>
      <c r="S277" s="192"/>
      <c r="T277" s="192"/>
      <c r="U277" s="192"/>
      <c r="V277" s="192"/>
      <c r="W277" s="192"/>
      <c r="X277" s="192"/>
      <c r="Y277" s="192"/>
      <c r="Z277" s="192"/>
      <c r="AA277" s="192"/>
      <c r="AB277" s="192"/>
      <c r="AC277" s="192"/>
    </row>
    <row r="278" spans="10:29" ht="12.75">
      <c r="J278" s="192"/>
      <c r="K278" s="192"/>
      <c r="L278" s="192"/>
      <c r="M278" s="192"/>
      <c r="R278" s="192"/>
      <c r="S278" s="192"/>
      <c r="T278" s="192"/>
      <c r="U278" s="192"/>
      <c r="V278" s="192"/>
      <c r="W278" s="192"/>
      <c r="X278" s="192"/>
      <c r="Y278" s="192"/>
      <c r="Z278" s="192"/>
      <c r="AA278" s="192"/>
      <c r="AB278" s="192"/>
      <c r="AC278" s="192"/>
    </row>
    <row r="279" spans="10:29" ht="12.75">
      <c r="J279" s="192"/>
      <c r="K279" s="192"/>
      <c r="L279" s="192"/>
      <c r="M279" s="192"/>
      <c r="R279" s="192"/>
      <c r="S279" s="192"/>
      <c r="T279" s="192"/>
      <c r="U279" s="192"/>
      <c r="V279" s="192"/>
      <c r="W279" s="192"/>
      <c r="X279" s="192"/>
      <c r="Y279" s="192"/>
      <c r="Z279" s="192"/>
      <c r="AA279" s="192"/>
      <c r="AB279" s="192"/>
      <c r="AC279" s="192"/>
    </row>
    <row r="280" spans="10:29" ht="12.75">
      <c r="J280" s="192"/>
      <c r="K280" s="192"/>
      <c r="L280" s="192"/>
      <c r="M280" s="192"/>
      <c r="R280" s="192"/>
      <c r="S280" s="192"/>
      <c r="T280" s="192"/>
      <c r="U280" s="192"/>
      <c r="V280" s="192"/>
      <c r="W280" s="192"/>
      <c r="X280" s="192"/>
      <c r="Y280" s="192"/>
      <c r="Z280" s="192"/>
      <c r="AA280" s="192"/>
      <c r="AB280" s="192"/>
      <c r="AC280" s="192"/>
    </row>
    <row r="281" spans="10:29" ht="12.75">
      <c r="J281" s="192"/>
      <c r="K281" s="192"/>
      <c r="L281" s="192"/>
      <c r="M281" s="192"/>
      <c r="R281" s="192"/>
      <c r="S281" s="192"/>
      <c r="T281" s="192"/>
      <c r="U281" s="192"/>
      <c r="V281" s="192"/>
      <c r="W281" s="192"/>
      <c r="X281" s="192"/>
      <c r="Y281" s="192"/>
      <c r="Z281" s="192"/>
      <c r="AA281" s="192"/>
      <c r="AB281" s="192"/>
      <c r="AC281" s="192"/>
    </row>
    <row r="282" spans="10:29" ht="12.75">
      <c r="J282" s="192"/>
      <c r="K282" s="192"/>
      <c r="L282" s="192"/>
      <c r="M282" s="192"/>
      <c r="R282" s="192"/>
      <c r="S282" s="192"/>
      <c r="T282" s="192"/>
      <c r="U282" s="192"/>
      <c r="V282" s="192"/>
      <c r="W282" s="192"/>
      <c r="X282" s="192"/>
      <c r="Y282" s="192"/>
      <c r="Z282" s="192"/>
      <c r="AA282" s="192"/>
      <c r="AB282" s="192"/>
      <c r="AC282" s="192"/>
    </row>
    <row r="283" spans="10:29" ht="12.75">
      <c r="J283" s="192"/>
      <c r="K283" s="192"/>
      <c r="L283" s="192"/>
      <c r="M283" s="192"/>
      <c r="R283" s="192"/>
      <c r="S283" s="192"/>
      <c r="T283" s="192"/>
      <c r="U283" s="192"/>
      <c r="V283" s="192"/>
      <c r="W283" s="192"/>
      <c r="X283" s="192"/>
      <c r="Y283" s="192"/>
      <c r="Z283" s="192"/>
      <c r="AA283" s="192"/>
      <c r="AB283" s="192"/>
      <c r="AC283" s="192"/>
    </row>
    <row r="284" spans="10:29" ht="12.75">
      <c r="J284" s="192"/>
      <c r="K284" s="192"/>
      <c r="L284" s="192"/>
      <c r="M284" s="192"/>
      <c r="R284" s="192"/>
      <c r="S284" s="192"/>
      <c r="T284" s="192"/>
      <c r="U284" s="192"/>
      <c r="V284" s="192"/>
      <c r="W284" s="192"/>
      <c r="X284" s="192"/>
      <c r="Y284" s="192"/>
      <c r="Z284" s="192"/>
      <c r="AA284" s="192"/>
      <c r="AB284" s="192"/>
      <c r="AC284" s="192"/>
    </row>
    <row r="285" spans="10:29" ht="12.75">
      <c r="J285" s="192"/>
      <c r="K285" s="192"/>
      <c r="L285" s="192"/>
      <c r="M285" s="192"/>
      <c r="R285" s="192"/>
      <c r="S285" s="192"/>
      <c r="T285" s="192"/>
      <c r="U285" s="192"/>
      <c r="V285" s="192"/>
      <c r="W285" s="192"/>
      <c r="X285" s="192"/>
      <c r="Y285" s="192"/>
      <c r="Z285" s="192"/>
      <c r="AA285" s="192"/>
      <c r="AB285" s="192"/>
      <c r="AC285" s="192"/>
    </row>
    <row r="286" spans="10:29" ht="12.75">
      <c r="J286" s="192"/>
      <c r="K286" s="192"/>
      <c r="L286" s="192"/>
      <c r="M286" s="192"/>
      <c r="R286" s="192"/>
      <c r="S286" s="192"/>
      <c r="T286" s="192"/>
      <c r="U286" s="192"/>
      <c r="V286" s="192"/>
      <c r="W286" s="192"/>
      <c r="X286" s="192"/>
      <c r="Y286" s="192"/>
      <c r="Z286" s="192"/>
      <c r="AA286" s="192"/>
      <c r="AB286" s="192"/>
      <c r="AC286" s="192"/>
    </row>
    <row r="287" spans="10:29" ht="12.75">
      <c r="J287" s="192"/>
      <c r="K287" s="192"/>
      <c r="L287" s="192"/>
      <c r="M287" s="192"/>
      <c r="R287" s="192"/>
      <c r="S287" s="192"/>
      <c r="T287" s="192"/>
      <c r="U287" s="192"/>
      <c r="V287" s="192"/>
      <c r="W287" s="192"/>
      <c r="X287" s="192"/>
      <c r="Y287" s="192"/>
      <c r="Z287" s="192"/>
      <c r="AA287" s="192"/>
      <c r="AB287" s="192"/>
      <c r="AC287" s="192"/>
    </row>
    <row r="288" spans="10:29" ht="12.75">
      <c r="J288" s="192"/>
      <c r="K288" s="192"/>
      <c r="L288" s="192"/>
      <c r="M288" s="192"/>
      <c r="R288" s="192"/>
      <c r="S288" s="192"/>
      <c r="T288" s="192"/>
      <c r="U288" s="192"/>
      <c r="V288" s="192"/>
      <c r="W288" s="192"/>
      <c r="X288" s="192"/>
      <c r="Y288" s="192"/>
      <c r="Z288" s="192"/>
      <c r="AA288" s="192"/>
      <c r="AB288" s="192"/>
      <c r="AC288" s="192"/>
    </row>
    <row r="289" spans="10:29" ht="12.75">
      <c r="J289" s="192"/>
      <c r="K289" s="192"/>
      <c r="L289" s="192"/>
      <c r="M289" s="192"/>
      <c r="R289" s="192"/>
      <c r="S289" s="192"/>
      <c r="T289" s="192"/>
      <c r="U289" s="192"/>
      <c r="V289" s="192"/>
      <c r="W289" s="192"/>
      <c r="X289" s="192"/>
      <c r="Y289" s="192"/>
      <c r="Z289" s="192"/>
      <c r="AA289" s="192"/>
      <c r="AB289" s="192"/>
      <c r="AC289" s="192"/>
    </row>
    <row r="290" spans="10:29" ht="12.75">
      <c r="J290" s="192"/>
      <c r="K290" s="192"/>
      <c r="L290" s="192"/>
      <c r="M290" s="192"/>
      <c r="R290" s="192"/>
      <c r="S290" s="192"/>
      <c r="T290" s="192"/>
      <c r="U290" s="192"/>
      <c r="V290" s="192"/>
      <c r="W290" s="192"/>
      <c r="X290" s="192"/>
      <c r="Y290" s="192"/>
      <c r="Z290" s="192"/>
      <c r="AA290" s="192"/>
      <c r="AB290" s="192"/>
      <c r="AC290" s="192"/>
    </row>
    <row r="291" spans="10:29" ht="12.75">
      <c r="J291" s="192"/>
      <c r="K291" s="192"/>
      <c r="L291" s="192"/>
      <c r="M291" s="192"/>
      <c r="R291" s="192"/>
      <c r="S291" s="192"/>
      <c r="T291" s="192"/>
      <c r="U291" s="192"/>
      <c r="V291" s="192"/>
      <c r="W291" s="192"/>
      <c r="X291" s="192"/>
      <c r="Y291" s="192"/>
      <c r="Z291" s="192"/>
      <c r="AA291" s="192"/>
      <c r="AB291" s="192"/>
      <c r="AC291" s="192"/>
    </row>
    <row r="292" spans="10:29" ht="12.75">
      <c r="J292" s="192"/>
      <c r="K292" s="192"/>
      <c r="L292" s="192"/>
      <c r="M292" s="192"/>
      <c r="R292" s="192"/>
      <c r="S292" s="192"/>
      <c r="T292" s="192"/>
      <c r="U292" s="192"/>
      <c r="V292" s="192"/>
      <c r="W292" s="192"/>
      <c r="X292" s="192"/>
      <c r="Y292" s="192"/>
      <c r="Z292" s="192"/>
      <c r="AA292" s="192"/>
      <c r="AB292" s="192"/>
      <c r="AC292" s="192"/>
    </row>
    <row r="293" spans="10:29" ht="12.75">
      <c r="J293" s="192"/>
      <c r="K293" s="192"/>
      <c r="L293" s="192"/>
      <c r="M293" s="192"/>
      <c r="R293" s="192"/>
      <c r="S293" s="192"/>
      <c r="T293" s="192"/>
      <c r="U293" s="192"/>
      <c r="V293" s="192"/>
      <c r="W293" s="192"/>
      <c r="X293" s="192"/>
      <c r="Y293" s="192"/>
      <c r="Z293" s="192"/>
      <c r="AA293" s="192"/>
      <c r="AB293" s="192"/>
      <c r="AC293" s="192"/>
    </row>
    <row r="294" spans="10:29" ht="12.75">
      <c r="J294" s="192"/>
      <c r="K294" s="192"/>
      <c r="L294" s="192"/>
      <c r="M294" s="192"/>
      <c r="R294" s="192"/>
      <c r="S294" s="192"/>
      <c r="T294" s="192"/>
      <c r="U294" s="192"/>
      <c r="V294" s="192"/>
      <c r="W294" s="192"/>
      <c r="X294" s="192"/>
      <c r="Y294" s="192"/>
      <c r="Z294" s="192"/>
      <c r="AA294" s="192"/>
      <c r="AB294" s="192"/>
      <c r="AC294" s="192"/>
    </row>
    <row r="295" spans="10:29" ht="12.75">
      <c r="J295" s="192"/>
      <c r="K295" s="192"/>
      <c r="L295" s="192"/>
      <c r="M295" s="192"/>
      <c r="R295" s="192"/>
      <c r="S295" s="192"/>
      <c r="T295" s="192"/>
      <c r="U295" s="192"/>
      <c r="V295" s="192"/>
      <c r="W295" s="192"/>
      <c r="X295" s="192"/>
      <c r="Y295" s="192"/>
      <c r="Z295" s="192"/>
      <c r="AA295" s="192"/>
      <c r="AB295" s="192"/>
      <c r="AC295" s="192"/>
    </row>
    <row r="296" spans="10:29" ht="12.75">
      <c r="J296" s="192"/>
      <c r="K296" s="192"/>
      <c r="L296" s="192"/>
      <c r="M296" s="192"/>
      <c r="R296" s="192"/>
      <c r="S296" s="192"/>
      <c r="T296" s="192"/>
      <c r="U296" s="192"/>
      <c r="V296" s="192"/>
      <c r="W296" s="192"/>
      <c r="X296" s="192"/>
      <c r="Y296" s="192"/>
      <c r="Z296" s="192"/>
      <c r="AA296" s="192"/>
      <c r="AB296" s="192"/>
      <c r="AC296" s="192"/>
    </row>
    <row r="297" spans="10:29" ht="12.75">
      <c r="J297" s="192"/>
      <c r="K297" s="192"/>
      <c r="L297" s="192"/>
      <c r="M297" s="192"/>
      <c r="R297" s="192"/>
      <c r="S297" s="192"/>
      <c r="T297" s="192"/>
      <c r="U297" s="192"/>
      <c r="V297" s="192"/>
      <c r="W297" s="192"/>
      <c r="X297" s="192"/>
      <c r="Y297" s="192"/>
      <c r="Z297" s="192"/>
      <c r="AA297" s="192"/>
      <c r="AB297" s="192"/>
      <c r="AC297" s="192"/>
    </row>
    <row r="298" spans="10:29" ht="12.75">
      <c r="J298" s="192"/>
      <c r="K298" s="192"/>
      <c r="L298" s="192"/>
      <c r="M298" s="192"/>
      <c r="R298" s="192"/>
      <c r="S298" s="192"/>
      <c r="T298" s="192"/>
      <c r="U298" s="192"/>
      <c r="V298" s="192"/>
      <c r="W298" s="192"/>
      <c r="X298" s="192"/>
      <c r="Y298" s="192"/>
      <c r="Z298" s="192"/>
      <c r="AA298" s="192"/>
      <c r="AB298" s="192"/>
      <c r="AC298" s="192"/>
    </row>
    <row r="299" spans="10:29" ht="12.75">
      <c r="J299" s="192"/>
      <c r="K299" s="192"/>
      <c r="L299" s="192"/>
      <c r="M299" s="192"/>
      <c r="R299" s="192"/>
      <c r="S299" s="192"/>
      <c r="T299" s="192"/>
      <c r="U299" s="192"/>
      <c r="V299" s="192"/>
      <c r="W299" s="192"/>
      <c r="X299" s="192"/>
      <c r="Y299" s="192"/>
      <c r="Z299" s="192"/>
      <c r="AA299" s="192"/>
      <c r="AB299" s="192"/>
      <c r="AC299" s="192"/>
    </row>
    <row r="300" spans="10:29" ht="12.75">
      <c r="J300" s="192"/>
      <c r="K300" s="192"/>
      <c r="L300" s="192"/>
      <c r="M300" s="192"/>
      <c r="R300" s="192"/>
      <c r="S300" s="192"/>
      <c r="T300" s="192"/>
      <c r="U300" s="192"/>
      <c r="V300" s="192"/>
      <c r="W300" s="192"/>
      <c r="X300" s="192"/>
      <c r="Y300" s="192"/>
      <c r="Z300" s="192"/>
      <c r="AA300" s="192"/>
      <c r="AB300" s="192"/>
      <c r="AC300" s="192"/>
    </row>
    <row r="301" spans="10:29" ht="12.75">
      <c r="J301" s="192"/>
      <c r="K301" s="192"/>
      <c r="L301" s="192"/>
      <c r="M301" s="192"/>
      <c r="R301" s="192"/>
      <c r="S301" s="192"/>
      <c r="T301" s="192"/>
      <c r="U301" s="192"/>
      <c r="V301" s="192"/>
      <c r="W301" s="192"/>
      <c r="X301" s="192"/>
      <c r="Y301" s="192"/>
      <c r="Z301" s="192"/>
      <c r="AA301" s="192"/>
      <c r="AB301" s="192"/>
      <c r="AC301" s="192"/>
    </row>
    <row r="302" spans="10:29" ht="12.75">
      <c r="J302" s="192"/>
      <c r="K302" s="192"/>
      <c r="L302" s="192"/>
      <c r="M302" s="192"/>
      <c r="R302" s="192"/>
      <c r="S302" s="192"/>
      <c r="T302" s="192"/>
      <c r="U302" s="192"/>
      <c r="V302" s="192"/>
      <c r="W302" s="192"/>
      <c r="X302" s="192"/>
      <c r="Y302" s="192"/>
      <c r="Z302" s="192"/>
      <c r="AA302" s="192"/>
      <c r="AB302" s="192"/>
      <c r="AC302" s="192"/>
    </row>
    <row r="303" spans="10:29" ht="12.75">
      <c r="J303" s="192"/>
      <c r="K303" s="192"/>
      <c r="L303" s="192"/>
      <c r="M303" s="192"/>
      <c r="R303" s="192"/>
      <c r="S303" s="192"/>
      <c r="T303" s="192"/>
      <c r="U303" s="192"/>
      <c r="V303" s="192"/>
      <c r="W303" s="192"/>
      <c r="X303" s="192"/>
      <c r="Y303" s="192"/>
      <c r="Z303" s="192"/>
      <c r="AA303" s="192"/>
      <c r="AB303" s="192"/>
      <c r="AC303" s="192"/>
    </row>
    <row r="304" spans="10:29" ht="12.75">
      <c r="J304" s="192"/>
      <c r="K304" s="192"/>
      <c r="L304" s="192"/>
      <c r="M304" s="192"/>
      <c r="R304" s="192"/>
      <c r="S304" s="192"/>
      <c r="T304" s="192"/>
      <c r="U304" s="192"/>
      <c r="V304" s="192"/>
      <c r="W304" s="192"/>
      <c r="X304" s="192"/>
      <c r="Y304" s="192"/>
      <c r="Z304" s="192"/>
      <c r="AA304" s="192"/>
      <c r="AB304" s="192"/>
      <c r="AC304" s="192"/>
    </row>
    <row r="305" spans="10:29" ht="12.75">
      <c r="J305" s="192"/>
      <c r="K305" s="192"/>
      <c r="L305" s="192"/>
      <c r="M305" s="192"/>
      <c r="R305" s="192"/>
      <c r="S305" s="192"/>
      <c r="T305" s="192"/>
      <c r="U305" s="192"/>
      <c r="V305" s="192"/>
      <c r="W305" s="192"/>
      <c r="X305" s="192"/>
      <c r="Y305" s="192"/>
      <c r="Z305" s="192"/>
      <c r="AA305" s="192"/>
      <c r="AB305" s="192"/>
      <c r="AC305" s="192"/>
    </row>
    <row r="306" spans="10:29" ht="12.75">
      <c r="J306" s="192"/>
      <c r="K306" s="192"/>
      <c r="L306" s="192"/>
      <c r="M306" s="192"/>
      <c r="R306" s="192"/>
      <c r="S306" s="192"/>
      <c r="T306" s="192"/>
      <c r="U306" s="192"/>
      <c r="V306" s="192"/>
      <c r="W306" s="192"/>
      <c r="X306" s="192"/>
      <c r="Y306" s="192"/>
      <c r="Z306" s="192"/>
      <c r="AA306" s="192"/>
      <c r="AB306" s="192"/>
      <c r="AC306" s="192"/>
    </row>
    <row r="307" spans="10:29" ht="12.75">
      <c r="J307" s="192"/>
      <c r="K307" s="192"/>
      <c r="L307" s="192"/>
      <c r="M307" s="192"/>
      <c r="R307" s="192"/>
      <c r="S307" s="192"/>
      <c r="T307" s="192"/>
      <c r="U307" s="192"/>
      <c r="V307" s="192"/>
      <c r="W307" s="192"/>
      <c r="X307" s="192"/>
      <c r="Y307" s="192"/>
      <c r="Z307" s="192"/>
      <c r="AA307" s="192"/>
      <c r="AB307" s="192"/>
      <c r="AC307" s="192"/>
    </row>
    <row r="308" spans="10:29" ht="12.75">
      <c r="J308" s="192"/>
      <c r="K308" s="192"/>
      <c r="L308" s="192"/>
      <c r="M308" s="192"/>
      <c r="R308" s="192"/>
      <c r="S308" s="192"/>
      <c r="T308" s="192"/>
      <c r="U308" s="192"/>
      <c r="V308" s="192"/>
      <c r="W308" s="192"/>
      <c r="X308" s="192"/>
      <c r="Y308" s="192"/>
      <c r="Z308" s="192"/>
      <c r="AA308" s="192"/>
      <c r="AB308" s="192"/>
      <c r="AC308" s="192"/>
    </row>
    <row r="309" spans="10:29" ht="12.75">
      <c r="J309" s="192"/>
      <c r="K309" s="192"/>
      <c r="L309" s="192"/>
      <c r="M309" s="192"/>
      <c r="R309" s="192"/>
      <c r="S309" s="192"/>
      <c r="T309" s="192"/>
      <c r="U309" s="192"/>
      <c r="V309" s="192"/>
      <c r="W309" s="192"/>
      <c r="X309" s="192"/>
      <c r="Y309" s="192"/>
      <c r="Z309" s="192"/>
      <c r="AA309" s="192"/>
      <c r="AB309" s="192"/>
      <c r="AC309" s="192"/>
    </row>
    <row r="310" spans="10:29" ht="12.75">
      <c r="J310" s="192"/>
      <c r="K310" s="192"/>
      <c r="L310" s="192"/>
      <c r="M310" s="192"/>
      <c r="R310" s="192"/>
      <c r="S310" s="192"/>
      <c r="T310" s="192"/>
      <c r="U310" s="192"/>
      <c r="V310" s="192"/>
      <c r="W310" s="192"/>
      <c r="X310" s="192"/>
      <c r="Y310" s="192"/>
      <c r="Z310" s="192"/>
      <c r="AA310" s="192"/>
      <c r="AB310" s="192"/>
      <c r="AC310" s="192"/>
    </row>
    <row r="311" spans="10:29" ht="12.75">
      <c r="J311" s="192"/>
      <c r="K311" s="192"/>
      <c r="L311" s="192"/>
      <c r="M311" s="192"/>
      <c r="R311" s="192"/>
      <c r="S311" s="192"/>
      <c r="T311" s="192"/>
      <c r="U311" s="192"/>
      <c r="V311" s="192"/>
      <c r="W311" s="192"/>
      <c r="X311" s="192"/>
      <c r="Y311" s="192"/>
      <c r="Z311" s="192"/>
      <c r="AA311" s="192"/>
      <c r="AB311" s="192"/>
      <c r="AC311" s="192"/>
    </row>
    <row r="312" spans="10:29" ht="12.75">
      <c r="J312" s="192"/>
      <c r="K312" s="192"/>
      <c r="L312" s="192"/>
      <c r="M312" s="192"/>
      <c r="R312" s="192"/>
      <c r="S312" s="192"/>
      <c r="T312" s="192"/>
      <c r="U312" s="192"/>
      <c r="V312" s="192"/>
      <c r="W312" s="192"/>
      <c r="X312" s="192"/>
      <c r="Y312" s="192"/>
      <c r="Z312" s="192"/>
      <c r="AA312" s="192"/>
      <c r="AB312" s="192"/>
      <c r="AC312" s="192"/>
    </row>
    <row r="313" spans="10:29" ht="12.75">
      <c r="J313" s="192"/>
      <c r="K313" s="192"/>
      <c r="L313" s="192"/>
      <c r="M313" s="192"/>
      <c r="R313" s="192"/>
      <c r="S313" s="192"/>
      <c r="T313" s="192"/>
      <c r="U313" s="192"/>
      <c r="V313" s="192"/>
      <c r="W313" s="192"/>
      <c r="X313" s="192"/>
      <c r="Y313" s="192"/>
      <c r="Z313" s="192"/>
      <c r="AA313" s="192"/>
      <c r="AB313" s="192"/>
      <c r="AC313" s="192"/>
    </row>
    <row r="314" spans="10:29" ht="12.75">
      <c r="J314" s="192"/>
      <c r="K314" s="192"/>
      <c r="L314" s="192"/>
      <c r="M314" s="192"/>
      <c r="R314" s="192"/>
      <c r="S314" s="192"/>
      <c r="T314" s="192"/>
      <c r="U314" s="192"/>
      <c r="V314" s="192"/>
      <c r="W314" s="192"/>
      <c r="X314" s="192"/>
      <c r="Y314" s="192"/>
      <c r="Z314" s="192"/>
      <c r="AA314" s="192"/>
      <c r="AB314" s="192"/>
      <c r="AC314" s="192"/>
    </row>
    <row r="315" spans="10:29" ht="12.75">
      <c r="J315" s="192"/>
      <c r="K315" s="192"/>
      <c r="L315" s="192"/>
      <c r="M315" s="192"/>
      <c r="R315" s="192"/>
      <c r="S315" s="192"/>
      <c r="T315" s="192"/>
      <c r="U315" s="192"/>
      <c r="V315" s="192"/>
      <c r="W315" s="192"/>
      <c r="X315" s="192"/>
      <c r="Y315" s="192"/>
      <c r="Z315" s="192"/>
      <c r="AA315" s="192"/>
      <c r="AB315" s="192"/>
      <c r="AC315" s="192"/>
    </row>
    <row r="316" spans="10:29" ht="12.75">
      <c r="J316" s="192"/>
      <c r="K316" s="192"/>
      <c r="L316" s="192"/>
      <c r="M316" s="192"/>
      <c r="R316" s="192"/>
      <c r="S316" s="192"/>
      <c r="T316" s="192"/>
      <c r="U316" s="192"/>
      <c r="V316" s="192"/>
      <c r="W316" s="192"/>
      <c r="X316" s="192"/>
      <c r="Y316" s="192"/>
      <c r="Z316" s="192"/>
      <c r="AA316" s="192"/>
      <c r="AB316" s="192"/>
      <c r="AC316" s="192"/>
    </row>
    <row r="317" spans="10:29" ht="12.75">
      <c r="J317" s="192"/>
      <c r="K317" s="192"/>
      <c r="L317" s="192"/>
      <c r="M317" s="192"/>
      <c r="R317" s="192"/>
      <c r="S317" s="192"/>
      <c r="T317" s="192"/>
      <c r="U317" s="192"/>
      <c r="V317" s="192"/>
      <c r="W317" s="192"/>
      <c r="X317" s="192"/>
      <c r="Y317" s="192"/>
      <c r="Z317" s="192"/>
      <c r="AA317" s="192"/>
      <c r="AB317" s="192"/>
      <c r="AC317" s="192"/>
    </row>
    <row r="318" spans="10:29" ht="12.75">
      <c r="J318" s="192"/>
      <c r="K318" s="192"/>
      <c r="L318" s="192"/>
      <c r="M318" s="192"/>
      <c r="R318" s="192"/>
      <c r="S318" s="192"/>
      <c r="T318" s="192"/>
      <c r="U318" s="192"/>
      <c r="V318" s="192"/>
      <c r="W318" s="192"/>
      <c r="X318" s="192"/>
      <c r="Y318" s="192"/>
      <c r="Z318" s="192"/>
      <c r="AA318" s="192"/>
      <c r="AB318" s="192"/>
      <c r="AC318" s="192"/>
    </row>
    <row r="319" spans="10:29" ht="12.75">
      <c r="J319" s="192"/>
      <c r="K319" s="192"/>
      <c r="L319" s="192"/>
      <c r="M319" s="192"/>
      <c r="R319" s="192"/>
      <c r="S319" s="192"/>
      <c r="T319" s="192"/>
      <c r="U319" s="192"/>
      <c r="V319" s="192"/>
      <c r="W319" s="192"/>
      <c r="X319" s="192"/>
      <c r="Y319" s="192"/>
      <c r="Z319" s="192"/>
      <c r="AA319" s="192"/>
      <c r="AB319" s="192"/>
      <c r="AC319" s="192"/>
    </row>
    <row r="320" spans="10:29" ht="12.75">
      <c r="J320" s="192"/>
      <c r="K320" s="192"/>
      <c r="L320" s="192"/>
      <c r="M320" s="192"/>
      <c r="R320" s="192"/>
      <c r="S320" s="192"/>
      <c r="T320" s="192"/>
      <c r="U320" s="192"/>
      <c r="V320" s="192"/>
      <c r="W320" s="192"/>
      <c r="X320" s="192"/>
      <c r="Y320" s="192"/>
      <c r="Z320" s="192"/>
      <c r="AA320" s="192"/>
      <c r="AB320" s="192"/>
      <c r="AC320" s="192"/>
    </row>
    <row r="321" spans="10:29" ht="12.75">
      <c r="J321" s="192"/>
      <c r="K321" s="192"/>
      <c r="L321" s="192"/>
      <c r="M321" s="192"/>
      <c r="R321" s="192"/>
      <c r="S321" s="192"/>
      <c r="T321" s="192"/>
      <c r="U321" s="192"/>
      <c r="V321" s="192"/>
      <c r="W321" s="192"/>
      <c r="X321" s="192"/>
      <c r="Y321" s="192"/>
      <c r="Z321" s="192"/>
      <c r="AA321" s="192"/>
      <c r="AB321" s="192"/>
      <c r="AC321" s="192"/>
    </row>
    <row r="322" spans="10:29" ht="12.75">
      <c r="J322" s="192"/>
      <c r="K322" s="192"/>
      <c r="L322" s="192"/>
      <c r="M322" s="192"/>
      <c r="R322" s="192"/>
      <c r="S322" s="192"/>
      <c r="T322" s="192"/>
      <c r="U322" s="192"/>
      <c r="V322" s="192"/>
      <c r="W322" s="192"/>
      <c r="X322" s="192"/>
      <c r="Y322" s="192"/>
      <c r="Z322" s="192"/>
      <c r="AA322" s="192"/>
      <c r="AB322" s="192"/>
      <c r="AC322" s="192"/>
    </row>
    <row r="323" spans="10:29" ht="12.75">
      <c r="J323" s="192"/>
      <c r="K323" s="192"/>
      <c r="L323" s="192"/>
      <c r="M323" s="192"/>
      <c r="R323" s="192"/>
      <c r="S323" s="192"/>
      <c r="T323" s="192"/>
      <c r="U323" s="192"/>
      <c r="V323" s="192"/>
      <c r="W323" s="192"/>
      <c r="X323" s="192"/>
      <c r="Y323" s="192"/>
      <c r="Z323" s="192"/>
      <c r="AA323" s="192"/>
      <c r="AB323" s="192"/>
      <c r="AC323" s="192"/>
    </row>
    <row r="324" spans="10:29" ht="12.75">
      <c r="J324" s="192"/>
      <c r="K324" s="192"/>
      <c r="L324" s="192"/>
      <c r="M324" s="192"/>
      <c r="R324" s="192"/>
      <c r="S324" s="192"/>
      <c r="T324" s="192"/>
      <c r="U324" s="192"/>
      <c r="V324" s="192"/>
      <c r="W324" s="192"/>
      <c r="X324" s="192"/>
      <c r="Y324" s="192"/>
      <c r="Z324" s="192"/>
      <c r="AA324" s="192"/>
      <c r="AB324" s="192"/>
      <c r="AC324" s="192"/>
    </row>
    <row r="325" spans="10:29" ht="12.75">
      <c r="J325" s="192"/>
      <c r="K325" s="192"/>
      <c r="L325" s="192"/>
      <c r="M325" s="192"/>
      <c r="R325" s="192"/>
      <c r="S325" s="192"/>
      <c r="T325" s="192"/>
      <c r="U325" s="192"/>
      <c r="V325" s="192"/>
      <c r="W325" s="192"/>
      <c r="X325" s="192"/>
      <c r="Y325" s="192"/>
      <c r="Z325" s="192"/>
      <c r="AA325" s="192"/>
      <c r="AB325" s="192"/>
      <c r="AC325" s="192"/>
    </row>
    <row r="326" spans="10:29" ht="12.75">
      <c r="J326" s="192"/>
      <c r="K326" s="192"/>
      <c r="L326" s="192"/>
      <c r="M326" s="192"/>
      <c r="R326" s="192"/>
      <c r="S326" s="192"/>
      <c r="T326" s="192"/>
      <c r="U326" s="192"/>
      <c r="V326" s="192"/>
      <c r="W326" s="192"/>
      <c r="X326" s="192"/>
      <c r="Y326" s="192"/>
      <c r="Z326" s="192"/>
      <c r="AA326" s="192"/>
      <c r="AB326" s="192"/>
      <c r="AC326" s="192"/>
    </row>
    <row r="327" spans="10:29" ht="12.75">
      <c r="J327" s="192"/>
      <c r="K327" s="192"/>
      <c r="L327" s="192"/>
      <c r="M327" s="192"/>
      <c r="R327" s="192"/>
      <c r="S327" s="192"/>
      <c r="T327" s="192"/>
      <c r="U327" s="192"/>
      <c r="V327" s="192"/>
      <c r="W327" s="192"/>
      <c r="X327" s="192"/>
      <c r="Y327" s="192"/>
      <c r="Z327" s="192"/>
      <c r="AA327" s="192"/>
      <c r="AB327" s="192"/>
      <c r="AC327" s="192"/>
    </row>
    <row r="328" spans="10:29" ht="12.75">
      <c r="J328" s="192"/>
      <c r="K328" s="192"/>
      <c r="L328" s="192"/>
      <c r="M328" s="192"/>
      <c r="R328" s="192"/>
      <c r="S328" s="192"/>
      <c r="T328" s="192"/>
      <c r="U328" s="192"/>
      <c r="V328" s="192"/>
      <c r="W328" s="192"/>
      <c r="X328" s="192"/>
      <c r="Y328" s="192"/>
      <c r="Z328" s="192"/>
      <c r="AA328" s="192"/>
      <c r="AB328" s="192"/>
      <c r="AC328" s="192"/>
    </row>
    <row r="329" spans="10:29" ht="12.75">
      <c r="J329" s="192"/>
      <c r="K329" s="192"/>
      <c r="L329" s="192"/>
      <c r="M329" s="192"/>
      <c r="R329" s="192"/>
      <c r="S329" s="192"/>
      <c r="T329" s="192"/>
      <c r="U329" s="192"/>
      <c r="V329" s="192"/>
      <c r="W329" s="192"/>
      <c r="X329" s="192"/>
      <c r="Y329" s="192"/>
      <c r="Z329" s="192"/>
      <c r="AA329" s="192"/>
      <c r="AB329" s="192"/>
      <c r="AC329" s="192"/>
    </row>
    <row r="330" spans="10:29" ht="12.75">
      <c r="J330" s="192"/>
      <c r="K330" s="192"/>
      <c r="L330" s="192"/>
      <c r="M330" s="192"/>
      <c r="R330" s="192"/>
      <c r="S330" s="192"/>
      <c r="T330" s="192"/>
      <c r="U330" s="192"/>
      <c r="V330" s="192"/>
      <c r="W330" s="192"/>
      <c r="X330" s="192"/>
      <c r="Y330" s="192"/>
      <c r="Z330" s="192"/>
      <c r="AA330" s="192"/>
      <c r="AB330" s="192"/>
      <c r="AC330" s="192"/>
    </row>
    <row r="331" spans="10:29" ht="12.75">
      <c r="J331" s="192"/>
      <c r="K331" s="192"/>
      <c r="L331" s="192"/>
      <c r="M331" s="192"/>
      <c r="R331" s="192"/>
      <c r="S331" s="192"/>
      <c r="T331" s="192"/>
      <c r="U331" s="192"/>
      <c r="V331" s="192"/>
      <c r="W331" s="192"/>
      <c r="X331" s="192"/>
      <c r="Y331" s="192"/>
      <c r="Z331" s="192"/>
      <c r="AA331" s="192"/>
      <c r="AB331" s="192"/>
      <c r="AC331" s="192"/>
    </row>
    <row r="332" spans="10:29" ht="12.75">
      <c r="J332" s="192"/>
      <c r="K332" s="192"/>
      <c r="L332" s="192"/>
      <c r="M332" s="192"/>
      <c r="R332" s="192"/>
      <c r="S332" s="192"/>
      <c r="T332" s="192"/>
      <c r="U332" s="192"/>
      <c r="V332" s="192"/>
      <c r="W332" s="192"/>
      <c r="X332" s="192"/>
      <c r="Y332" s="192"/>
      <c r="Z332" s="192"/>
      <c r="AA332" s="192"/>
      <c r="AB332" s="192"/>
      <c r="AC332" s="192"/>
    </row>
    <row r="333" spans="10:29" ht="12.75">
      <c r="J333" s="192"/>
      <c r="K333" s="192"/>
      <c r="L333" s="192"/>
      <c r="M333" s="192"/>
      <c r="R333" s="192"/>
      <c r="S333" s="192"/>
      <c r="T333" s="192"/>
      <c r="U333" s="192"/>
      <c r="V333" s="192"/>
      <c r="W333" s="192"/>
      <c r="X333" s="192"/>
      <c r="Y333" s="192"/>
      <c r="Z333" s="192"/>
      <c r="AA333" s="192"/>
      <c r="AB333" s="192"/>
      <c r="AC333" s="192"/>
    </row>
    <row r="334" spans="10:29" ht="12.75">
      <c r="J334" s="192"/>
      <c r="K334" s="192"/>
      <c r="L334" s="192"/>
      <c r="M334" s="192"/>
      <c r="R334" s="192"/>
      <c r="S334" s="192"/>
      <c r="T334" s="192"/>
      <c r="U334" s="192"/>
      <c r="V334" s="192"/>
      <c r="W334" s="192"/>
      <c r="X334" s="192"/>
      <c r="Y334" s="192"/>
      <c r="Z334" s="192"/>
      <c r="AA334" s="192"/>
      <c r="AB334" s="192"/>
      <c r="AC334" s="192"/>
    </row>
    <row r="335" spans="10:29" ht="12.75">
      <c r="J335" s="192"/>
      <c r="K335" s="192"/>
      <c r="L335" s="192"/>
      <c r="M335" s="192"/>
      <c r="R335" s="192"/>
      <c r="S335" s="192"/>
      <c r="T335" s="192"/>
      <c r="U335" s="192"/>
      <c r="V335" s="192"/>
      <c r="W335" s="192"/>
      <c r="X335" s="192"/>
      <c r="Y335" s="192"/>
      <c r="Z335" s="192"/>
      <c r="AA335" s="192"/>
      <c r="AB335" s="192"/>
      <c r="AC335" s="192"/>
    </row>
    <row r="336" spans="10:29" ht="12.75">
      <c r="J336" s="192"/>
      <c r="K336" s="192"/>
      <c r="L336" s="192"/>
      <c r="M336" s="192"/>
      <c r="R336" s="192"/>
      <c r="S336" s="192"/>
      <c r="T336" s="192"/>
      <c r="U336" s="192"/>
      <c r="V336" s="192"/>
      <c r="W336" s="192"/>
      <c r="X336" s="192"/>
      <c r="Y336" s="192"/>
      <c r="Z336" s="192"/>
      <c r="AA336" s="192"/>
      <c r="AB336" s="192"/>
      <c r="AC336" s="192"/>
    </row>
    <row r="337" spans="10:29" ht="12.75">
      <c r="J337" s="192"/>
      <c r="K337" s="192"/>
      <c r="L337" s="192"/>
      <c r="M337" s="192"/>
      <c r="R337" s="192"/>
      <c r="S337" s="192"/>
      <c r="T337" s="192"/>
      <c r="U337" s="192"/>
      <c r="V337" s="192"/>
      <c r="W337" s="192"/>
      <c r="X337" s="192"/>
      <c r="Y337" s="192"/>
      <c r="Z337" s="192"/>
      <c r="AA337" s="192"/>
      <c r="AB337" s="192"/>
      <c r="AC337" s="192"/>
    </row>
    <row r="338" spans="10:29" ht="12.75">
      <c r="J338" s="192"/>
      <c r="K338" s="192"/>
      <c r="L338" s="192"/>
      <c r="M338" s="192"/>
      <c r="R338" s="192"/>
      <c r="S338" s="192"/>
      <c r="T338" s="192"/>
      <c r="U338" s="192"/>
      <c r="V338" s="192"/>
      <c r="W338" s="192"/>
      <c r="X338" s="192"/>
      <c r="Y338" s="192"/>
      <c r="Z338" s="192"/>
      <c r="AA338" s="192"/>
      <c r="AB338" s="192"/>
      <c r="AC338" s="192"/>
    </row>
    <row r="339" spans="10:29" ht="12.75">
      <c r="J339" s="192"/>
      <c r="K339" s="192"/>
      <c r="L339" s="192"/>
      <c r="M339" s="192"/>
      <c r="R339" s="192"/>
      <c r="S339" s="192"/>
      <c r="T339" s="192"/>
      <c r="U339" s="192"/>
      <c r="V339" s="192"/>
      <c r="W339" s="192"/>
      <c r="X339" s="192"/>
      <c r="Y339" s="192"/>
      <c r="Z339" s="192"/>
      <c r="AA339" s="192"/>
      <c r="AB339" s="192"/>
      <c r="AC339" s="192"/>
    </row>
    <row r="340" spans="10:29" ht="12.75">
      <c r="J340" s="192"/>
      <c r="K340" s="192"/>
      <c r="L340" s="192"/>
      <c r="M340" s="192"/>
      <c r="R340" s="192"/>
      <c r="S340" s="192"/>
      <c r="T340" s="192"/>
      <c r="U340" s="192"/>
      <c r="V340" s="192"/>
      <c r="W340" s="192"/>
      <c r="X340" s="192"/>
      <c r="Y340" s="192"/>
      <c r="Z340" s="192"/>
      <c r="AA340" s="192"/>
      <c r="AB340" s="192"/>
      <c r="AC340" s="192"/>
    </row>
    <row r="341" spans="10:29" ht="12.75">
      <c r="J341" s="192"/>
      <c r="K341" s="192"/>
      <c r="L341" s="192"/>
      <c r="M341" s="192"/>
      <c r="R341" s="192"/>
      <c r="S341" s="192"/>
      <c r="T341" s="192"/>
      <c r="U341" s="192"/>
      <c r="V341" s="192"/>
      <c r="W341" s="192"/>
      <c r="X341" s="192"/>
      <c r="Y341" s="192"/>
      <c r="Z341" s="192"/>
      <c r="AA341" s="192"/>
      <c r="AB341" s="192"/>
      <c r="AC341" s="192"/>
    </row>
    <row r="342" spans="10:29" ht="12.75">
      <c r="J342" s="192"/>
      <c r="K342" s="192"/>
      <c r="L342" s="192"/>
      <c r="M342" s="192"/>
      <c r="R342" s="192"/>
      <c r="S342" s="192"/>
      <c r="T342" s="192"/>
      <c r="U342" s="192"/>
      <c r="V342" s="192"/>
      <c r="W342" s="192"/>
      <c r="X342" s="192"/>
      <c r="Y342" s="192"/>
      <c r="Z342" s="192"/>
      <c r="AA342" s="192"/>
      <c r="AB342" s="192"/>
      <c r="AC342" s="192"/>
    </row>
    <row r="343" spans="10:29" ht="12.75">
      <c r="J343" s="192"/>
      <c r="K343" s="192"/>
      <c r="L343" s="192"/>
      <c r="M343" s="192"/>
      <c r="R343" s="192"/>
      <c r="S343" s="192"/>
      <c r="T343" s="192"/>
      <c r="U343" s="192"/>
      <c r="V343" s="192"/>
      <c r="W343" s="192"/>
      <c r="X343" s="192"/>
      <c r="Y343" s="192"/>
      <c r="Z343" s="192"/>
      <c r="AA343" s="192"/>
      <c r="AB343" s="192"/>
      <c r="AC343" s="192"/>
    </row>
    <row r="344" spans="10:29" ht="12.75">
      <c r="J344" s="192"/>
      <c r="K344" s="192"/>
      <c r="L344" s="192"/>
      <c r="M344" s="192"/>
      <c r="R344" s="192"/>
      <c r="S344" s="192"/>
      <c r="T344" s="192"/>
      <c r="U344" s="192"/>
      <c r="V344" s="192"/>
      <c r="W344" s="192"/>
      <c r="X344" s="192"/>
      <c r="Y344" s="192"/>
      <c r="Z344" s="192"/>
      <c r="AA344" s="192"/>
      <c r="AB344" s="192"/>
      <c r="AC344" s="192"/>
    </row>
    <row r="345" spans="10:29" ht="12.75">
      <c r="J345" s="192"/>
      <c r="K345" s="192"/>
      <c r="L345" s="192"/>
      <c r="M345" s="192"/>
      <c r="R345" s="192"/>
      <c r="S345" s="192"/>
      <c r="T345" s="192"/>
      <c r="U345" s="192"/>
      <c r="V345" s="192"/>
      <c r="W345" s="192"/>
      <c r="X345" s="192"/>
      <c r="Y345" s="192"/>
      <c r="Z345" s="192"/>
      <c r="AA345" s="192"/>
      <c r="AB345" s="192"/>
      <c r="AC345" s="192"/>
    </row>
    <row r="346" spans="10:29" ht="12.75">
      <c r="J346" s="192"/>
      <c r="K346" s="192"/>
      <c r="L346" s="192"/>
      <c r="M346" s="192"/>
      <c r="R346" s="192"/>
      <c r="S346" s="192"/>
      <c r="T346" s="192"/>
      <c r="U346" s="192"/>
      <c r="V346" s="192"/>
      <c r="W346" s="192"/>
      <c r="X346" s="192"/>
      <c r="Y346" s="192"/>
      <c r="Z346" s="192"/>
      <c r="AA346" s="192"/>
      <c r="AB346" s="192"/>
      <c r="AC346" s="192"/>
    </row>
    <row r="347" spans="10:29" ht="12.75">
      <c r="J347" s="192"/>
      <c r="K347" s="192"/>
      <c r="L347" s="192"/>
      <c r="M347" s="192"/>
      <c r="R347" s="192"/>
      <c r="S347" s="192"/>
      <c r="T347" s="192"/>
      <c r="U347" s="192"/>
      <c r="V347" s="192"/>
      <c r="W347" s="192"/>
      <c r="X347" s="192"/>
      <c r="Y347" s="192"/>
      <c r="Z347" s="192"/>
      <c r="AA347" s="192"/>
      <c r="AB347" s="192"/>
      <c r="AC347" s="192"/>
    </row>
    <row r="348" spans="10:29" ht="12.75">
      <c r="J348" s="192"/>
      <c r="K348" s="192"/>
      <c r="L348" s="192"/>
      <c r="M348" s="192"/>
      <c r="R348" s="192"/>
      <c r="S348" s="192"/>
      <c r="T348" s="192"/>
      <c r="U348" s="192"/>
      <c r="V348" s="192"/>
      <c r="W348" s="192"/>
      <c r="X348" s="192"/>
      <c r="Y348" s="192"/>
      <c r="Z348" s="192"/>
      <c r="AA348" s="192"/>
      <c r="AB348" s="192"/>
      <c r="AC348" s="192"/>
    </row>
    <row r="349" spans="10:29" ht="12.75">
      <c r="J349" s="192"/>
      <c r="K349" s="192"/>
      <c r="L349" s="192"/>
      <c r="M349" s="192"/>
      <c r="R349" s="192"/>
      <c r="S349" s="192"/>
      <c r="T349" s="192"/>
      <c r="U349" s="192"/>
      <c r="V349" s="192"/>
      <c r="W349" s="192"/>
      <c r="X349" s="192"/>
      <c r="Y349" s="192"/>
      <c r="Z349" s="192"/>
      <c r="AA349" s="192"/>
      <c r="AB349" s="192"/>
      <c r="AC349" s="192"/>
    </row>
    <row r="350" spans="10:29" ht="12.75">
      <c r="J350" s="192"/>
      <c r="K350" s="192"/>
      <c r="L350" s="192"/>
      <c r="M350" s="192"/>
      <c r="R350" s="192"/>
      <c r="S350" s="192"/>
      <c r="T350" s="192"/>
      <c r="U350" s="192"/>
      <c r="V350" s="192"/>
      <c r="W350" s="192"/>
      <c r="X350" s="192"/>
      <c r="Y350" s="192"/>
      <c r="Z350" s="192"/>
      <c r="AA350" s="192"/>
      <c r="AB350" s="192"/>
      <c r="AC350" s="192"/>
    </row>
    <row r="351" spans="10:29" ht="12.75">
      <c r="J351" s="192"/>
      <c r="K351" s="192"/>
      <c r="L351" s="192"/>
      <c r="M351" s="192"/>
      <c r="R351" s="192"/>
      <c r="S351" s="192"/>
      <c r="T351" s="192"/>
      <c r="U351" s="192"/>
      <c r="V351" s="192"/>
      <c r="W351" s="192"/>
      <c r="X351" s="192"/>
      <c r="Y351" s="192"/>
      <c r="Z351" s="192"/>
      <c r="AA351" s="192"/>
      <c r="AB351" s="192"/>
      <c r="AC351" s="192"/>
    </row>
    <row r="352" spans="10:29" ht="12.75">
      <c r="J352" s="192"/>
      <c r="K352" s="192"/>
      <c r="L352" s="192"/>
      <c r="M352" s="192"/>
      <c r="R352" s="192"/>
      <c r="S352" s="192"/>
      <c r="T352" s="192"/>
      <c r="U352" s="192"/>
      <c r="V352" s="192"/>
      <c r="W352" s="192"/>
      <c r="X352" s="192"/>
      <c r="Y352" s="192"/>
      <c r="Z352" s="192"/>
      <c r="AA352" s="192"/>
      <c r="AB352" s="192"/>
      <c r="AC352" s="192"/>
    </row>
    <row r="353" spans="10:29" ht="12.75">
      <c r="J353" s="192"/>
      <c r="K353" s="192"/>
      <c r="L353" s="192"/>
      <c r="M353" s="192"/>
      <c r="R353" s="192"/>
      <c r="S353" s="192"/>
      <c r="T353" s="192"/>
      <c r="U353" s="192"/>
      <c r="V353" s="192"/>
      <c r="W353" s="192"/>
      <c r="X353" s="192"/>
      <c r="Y353" s="192"/>
      <c r="Z353" s="192"/>
      <c r="AA353" s="192"/>
      <c r="AB353" s="192"/>
      <c r="AC353" s="192"/>
    </row>
    <row r="354" spans="10:29" ht="12.75">
      <c r="J354" s="192"/>
      <c r="K354" s="192"/>
      <c r="L354" s="192"/>
      <c r="M354" s="192"/>
      <c r="R354" s="192"/>
      <c r="S354" s="192"/>
      <c r="T354" s="192"/>
      <c r="U354" s="192"/>
      <c r="V354" s="192"/>
      <c r="W354" s="192"/>
      <c r="X354" s="192"/>
      <c r="Y354" s="192"/>
      <c r="Z354" s="192"/>
      <c r="AA354" s="192"/>
      <c r="AB354" s="192"/>
      <c r="AC354" s="192"/>
    </row>
    <row r="355" spans="10:29" ht="12.75">
      <c r="J355" s="192"/>
      <c r="K355" s="192"/>
      <c r="L355" s="192"/>
      <c r="M355" s="192"/>
      <c r="R355" s="192"/>
      <c r="S355" s="192"/>
      <c r="T355" s="192"/>
      <c r="U355" s="192"/>
      <c r="V355" s="192"/>
      <c r="W355" s="192"/>
      <c r="X355" s="192"/>
      <c r="Y355" s="192"/>
      <c r="Z355" s="192"/>
      <c r="AA355" s="192"/>
      <c r="AB355" s="192"/>
      <c r="AC355" s="192"/>
    </row>
    <row r="356" spans="10:29" ht="12.75">
      <c r="J356" s="192"/>
      <c r="K356" s="192"/>
      <c r="L356" s="192"/>
      <c r="M356" s="192"/>
      <c r="R356" s="192"/>
      <c r="S356" s="192"/>
      <c r="T356" s="192"/>
      <c r="U356" s="192"/>
      <c r="V356" s="192"/>
      <c r="W356" s="192"/>
      <c r="X356" s="192"/>
      <c r="Y356" s="192"/>
      <c r="Z356" s="192"/>
      <c r="AA356" s="192"/>
      <c r="AB356" s="192"/>
      <c r="AC356" s="192"/>
    </row>
    <row r="357" spans="10:29" ht="12.75">
      <c r="J357" s="192"/>
      <c r="K357" s="192"/>
      <c r="L357" s="192"/>
      <c r="M357" s="192"/>
      <c r="R357" s="192"/>
      <c r="S357" s="192"/>
      <c r="T357" s="192"/>
      <c r="U357" s="192"/>
      <c r="V357" s="192"/>
      <c r="W357" s="192"/>
      <c r="X357" s="192"/>
      <c r="Y357" s="192"/>
      <c r="Z357" s="192"/>
      <c r="AA357" s="192"/>
      <c r="AB357" s="192"/>
      <c r="AC357" s="192"/>
    </row>
    <row r="358" spans="10:29" ht="12.75">
      <c r="J358" s="192"/>
      <c r="K358" s="192"/>
      <c r="L358" s="192"/>
      <c r="M358" s="192"/>
      <c r="R358" s="192"/>
      <c r="S358" s="192"/>
      <c r="T358" s="192"/>
      <c r="U358" s="192"/>
      <c r="V358" s="192"/>
      <c r="W358" s="192"/>
      <c r="X358" s="192"/>
      <c r="Y358" s="192"/>
      <c r="Z358" s="192"/>
      <c r="AA358" s="192"/>
      <c r="AB358" s="192"/>
      <c r="AC358" s="192"/>
    </row>
    <row r="359" spans="10:29" ht="12.75">
      <c r="J359" s="192"/>
      <c r="K359" s="192"/>
      <c r="L359" s="192"/>
      <c r="M359" s="192"/>
      <c r="R359" s="192"/>
      <c r="S359" s="192"/>
      <c r="T359" s="192"/>
      <c r="U359" s="192"/>
      <c r="V359" s="192"/>
      <c r="W359" s="192"/>
      <c r="X359" s="192"/>
      <c r="Y359" s="192"/>
      <c r="Z359" s="192"/>
      <c r="AA359" s="192"/>
      <c r="AB359" s="192"/>
      <c r="AC359" s="192"/>
    </row>
    <row r="360" spans="10:29" ht="12.75">
      <c r="J360" s="192"/>
      <c r="K360" s="192"/>
      <c r="L360" s="192"/>
      <c r="M360" s="192"/>
      <c r="R360" s="192"/>
      <c r="S360" s="192"/>
      <c r="T360" s="192"/>
      <c r="U360" s="192"/>
      <c r="V360" s="192"/>
      <c r="W360" s="192"/>
      <c r="X360" s="192"/>
      <c r="Y360" s="192"/>
      <c r="Z360" s="192"/>
      <c r="AA360" s="192"/>
      <c r="AB360" s="192"/>
      <c r="AC360" s="192"/>
    </row>
    <row r="361" spans="10:29" ht="12.75">
      <c r="J361" s="192"/>
      <c r="K361" s="192"/>
      <c r="L361" s="192"/>
      <c r="M361" s="192"/>
      <c r="R361" s="192"/>
      <c r="S361" s="192"/>
      <c r="T361" s="192"/>
      <c r="U361" s="192"/>
      <c r="V361" s="192"/>
      <c r="W361" s="192"/>
      <c r="X361" s="192"/>
      <c r="Y361" s="192"/>
      <c r="Z361" s="192"/>
      <c r="AA361" s="192"/>
      <c r="AB361" s="192"/>
      <c r="AC361" s="192"/>
    </row>
    <row r="362" spans="10:29" ht="12.75">
      <c r="J362" s="192"/>
      <c r="K362" s="192"/>
      <c r="L362" s="192"/>
      <c r="M362" s="192"/>
      <c r="R362" s="192"/>
      <c r="S362" s="192"/>
      <c r="T362" s="192"/>
      <c r="U362" s="192"/>
      <c r="V362" s="192"/>
      <c r="W362" s="192"/>
      <c r="X362" s="192"/>
      <c r="Y362" s="192"/>
      <c r="Z362" s="192"/>
      <c r="AA362" s="192"/>
      <c r="AB362" s="192"/>
      <c r="AC362" s="192"/>
    </row>
    <row r="363" spans="10:29" ht="12.75">
      <c r="J363" s="192"/>
      <c r="K363" s="192"/>
      <c r="L363" s="192"/>
      <c r="M363" s="192"/>
      <c r="R363" s="192"/>
      <c r="S363" s="192"/>
      <c r="T363" s="192"/>
      <c r="U363" s="192"/>
      <c r="V363" s="192"/>
      <c r="W363" s="192"/>
      <c r="X363" s="192"/>
      <c r="Y363" s="192"/>
      <c r="Z363" s="192"/>
      <c r="AA363" s="192"/>
      <c r="AB363" s="192"/>
      <c r="AC363" s="192"/>
    </row>
    <row r="364" spans="10:29" ht="12.75">
      <c r="J364" s="192"/>
      <c r="K364" s="192"/>
      <c r="L364" s="192"/>
      <c r="M364" s="192"/>
      <c r="R364" s="192"/>
      <c r="S364" s="192"/>
      <c r="T364" s="192"/>
      <c r="U364" s="192"/>
      <c r="V364" s="192"/>
      <c r="W364" s="192"/>
      <c r="X364" s="192"/>
      <c r="Y364" s="192"/>
      <c r="Z364" s="192"/>
      <c r="AA364" s="192"/>
      <c r="AB364" s="192"/>
      <c r="AC364" s="192"/>
    </row>
    <row r="365" spans="10:29" ht="12.75">
      <c r="J365" s="192"/>
      <c r="K365" s="192"/>
      <c r="L365" s="192"/>
      <c r="M365" s="192"/>
      <c r="R365" s="192"/>
      <c r="S365" s="192"/>
      <c r="T365" s="192"/>
      <c r="U365" s="192"/>
      <c r="V365" s="192"/>
      <c r="W365" s="192"/>
      <c r="X365" s="192"/>
      <c r="Y365" s="192"/>
      <c r="Z365" s="192"/>
      <c r="AA365" s="192"/>
      <c r="AB365" s="192"/>
      <c r="AC365" s="192"/>
    </row>
    <row r="366" spans="10:29" ht="12.75">
      <c r="J366" s="192"/>
      <c r="K366" s="192"/>
      <c r="L366" s="192"/>
      <c r="M366" s="192"/>
      <c r="R366" s="192"/>
      <c r="S366" s="192"/>
      <c r="T366" s="192"/>
      <c r="U366" s="192"/>
      <c r="V366" s="192"/>
      <c r="W366" s="192"/>
      <c r="X366" s="192"/>
      <c r="Y366" s="192"/>
      <c r="Z366" s="192"/>
      <c r="AA366" s="192"/>
      <c r="AB366" s="192"/>
      <c r="AC366" s="192"/>
    </row>
    <row r="367" spans="10:29" ht="12.75">
      <c r="J367" s="192"/>
      <c r="K367" s="192"/>
      <c r="L367" s="192"/>
      <c r="M367" s="192"/>
      <c r="R367" s="192"/>
      <c r="S367" s="192"/>
      <c r="T367" s="192"/>
      <c r="U367" s="192"/>
      <c r="V367" s="192"/>
      <c r="W367" s="192"/>
      <c r="X367" s="192"/>
      <c r="Y367" s="192"/>
      <c r="Z367" s="192"/>
      <c r="AA367" s="192"/>
      <c r="AB367" s="192"/>
      <c r="AC367" s="192"/>
    </row>
    <row r="368" spans="10:29" ht="12.75">
      <c r="J368" s="192"/>
      <c r="K368" s="192"/>
      <c r="L368" s="192"/>
      <c r="M368" s="192"/>
      <c r="R368" s="192"/>
      <c r="S368" s="192"/>
      <c r="T368" s="192"/>
      <c r="U368" s="192"/>
      <c r="V368" s="192"/>
      <c r="W368" s="192"/>
      <c r="X368" s="192"/>
      <c r="Y368" s="192"/>
      <c r="Z368" s="192"/>
      <c r="AA368" s="192"/>
      <c r="AB368" s="192"/>
      <c r="AC368" s="192"/>
    </row>
    <row r="369" spans="10:29" ht="12.75">
      <c r="J369" s="192"/>
      <c r="K369" s="192"/>
      <c r="L369" s="192"/>
      <c r="M369" s="192"/>
      <c r="R369" s="192"/>
      <c r="S369" s="192"/>
      <c r="T369" s="192"/>
      <c r="U369" s="192"/>
      <c r="V369" s="192"/>
      <c r="W369" s="192"/>
      <c r="X369" s="192"/>
      <c r="Y369" s="192"/>
      <c r="Z369" s="192"/>
      <c r="AA369" s="192"/>
      <c r="AB369" s="192"/>
      <c r="AC369" s="192"/>
    </row>
    <row r="370" spans="10:29" ht="12.75">
      <c r="J370" s="192"/>
      <c r="K370" s="192"/>
      <c r="L370" s="192"/>
      <c r="M370" s="192"/>
      <c r="R370" s="192"/>
      <c r="S370" s="192"/>
      <c r="T370" s="192"/>
      <c r="U370" s="192"/>
      <c r="V370" s="192"/>
      <c r="W370" s="192"/>
      <c r="X370" s="192"/>
      <c r="Y370" s="192"/>
      <c r="Z370" s="192"/>
      <c r="AA370" s="192"/>
      <c r="AB370" s="192"/>
      <c r="AC370" s="192"/>
    </row>
    <row r="371" spans="10:29" ht="12.75">
      <c r="J371" s="192"/>
      <c r="K371" s="192"/>
      <c r="L371" s="192"/>
      <c r="M371" s="192"/>
      <c r="R371" s="192"/>
      <c r="S371" s="192"/>
      <c r="T371" s="192"/>
      <c r="U371" s="192"/>
      <c r="V371" s="192"/>
      <c r="W371" s="192"/>
      <c r="X371" s="192"/>
      <c r="Y371" s="192"/>
      <c r="Z371" s="192"/>
      <c r="AA371" s="192"/>
      <c r="AB371" s="192"/>
      <c r="AC371" s="192"/>
    </row>
    <row r="372" spans="10:29" ht="12.75">
      <c r="J372" s="192"/>
      <c r="K372" s="192"/>
      <c r="L372" s="192"/>
      <c r="M372" s="192"/>
      <c r="R372" s="192"/>
      <c r="S372" s="192"/>
      <c r="T372" s="192"/>
      <c r="U372" s="192"/>
      <c r="V372" s="192"/>
      <c r="W372" s="192"/>
      <c r="X372" s="192"/>
      <c r="Y372" s="192"/>
      <c r="Z372" s="192"/>
      <c r="AA372" s="192"/>
      <c r="AB372" s="192"/>
      <c r="AC372" s="192"/>
    </row>
    <row r="373" spans="10:29" ht="12.75">
      <c r="J373" s="192"/>
      <c r="K373" s="192"/>
      <c r="L373" s="192"/>
      <c r="M373" s="192"/>
      <c r="R373" s="192"/>
      <c r="S373" s="192"/>
      <c r="T373" s="192"/>
      <c r="U373" s="192"/>
      <c r="V373" s="192"/>
      <c r="W373" s="192"/>
      <c r="X373" s="192"/>
      <c r="Y373" s="192"/>
      <c r="Z373" s="192"/>
      <c r="AA373" s="192"/>
      <c r="AB373" s="192"/>
      <c r="AC373" s="192"/>
    </row>
    <row r="374" spans="10:29" ht="12.75">
      <c r="J374" s="192"/>
      <c r="K374" s="192"/>
      <c r="L374" s="192"/>
      <c r="M374" s="192"/>
      <c r="R374" s="192"/>
      <c r="S374" s="192"/>
      <c r="T374" s="192"/>
      <c r="U374" s="192"/>
      <c r="V374" s="192"/>
      <c r="W374" s="192"/>
      <c r="X374" s="192"/>
      <c r="Y374" s="192"/>
      <c r="Z374" s="192"/>
      <c r="AA374" s="192"/>
      <c r="AB374" s="192"/>
      <c r="AC374" s="192"/>
    </row>
    <row r="375" spans="10:29" ht="12.75">
      <c r="J375" s="192"/>
      <c r="K375" s="192"/>
      <c r="L375" s="192"/>
      <c r="M375" s="192"/>
      <c r="R375" s="192"/>
      <c r="S375" s="192"/>
      <c r="T375" s="192"/>
      <c r="U375" s="192"/>
      <c r="V375" s="192"/>
      <c r="W375" s="192"/>
      <c r="X375" s="192"/>
      <c r="Y375" s="192"/>
      <c r="Z375" s="192"/>
      <c r="AA375" s="192"/>
      <c r="AB375" s="192"/>
      <c r="AC375" s="192"/>
    </row>
    <row r="376" spans="10:29" ht="12.75">
      <c r="J376" s="192"/>
      <c r="K376" s="192"/>
      <c r="L376" s="192"/>
      <c r="M376" s="192"/>
      <c r="R376" s="192"/>
      <c r="S376" s="192"/>
      <c r="T376" s="192"/>
      <c r="U376" s="192"/>
      <c r="V376" s="192"/>
      <c r="W376" s="192"/>
      <c r="X376" s="192"/>
      <c r="Y376" s="192"/>
      <c r="Z376" s="192"/>
      <c r="AA376" s="192"/>
      <c r="AB376" s="192"/>
      <c r="AC376" s="192"/>
    </row>
    <row r="377" spans="10:29" ht="12.75">
      <c r="J377" s="192"/>
      <c r="K377" s="192"/>
      <c r="L377" s="192"/>
      <c r="M377" s="192"/>
      <c r="R377" s="192"/>
      <c r="S377" s="192"/>
      <c r="T377" s="192"/>
      <c r="U377" s="192"/>
      <c r="V377" s="192"/>
      <c r="W377" s="192"/>
      <c r="X377" s="192"/>
      <c r="Y377" s="192"/>
      <c r="Z377" s="192"/>
      <c r="AA377" s="192"/>
      <c r="AB377" s="192"/>
      <c r="AC377" s="192"/>
    </row>
    <row r="378" spans="10:29" ht="12.75">
      <c r="J378" s="192"/>
      <c r="K378" s="192"/>
      <c r="L378" s="192"/>
      <c r="M378" s="192"/>
      <c r="R378" s="192"/>
      <c r="S378" s="192"/>
      <c r="T378" s="192"/>
      <c r="U378" s="192"/>
      <c r="V378" s="192"/>
      <c r="W378" s="192"/>
      <c r="X378" s="192"/>
      <c r="Y378" s="192"/>
      <c r="Z378" s="192"/>
      <c r="AA378" s="192"/>
      <c r="AB378" s="192"/>
      <c r="AC378" s="192"/>
    </row>
    <row r="379" spans="10:29" ht="12.75">
      <c r="J379" s="192"/>
      <c r="K379" s="192"/>
      <c r="L379" s="192"/>
      <c r="M379" s="192"/>
      <c r="R379" s="192"/>
      <c r="S379" s="192"/>
      <c r="T379" s="192"/>
      <c r="U379" s="192"/>
      <c r="V379" s="192"/>
      <c r="W379" s="192"/>
      <c r="X379" s="192"/>
      <c r="Y379" s="192"/>
      <c r="Z379" s="192"/>
      <c r="AA379" s="192"/>
      <c r="AB379" s="192"/>
      <c r="AC379" s="192"/>
    </row>
    <row r="380" spans="10:29" ht="12.75">
      <c r="J380" s="192"/>
      <c r="K380" s="192"/>
      <c r="L380" s="192"/>
      <c r="M380" s="192"/>
      <c r="R380" s="192"/>
      <c r="S380" s="192"/>
      <c r="T380" s="192"/>
      <c r="U380" s="192"/>
      <c r="V380" s="192"/>
      <c r="W380" s="192"/>
      <c r="X380" s="192"/>
      <c r="Y380" s="192"/>
      <c r="Z380" s="192"/>
      <c r="AA380" s="192"/>
      <c r="AB380" s="192"/>
      <c r="AC380" s="192"/>
    </row>
    <row r="381" spans="10:29" ht="12.75">
      <c r="J381" s="192"/>
      <c r="K381" s="192"/>
      <c r="L381" s="192"/>
      <c r="M381" s="192"/>
      <c r="R381" s="192"/>
      <c r="S381" s="192"/>
      <c r="T381" s="192"/>
      <c r="U381" s="192"/>
      <c r="V381" s="192"/>
      <c r="W381" s="192"/>
      <c r="X381" s="192"/>
      <c r="Y381" s="192"/>
      <c r="Z381" s="192"/>
      <c r="AA381" s="192"/>
      <c r="AB381" s="192"/>
      <c r="AC381" s="192"/>
    </row>
    <row r="382" spans="10:29" ht="12.75">
      <c r="J382" s="192"/>
      <c r="K382" s="192"/>
      <c r="L382" s="192"/>
      <c r="M382" s="192"/>
      <c r="R382" s="192"/>
      <c r="S382" s="192"/>
      <c r="T382" s="192"/>
      <c r="U382" s="192"/>
      <c r="V382" s="192"/>
      <c r="W382" s="192"/>
      <c r="X382" s="192"/>
      <c r="Y382" s="192"/>
      <c r="Z382" s="192"/>
      <c r="AA382" s="192"/>
      <c r="AB382" s="192"/>
      <c r="AC382" s="192"/>
    </row>
    <row r="383" spans="10:29" ht="12.75">
      <c r="J383" s="192"/>
      <c r="K383" s="192"/>
      <c r="L383" s="192"/>
      <c r="M383" s="192"/>
      <c r="R383" s="192"/>
      <c r="S383" s="192"/>
      <c r="T383" s="192"/>
      <c r="U383" s="192"/>
      <c r="V383" s="192"/>
      <c r="W383" s="192"/>
      <c r="X383" s="192"/>
      <c r="Y383" s="192"/>
      <c r="Z383" s="192"/>
      <c r="AA383" s="192"/>
      <c r="AB383" s="192"/>
      <c r="AC383" s="192"/>
    </row>
    <row r="384" spans="10:29" ht="12.75">
      <c r="J384" s="192"/>
      <c r="K384" s="192"/>
      <c r="L384" s="192"/>
      <c r="M384" s="192"/>
      <c r="R384" s="192"/>
      <c r="S384" s="192"/>
      <c r="T384" s="192"/>
      <c r="U384" s="192"/>
      <c r="V384" s="192"/>
      <c r="W384" s="192"/>
      <c r="X384" s="192"/>
      <c r="Y384" s="192"/>
      <c r="Z384" s="192"/>
      <c r="AA384" s="192"/>
      <c r="AB384" s="192"/>
      <c r="AC384" s="192"/>
    </row>
    <row r="385" spans="10:29" ht="12.75">
      <c r="J385" s="192"/>
      <c r="K385" s="192"/>
      <c r="L385" s="192"/>
      <c r="M385" s="192"/>
      <c r="R385" s="192"/>
      <c r="S385" s="192"/>
      <c r="T385" s="192"/>
      <c r="U385" s="192"/>
      <c r="V385" s="192"/>
      <c r="W385" s="192"/>
      <c r="X385" s="192"/>
      <c r="Y385" s="192"/>
      <c r="Z385" s="192"/>
      <c r="AA385" s="192"/>
      <c r="AB385" s="192"/>
      <c r="AC385" s="192"/>
    </row>
    <row r="386" spans="10:29" ht="12.75">
      <c r="J386" s="192"/>
      <c r="K386" s="192"/>
      <c r="L386" s="192"/>
      <c r="M386" s="192"/>
      <c r="R386" s="192"/>
      <c r="S386" s="192"/>
      <c r="T386" s="192"/>
      <c r="U386" s="192"/>
      <c r="V386" s="192"/>
      <c r="W386" s="192"/>
      <c r="X386" s="192"/>
      <c r="Y386" s="192"/>
      <c r="Z386" s="192"/>
      <c r="AA386" s="192"/>
      <c r="AB386" s="192"/>
      <c r="AC386" s="192"/>
    </row>
    <row r="387" spans="10:29" ht="12.75">
      <c r="J387" s="192"/>
      <c r="K387" s="192"/>
      <c r="L387" s="192"/>
      <c r="M387" s="192"/>
      <c r="R387" s="192"/>
      <c r="S387" s="192"/>
      <c r="T387" s="192"/>
      <c r="U387" s="192"/>
      <c r="V387" s="192"/>
      <c r="W387" s="192"/>
      <c r="X387" s="192"/>
      <c r="Y387" s="192"/>
      <c r="Z387" s="192"/>
      <c r="AA387" s="192"/>
      <c r="AB387" s="192"/>
      <c r="AC387" s="192"/>
    </row>
    <row r="388" spans="10:29" ht="12.75">
      <c r="J388" s="192"/>
      <c r="K388" s="192"/>
      <c r="L388" s="192"/>
      <c r="M388" s="192"/>
      <c r="R388" s="192"/>
      <c r="S388" s="192"/>
      <c r="T388" s="192"/>
      <c r="U388" s="192"/>
      <c r="V388" s="192"/>
      <c r="W388" s="192"/>
      <c r="X388" s="192"/>
      <c r="Y388" s="192"/>
      <c r="Z388" s="192"/>
      <c r="AA388" s="192"/>
      <c r="AB388" s="192"/>
      <c r="AC388" s="192"/>
    </row>
    <row r="389" spans="10:29" ht="12.75">
      <c r="J389" s="192"/>
      <c r="K389" s="192"/>
      <c r="L389" s="192"/>
      <c r="M389" s="192"/>
      <c r="R389" s="192"/>
      <c r="S389" s="192"/>
      <c r="T389" s="192"/>
      <c r="U389" s="192"/>
      <c r="V389" s="192"/>
      <c r="W389" s="192"/>
      <c r="X389" s="192"/>
      <c r="Y389" s="192"/>
      <c r="Z389" s="192"/>
      <c r="AA389" s="192"/>
      <c r="AB389" s="192"/>
      <c r="AC389" s="192"/>
    </row>
    <row r="390" spans="10:29" ht="12.75">
      <c r="J390" s="192"/>
      <c r="K390" s="192"/>
      <c r="L390" s="192"/>
      <c r="M390" s="192"/>
      <c r="R390" s="192"/>
      <c r="S390" s="192"/>
      <c r="T390" s="192"/>
      <c r="U390" s="192"/>
      <c r="V390" s="192"/>
      <c r="W390" s="192"/>
      <c r="X390" s="192"/>
      <c r="Y390" s="192"/>
      <c r="Z390" s="192"/>
      <c r="AA390" s="192"/>
      <c r="AB390" s="192"/>
      <c r="AC390" s="192"/>
    </row>
    <row r="391" spans="10:29" ht="12.75">
      <c r="J391" s="192"/>
      <c r="K391" s="192"/>
      <c r="L391" s="192"/>
      <c r="M391" s="192"/>
      <c r="R391" s="192"/>
      <c r="S391" s="192"/>
      <c r="T391" s="192"/>
      <c r="U391" s="192"/>
      <c r="V391" s="192"/>
      <c r="W391" s="192"/>
      <c r="X391" s="192"/>
      <c r="Y391" s="192"/>
      <c r="Z391" s="192"/>
      <c r="AA391" s="192"/>
      <c r="AB391" s="192"/>
      <c r="AC391" s="192"/>
    </row>
    <row r="392" spans="10:29" ht="12.75">
      <c r="J392" s="192"/>
      <c r="K392" s="192"/>
      <c r="L392" s="192"/>
      <c r="M392" s="192"/>
      <c r="R392" s="192"/>
      <c r="S392" s="192"/>
      <c r="T392" s="192"/>
      <c r="U392" s="192"/>
      <c r="V392" s="192"/>
      <c r="W392" s="192"/>
      <c r="X392" s="192"/>
      <c r="Y392" s="192"/>
      <c r="Z392" s="192"/>
      <c r="AA392" s="192"/>
      <c r="AB392" s="192"/>
      <c r="AC392" s="192"/>
    </row>
    <row r="393" spans="10:29" ht="12.75">
      <c r="J393" s="192"/>
      <c r="K393" s="192"/>
      <c r="L393" s="192"/>
      <c r="M393" s="192"/>
      <c r="R393" s="192"/>
      <c r="S393" s="192"/>
      <c r="T393" s="192"/>
      <c r="U393" s="192"/>
      <c r="V393" s="192"/>
      <c r="W393" s="192"/>
      <c r="X393" s="192"/>
      <c r="Y393" s="192"/>
      <c r="Z393" s="192"/>
      <c r="AA393" s="192"/>
      <c r="AB393" s="192"/>
      <c r="AC393" s="192"/>
    </row>
    <row r="394" spans="10:29" ht="12.75">
      <c r="J394" s="192"/>
      <c r="K394" s="192"/>
      <c r="L394" s="192"/>
      <c r="M394" s="192"/>
      <c r="R394" s="192"/>
      <c r="S394" s="192"/>
      <c r="T394" s="192"/>
      <c r="U394" s="192"/>
      <c r="V394" s="192"/>
      <c r="W394" s="192"/>
      <c r="X394" s="192"/>
      <c r="Y394" s="192"/>
      <c r="Z394" s="192"/>
      <c r="AA394" s="192"/>
      <c r="AB394" s="192"/>
      <c r="AC394" s="192"/>
    </row>
    <row r="395" spans="10:29" ht="12.75">
      <c r="J395" s="192"/>
      <c r="K395" s="192"/>
      <c r="L395" s="192"/>
      <c r="M395" s="192"/>
      <c r="R395" s="192"/>
      <c r="S395" s="192"/>
      <c r="T395" s="192"/>
      <c r="U395" s="192"/>
      <c r="V395" s="192"/>
      <c r="W395" s="192"/>
      <c r="X395" s="192"/>
      <c r="Y395" s="192"/>
      <c r="Z395" s="192"/>
      <c r="AA395" s="192"/>
      <c r="AB395" s="192"/>
      <c r="AC395" s="192"/>
    </row>
    <row r="396" spans="10:29" ht="12.75">
      <c r="J396" s="192"/>
      <c r="K396" s="192"/>
      <c r="L396" s="192"/>
      <c r="M396" s="192"/>
      <c r="R396" s="192"/>
      <c r="S396" s="192"/>
      <c r="T396" s="192"/>
      <c r="U396" s="192"/>
      <c r="V396" s="192"/>
      <c r="W396" s="192"/>
      <c r="X396" s="192"/>
      <c r="Y396" s="192"/>
      <c r="Z396" s="192"/>
      <c r="AA396" s="192"/>
      <c r="AB396" s="192"/>
      <c r="AC396" s="192"/>
    </row>
    <row r="397" spans="10:29" ht="12.75">
      <c r="J397" s="192"/>
      <c r="K397" s="192"/>
      <c r="L397" s="192"/>
      <c r="M397" s="192"/>
      <c r="R397" s="192"/>
      <c r="S397" s="192"/>
      <c r="T397" s="192"/>
      <c r="U397" s="192"/>
      <c r="V397" s="192"/>
      <c r="W397" s="192"/>
      <c r="X397" s="192"/>
      <c r="Y397" s="192"/>
      <c r="Z397" s="192"/>
      <c r="AA397" s="192"/>
      <c r="AB397" s="192"/>
      <c r="AC397" s="192"/>
    </row>
    <row r="398" spans="10:29" ht="12.75">
      <c r="J398" s="192"/>
      <c r="K398" s="192"/>
      <c r="L398" s="192"/>
      <c r="M398" s="192"/>
      <c r="R398" s="192"/>
      <c r="S398" s="192"/>
      <c r="T398" s="192"/>
      <c r="U398" s="192"/>
      <c r="V398" s="192"/>
      <c r="W398" s="192"/>
      <c r="X398" s="192"/>
      <c r="Y398" s="192"/>
      <c r="Z398" s="192"/>
      <c r="AA398" s="192"/>
      <c r="AB398" s="192"/>
      <c r="AC398" s="192"/>
    </row>
    <row r="399" spans="10:29" ht="12.75">
      <c r="J399" s="192"/>
      <c r="K399" s="192"/>
      <c r="L399" s="192"/>
      <c r="M399" s="192"/>
      <c r="R399" s="192"/>
      <c r="S399" s="192"/>
      <c r="T399" s="192"/>
      <c r="U399" s="192"/>
      <c r="V399" s="192"/>
      <c r="W399" s="192"/>
      <c r="X399" s="192"/>
      <c r="Y399" s="192"/>
      <c r="Z399" s="192"/>
      <c r="AA399" s="192"/>
      <c r="AB399" s="192"/>
      <c r="AC399" s="192"/>
    </row>
    <row r="400" spans="10:29" ht="12.75">
      <c r="J400" s="192"/>
      <c r="K400" s="192"/>
      <c r="L400" s="192"/>
      <c r="M400" s="192"/>
      <c r="R400" s="192"/>
      <c r="S400" s="192"/>
      <c r="T400" s="192"/>
      <c r="U400" s="192"/>
      <c r="V400" s="192"/>
      <c r="W400" s="192"/>
      <c r="X400" s="192"/>
      <c r="Y400" s="192"/>
      <c r="Z400" s="192"/>
      <c r="AA400" s="192"/>
      <c r="AB400" s="192"/>
      <c r="AC400" s="192"/>
    </row>
    <row r="401" spans="10:29" ht="12.75">
      <c r="J401" s="192"/>
      <c r="K401" s="192"/>
      <c r="L401" s="192"/>
      <c r="M401" s="192"/>
      <c r="R401" s="192"/>
      <c r="S401" s="192"/>
      <c r="T401" s="192"/>
      <c r="U401" s="192"/>
      <c r="V401" s="192"/>
      <c r="W401" s="192"/>
      <c r="X401" s="192"/>
      <c r="Y401" s="192"/>
      <c r="Z401" s="192"/>
      <c r="AA401" s="192"/>
      <c r="AB401" s="192"/>
      <c r="AC401" s="192"/>
    </row>
    <row r="402" spans="10:29" ht="12.75">
      <c r="J402" s="192"/>
      <c r="K402" s="192"/>
      <c r="L402" s="192"/>
      <c r="M402" s="192"/>
      <c r="R402" s="192"/>
      <c r="S402" s="192"/>
      <c r="T402" s="192"/>
      <c r="U402" s="192"/>
      <c r="V402" s="192"/>
      <c r="W402" s="192"/>
      <c r="X402" s="192"/>
      <c r="Y402" s="192"/>
      <c r="Z402" s="192"/>
      <c r="AA402" s="192"/>
      <c r="AB402" s="192"/>
      <c r="AC402" s="192"/>
    </row>
    <row r="403" spans="10:29" ht="12.75">
      <c r="J403" s="192"/>
      <c r="K403" s="192"/>
      <c r="L403" s="192"/>
      <c r="M403" s="192"/>
      <c r="R403" s="192"/>
      <c r="S403" s="192"/>
      <c r="T403" s="192"/>
      <c r="U403" s="192"/>
      <c r="V403" s="192"/>
      <c r="W403" s="192"/>
      <c r="X403" s="192"/>
      <c r="Y403" s="192"/>
      <c r="Z403" s="192"/>
      <c r="AA403" s="192"/>
      <c r="AB403" s="192"/>
      <c r="AC403" s="192"/>
    </row>
    <row r="404" spans="10:29" ht="12.75">
      <c r="J404" s="192"/>
      <c r="K404" s="192"/>
      <c r="L404" s="192"/>
      <c r="M404" s="192"/>
      <c r="R404" s="192"/>
      <c r="S404" s="192"/>
      <c r="T404" s="192"/>
      <c r="U404" s="192"/>
      <c r="V404" s="192"/>
      <c r="W404" s="192"/>
      <c r="X404" s="192"/>
      <c r="Y404" s="192"/>
      <c r="Z404" s="192"/>
      <c r="AA404" s="192"/>
      <c r="AB404" s="192"/>
      <c r="AC404" s="192"/>
    </row>
    <row r="405" spans="10:29" ht="12.75">
      <c r="J405" s="192"/>
      <c r="K405" s="192"/>
      <c r="L405" s="192"/>
      <c r="M405" s="192"/>
      <c r="R405" s="192"/>
      <c r="S405" s="192"/>
      <c r="T405" s="192"/>
      <c r="U405" s="192"/>
      <c r="V405" s="192"/>
      <c r="W405" s="192"/>
      <c r="X405" s="192"/>
      <c r="Y405" s="192"/>
      <c r="Z405" s="192"/>
      <c r="AA405" s="192"/>
      <c r="AB405" s="192"/>
      <c r="AC405" s="192"/>
    </row>
    <row r="406" spans="10:29" ht="12.75">
      <c r="J406" s="192"/>
      <c r="K406" s="192"/>
      <c r="L406" s="192"/>
      <c r="M406" s="192"/>
      <c r="R406" s="192"/>
      <c r="S406" s="192"/>
      <c r="T406" s="192"/>
      <c r="U406" s="192"/>
      <c r="V406" s="192"/>
      <c r="W406" s="192"/>
      <c r="X406" s="192"/>
      <c r="Y406" s="192"/>
      <c r="Z406" s="192"/>
      <c r="AA406" s="192"/>
      <c r="AB406" s="192"/>
      <c r="AC406" s="192"/>
    </row>
    <row r="407" spans="10:29" ht="12.75">
      <c r="J407" s="192"/>
      <c r="K407" s="192"/>
      <c r="L407" s="192"/>
      <c r="M407" s="192"/>
      <c r="R407" s="192"/>
      <c r="S407" s="192"/>
      <c r="T407" s="192"/>
      <c r="U407" s="192"/>
      <c r="V407" s="192"/>
      <c r="W407" s="192"/>
      <c r="X407" s="192"/>
      <c r="Y407" s="192"/>
      <c r="Z407" s="192"/>
      <c r="AA407" s="192"/>
      <c r="AB407" s="192"/>
      <c r="AC407" s="192"/>
    </row>
    <row r="408" spans="10:29" ht="12.75">
      <c r="J408" s="192"/>
      <c r="K408" s="192"/>
      <c r="L408" s="192"/>
      <c r="M408" s="192"/>
      <c r="R408" s="192"/>
      <c r="S408" s="192"/>
      <c r="T408" s="192"/>
      <c r="U408" s="192"/>
      <c r="V408" s="192"/>
      <c r="W408" s="192"/>
      <c r="X408" s="192"/>
      <c r="Y408" s="192"/>
      <c r="Z408" s="192"/>
      <c r="AA408" s="192"/>
      <c r="AB408" s="192"/>
      <c r="AC408" s="192"/>
    </row>
    <row r="409" spans="10:29" ht="12.75">
      <c r="J409" s="192"/>
      <c r="K409" s="192"/>
      <c r="L409" s="192"/>
      <c r="M409" s="192"/>
      <c r="R409" s="192"/>
      <c r="S409" s="192"/>
      <c r="T409" s="192"/>
      <c r="U409" s="192"/>
      <c r="V409" s="192"/>
      <c r="W409" s="192"/>
      <c r="X409" s="192"/>
      <c r="Y409" s="192"/>
      <c r="Z409" s="192"/>
      <c r="AA409" s="192"/>
      <c r="AB409" s="192"/>
      <c r="AC409" s="192"/>
    </row>
    <row r="410" spans="10:29" ht="12.75">
      <c r="J410" s="192"/>
      <c r="K410" s="192"/>
      <c r="L410" s="192"/>
      <c r="M410" s="192"/>
      <c r="R410" s="192"/>
      <c r="S410" s="192"/>
      <c r="T410" s="192"/>
      <c r="U410" s="192"/>
      <c r="V410" s="192"/>
      <c r="W410" s="192"/>
      <c r="X410" s="192"/>
      <c r="Y410" s="192"/>
      <c r="Z410" s="192"/>
      <c r="AA410" s="192"/>
      <c r="AB410" s="192"/>
      <c r="AC410" s="192"/>
    </row>
    <row r="411" spans="10:29" ht="12.75">
      <c r="J411" s="192"/>
      <c r="K411" s="192"/>
      <c r="L411" s="192"/>
      <c r="M411" s="192"/>
      <c r="R411" s="192"/>
      <c r="S411" s="192"/>
      <c r="T411" s="192"/>
      <c r="U411" s="192"/>
      <c r="V411" s="192"/>
      <c r="W411" s="192"/>
      <c r="X411" s="192"/>
      <c r="Y411" s="192"/>
      <c r="Z411" s="192"/>
      <c r="AA411" s="192"/>
      <c r="AB411" s="192"/>
      <c r="AC411" s="192"/>
    </row>
    <row r="412" spans="10:29" ht="12.75">
      <c r="J412" s="192"/>
      <c r="K412" s="192"/>
      <c r="L412" s="192"/>
      <c r="M412" s="192"/>
      <c r="R412" s="192"/>
      <c r="S412" s="192"/>
      <c r="T412" s="192"/>
      <c r="U412" s="192"/>
      <c r="V412" s="192"/>
      <c r="W412" s="192"/>
      <c r="X412" s="192"/>
      <c r="Y412" s="192"/>
      <c r="Z412" s="192"/>
      <c r="AA412" s="192"/>
      <c r="AB412" s="192"/>
      <c r="AC412" s="192"/>
    </row>
    <row r="413" spans="10:29" ht="12.75">
      <c r="J413" s="192"/>
      <c r="K413" s="192"/>
      <c r="L413" s="192"/>
      <c r="M413" s="192"/>
      <c r="R413" s="192"/>
      <c r="S413" s="192"/>
      <c r="T413" s="192"/>
      <c r="U413" s="192"/>
      <c r="V413" s="192"/>
      <c r="W413" s="192"/>
      <c r="X413" s="192"/>
      <c r="Y413" s="192"/>
      <c r="Z413" s="192"/>
      <c r="AA413" s="192"/>
      <c r="AB413" s="192"/>
      <c r="AC413" s="192"/>
    </row>
    <row r="414" spans="10:29" ht="12.75">
      <c r="J414" s="192"/>
      <c r="K414" s="192"/>
      <c r="L414" s="192"/>
      <c r="M414" s="192"/>
      <c r="R414" s="192"/>
      <c r="S414" s="192"/>
      <c r="T414" s="192"/>
      <c r="U414" s="192"/>
      <c r="V414" s="192"/>
      <c r="W414" s="192"/>
      <c r="X414" s="192"/>
      <c r="Y414" s="192"/>
      <c r="Z414" s="192"/>
      <c r="AA414" s="192"/>
      <c r="AB414" s="192"/>
      <c r="AC414" s="192"/>
    </row>
    <row r="415" spans="10:29" ht="12.75">
      <c r="J415" s="192"/>
      <c r="K415" s="192"/>
      <c r="L415" s="192"/>
      <c r="M415" s="192"/>
      <c r="R415" s="192"/>
      <c r="S415" s="192"/>
      <c r="T415" s="192"/>
      <c r="U415" s="192"/>
      <c r="V415" s="192"/>
      <c r="W415" s="192"/>
      <c r="X415" s="192"/>
      <c r="Y415" s="192"/>
      <c r="Z415" s="192"/>
      <c r="AA415" s="192"/>
      <c r="AB415" s="192"/>
      <c r="AC415" s="192"/>
    </row>
    <row r="416" spans="10:29" ht="12.75">
      <c r="J416" s="192"/>
      <c r="K416" s="192"/>
      <c r="L416" s="192"/>
      <c r="M416" s="192"/>
      <c r="R416" s="192"/>
      <c r="S416" s="192"/>
      <c r="T416" s="192"/>
      <c r="U416" s="192"/>
      <c r="V416" s="192"/>
      <c r="W416" s="192"/>
      <c r="X416" s="192"/>
      <c r="Y416" s="192"/>
      <c r="Z416" s="192"/>
      <c r="AA416" s="192"/>
      <c r="AB416" s="192"/>
      <c r="AC416" s="192"/>
    </row>
    <row r="417" spans="10:29" ht="12.75">
      <c r="J417" s="192"/>
      <c r="K417" s="192"/>
      <c r="L417" s="192"/>
      <c r="M417" s="192"/>
      <c r="R417" s="192"/>
      <c r="S417" s="192"/>
      <c r="T417" s="192"/>
      <c r="U417" s="192"/>
      <c r="V417" s="192"/>
      <c r="W417" s="192"/>
      <c r="X417" s="192"/>
      <c r="Y417" s="192"/>
      <c r="Z417" s="192"/>
      <c r="AA417" s="192"/>
      <c r="AB417" s="192"/>
      <c r="AC417" s="192"/>
    </row>
    <row r="418" spans="10:29" ht="12.75">
      <c r="J418" s="192"/>
      <c r="K418" s="192"/>
      <c r="L418" s="192"/>
      <c r="M418" s="192"/>
      <c r="R418" s="192"/>
      <c r="S418" s="192"/>
      <c r="T418" s="192"/>
      <c r="U418" s="192"/>
      <c r="V418" s="192"/>
      <c r="W418" s="192"/>
      <c r="X418" s="192"/>
      <c r="Y418" s="192"/>
      <c r="Z418" s="192"/>
      <c r="AA418" s="192"/>
      <c r="AB418" s="192"/>
      <c r="AC418" s="192"/>
    </row>
    <row r="419" spans="10:29" ht="12.75">
      <c r="J419" s="192"/>
      <c r="K419" s="192"/>
      <c r="L419" s="192"/>
      <c r="M419" s="192"/>
      <c r="R419" s="192"/>
      <c r="S419" s="192"/>
      <c r="T419" s="192"/>
      <c r="U419" s="192"/>
      <c r="V419" s="192"/>
      <c r="W419" s="192"/>
      <c r="X419" s="192"/>
      <c r="Y419" s="192"/>
      <c r="Z419" s="192"/>
      <c r="AA419" s="192"/>
      <c r="AB419" s="192"/>
      <c r="AC419" s="192"/>
    </row>
    <row r="420" spans="10:29" ht="12.75">
      <c r="J420" s="192"/>
      <c r="K420" s="192"/>
      <c r="L420" s="192"/>
      <c r="M420" s="192"/>
      <c r="R420" s="192"/>
      <c r="S420" s="192"/>
      <c r="T420" s="192"/>
      <c r="U420" s="192"/>
      <c r="V420" s="192"/>
      <c r="W420" s="192"/>
      <c r="X420" s="192"/>
      <c r="Y420" s="192"/>
      <c r="Z420" s="192"/>
      <c r="AA420" s="192"/>
      <c r="AB420" s="192"/>
      <c r="AC420" s="192"/>
    </row>
    <row r="421" spans="10:29" ht="12.75">
      <c r="J421" s="192"/>
      <c r="K421" s="192"/>
      <c r="L421" s="192"/>
      <c r="M421" s="192"/>
      <c r="R421" s="192"/>
      <c r="S421" s="192"/>
      <c r="T421" s="192"/>
      <c r="U421" s="192"/>
      <c r="V421" s="192"/>
      <c r="W421" s="192"/>
      <c r="X421" s="192"/>
      <c r="Y421" s="192"/>
      <c r="Z421" s="192"/>
      <c r="AA421" s="192"/>
      <c r="AB421" s="192"/>
      <c r="AC421" s="192"/>
    </row>
    <row r="422" spans="10:29" ht="12.75">
      <c r="J422" s="192"/>
      <c r="K422" s="192"/>
      <c r="L422" s="192"/>
      <c r="M422" s="192"/>
      <c r="R422" s="192"/>
      <c r="S422" s="192"/>
      <c r="T422" s="192"/>
      <c r="U422" s="192"/>
      <c r="V422" s="192"/>
      <c r="W422" s="192"/>
      <c r="X422" s="192"/>
      <c r="Y422" s="192"/>
      <c r="Z422" s="192"/>
      <c r="AA422" s="192"/>
      <c r="AB422" s="192"/>
      <c r="AC422" s="192"/>
    </row>
    <row r="423" spans="10:29" ht="12.75">
      <c r="J423" s="192"/>
      <c r="K423" s="192"/>
      <c r="L423" s="192"/>
      <c r="M423" s="192"/>
      <c r="R423" s="192"/>
      <c r="S423" s="192"/>
      <c r="T423" s="192"/>
      <c r="U423" s="192"/>
      <c r="V423" s="192"/>
      <c r="W423" s="192"/>
      <c r="X423" s="192"/>
      <c r="Y423" s="192"/>
      <c r="Z423" s="192"/>
      <c r="AA423" s="192"/>
      <c r="AB423" s="192"/>
      <c r="AC423" s="192"/>
    </row>
    <row r="424" spans="10:29" ht="12.75">
      <c r="J424" s="192"/>
      <c r="K424" s="192"/>
      <c r="L424" s="192"/>
      <c r="M424" s="192"/>
      <c r="R424" s="192"/>
      <c r="S424" s="192"/>
      <c r="T424" s="192"/>
      <c r="U424" s="192"/>
      <c r="V424" s="192"/>
      <c r="W424" s="192"/>
      <c r="X424" s="192"/>
      <c r="Y424" s="192"/>
      <c r="Z424" s="192"/>
      <c r="AA424" s="192"/>
      <c r="AB424" s="192"/>
      <c r="AC424" s="192"/>
    </row>
    <row r="425" spans="10:29" ht="12.75">
      <c r="J425" s="192"/>
      <c r="K425" s="192"/>
      <c r="L425" s="192"/>
      <c r="M425" s="192"/>
      <c r="R425" s="192"/>
      <c r="S425" s="192"/>
      <c r="T425" s="192"/>
      <c r="U425" s="192"/>
      <c r="V425" s="192"/>
      <c r="W425" s="192"/>
      <c r="X425" s="192"/>
      <c r="Y425" s="192"/>
      <c r="Z425" s="192"/>
      <c r="AA425" s="192"/>
      <c r="AB425" s="192"/>
      <c r="AC425" s="192"/>
    </row>
    <row r="426" spans="10:29" ht="12.75">
      <c r="J426" s="192"/>
      <c r="K426" s="192"/>
      <c r="L426" s="192"/>
      <c r="M426" s="192"/>
      <c r="R426" s="192"/>
      <c r="S426" s="192"/>
      <c r="T426" s="192"/>
      <c r="U426" s="192"/>
      <c r="V426" s="192"/>
      <c r="W426" s="192"/>
      <c r="X426" s="192"/>
      <c r="Y426" s="192"/>
      <c r="Z426" s="192"/>
      <c r="AA426" s="192"/>
      <c r="AB426" s="192"/>
      <c r="AC426" s="192"/>
    </row>
    <row r="427" spans="10:29" ht="12.75">
      <c r="J427" s="192"/>
      <c r="K427" s="192"/>
      <c r="L427" s="192"/>
      <c r="M427" s="192"/>
      <c r="R427" s="192"/>
      <c r="S427" s="192"/>
      <c r="T427" s="192"/>
      <c r="U427" s="192"/>
      <c r="V427" s="192"/>
      <c r="W427" s="192"/>
      <c r="X427" s="192"/>
      <c r="Y427" s="192"/>
      <c r="Z427" s="192"/>
      <c r="AA427" s="192"/>
      <c r="AB427" s="192"/>
      <c r="AC427" s="192"/>
    </row>
    <row r="428" spans="10:29" ht="12.75">
      <c r="J428" s="192"/>
      <c r="K428" s="192"/>
      <c r="L428" s="192"/>
      <c r="M428" s="192"/>
      <c r="R428" s="192"/>
      <c r="S428" s="192"/>
      <c r="T428" s="192"/>
      <c r="U428" s="192"/>
      <c r="V428" s="192"/>
      <c r="W428" s="192"/>
      <c r="X428" s="192"/>
      <c r="Y428" s="192"/>
      <c r="Z428" s="192"/>
      <c r="AA428" s="192"/>
      <c r="AB428" s="192"/>
      <c r="AC428" s="192"/>
    </row>
    <row r="429" spans="10:29" ht="12.75">
      <c r="J429" s="192"/>
      <c r="K429" s="192"/>
      <c r="L429" s="192"/>
      <c r="M429" s="192"/>
      <c r="R429" s="192"/>
      <c r="S429" s="192"/>
      <c r="T429" s="192"/>
      <c r="U429" s="192"/>
      <c r="V429" s="192"/>
      <c r="W429" s="192"/>
      <c r="X429" s="192"/>
      <c r="Y429" s="192"/>
      <c r="Z429" s="192"/>
      <c r="AA429" s="192"/>
      <c r="AB429" s="192"/>
      <c r="AC429" s="192"/>
    </row>
    <row r="430" spans="10:29" ht="12.75">
      <c r="J430" s="192"/>
      <c r="K430" s="192"/>
      <c r="L430" s="192"/>
      <c r="M430" s="192"/>
      <c r="R430" s="192"/>
      <c r="S430" s="192"/>
      <c r="T430" s="192"/>
      <c r="U430" s="192"/>
      <c r="V430" s="192"/>
      <c r="W430" s="192"/>
      <c r="X430" s="192"/>
      <c r="Y430" s="192"/>
      <c r="Z430" s="192"/>
      <c r="AA430" s="192"/>
      <c r="AB430" s="192"/>
      <c r="AC430" s="192"/>
    </row>
    <row r="431" spans="10:29" ht="12.75">
      <c r="J431" s="192"/>
      <c r="K431" s="192"/>
      <c r="L431" s="192"/>
      <c r="M431" s="192"/>
      <c r="R431" s="192"/>
      <c r="S431" s="192"/>
      <c r="T431" s="192"/>
      <c r="U431" s="192"/>
      <c r="V431" s="192"/>
      <c r="W431" s="192"/>
      <c r="X431" s="192"/>
      <c r="Y431" s="192"/>
      <c r="Z431" s="192"/>
      <c r="AA431" s="192"/>
      <c r="AB431" s="192"/>
      <c r="AC431" s="192"/>
    </row>
    <row r="432" spans="10:29" ht="12.75">
      <c r="J432" s="192"/>
      <c r="K432" s="192"/>
      <c r="L432" s="192"/>
      <c r="M432" s="192"/>
      <c r="R432" s="192"/>
      <c r="S432" s="192"/>
      <c r="T432" s="192"/>
      <c r="U432" s="192"/>
      <c r="V432" s="192"/>
      <c r="W432" s="192"/>
      <c r="X432" s="192"/>
      <c r="Y432" s="192"/>
      <c r="Z432" s="192"/>
      <c r="AA432" s="192"/>
      <c r="AB432" s="192"/>
      <c r="AC432" s="192"/>
    </row>
    <row r="433" spans="10:29" ht="12.75">
      <c r="J433" s="192"/>
      <c r="K433" s="192"/>
      <c r="L433" s="192"/>
      <c r="M433" s="192"/>
      <c r="R433" s="192"/>
      <c r="S433" s="192"/>
      <c r="T433" s="192"/>
      <c r="U433" s="192"/>
      <c r="V433" s="192"/>
      <c r="W433" s="192"/>
      <c r="X433" s="192"/>
      <c r="Y433" s="192"/>
      <c r="Z433" s="192"/>
      <c r="AA433" s="192"/>
      <c r="AB433" s="192"/>
      <c r="AC433" s="192"/>
    </row>
    <row r="434" spans="10:29" ht="12.75">
      <c r="J434" s="192"/>
      <c r="K434" s="192"/>
      <c r="L434" s="192"/>
      <c r="M434" s="192"/>
      <c r="R434" s="192"/>
      <c r="S434" s="192"/>
      <c r="T434" s="192"/>
      <c r="U434" s="192"/>
      <c r="V434" s="192"/>
      <c r="W434" s="192"/>
      <c r="X434" s="192"/>
      <c r="Y434" s="192"/>
      <c r="Z434" s="192"/>
      <c r="AA434" s="192"/>
      <c r="AB434" s="192"/>
      <c r="AC434" s="192"/>
    </row>
    <row r="435" spans="10:29" ht="12.75">
      <c r="J435" s="192"/>
      <c r="K435" s="192"/>
      <c r="L435" s="192"/>
      <c r="M435" s="192"/>
      <c r="R435" s="192"/>
      <c r="S435" s="192"/>
      <c r="T435" s="192"/>
      <c r="U435" s="192"/>
      <c r="V435" s="192"/>
      <c r="W435" s="192"/>
      <c r="X435" s="192"/>
      <c r="Y435" s="192"/>
      <c r="Z435" s="192"/>
      <c r="AA435" s="192"/>
      <c r="AB435" s="192"/>
      <c r="AC435" s="192"/>
    </row>
    <row r="436" spans="10:29" ht="12.75">
      <c r="J436" s="192"/>
      <c r="K436" s="192"/>
      <c r="L436" s="192"/>
      <c r="M436" s="192"/>
      <c r="R436" s="192"/>
      <c r="S436" s="192"/>
      <c r="T436" s="192"/>
      <c r="U436" s="192"/>
      <c r="V436" s="192"/>
      <c r="W436" s="192"/>
      <c r="X436" s="192"/>
      <c r="Y436" s="192"/>
      <c r="Z436" s="192"/>
      <c r="AA436" s="192"/>
      <c r="AB436" s="192"/>
      <c r="AC436" s="192"/>
    </row>
    <row r="437" spans="10:29" ht="12.75">
      <c r="J437" s="192"/>
      <c r="K437" s="192"/>
      <c r="L437" s="192"/>
      <c r="M437" s="192"/>
      <c r="R437" s="192"/>
      <c r="S437" s="192"/>
      <c r="T437" s="192"/>
      <c r="U437" s="192"/>
      <c r="V437" s="192"/>
      <c r="W437" s="192"/>
      <c r="X437" s="192"/>
      <c r="Y437" s="192"/>
      <c r="Z437" s="192"/>
      <c r="AA437" s="192"/>
      <c r="AB437" s="192"/>
      <c r="AC437" s="192"/>
    </row>
    <row r="438" spans="10:29" ht="12.75">
      <c r="J438" s="192"/>
      <c r="K438" s="192"/>
      <c r="L438" s="192"/>
      <c r="M438" s="192"/>
      <c r="R438" s="192"/>
      <c r="S438" s="192"/>
      <c r="T438" s="192"/>
      <c r="U438" s="192"/>
      <c r="V438" s="192"/>
      <c r="W438" s="192"/>
      <c r="X438" s="192"/>
      <c r="Y438" s="192"/>
      <c r="Z438" s="192"/>
      <c r="AA438" s="192"/>
      <c r="AB438" s="192"/>
      <c r="AC438" s="192"/>
    </row>
    <row r="439" spans="10:29" ht="12.75">
      <c r="J439" s="192"/>
      <c r="K439" s="192"/>
      <c r="L439" s="192"/>
      <c r="M439" s="192"/>
      <c r="R439" s="192"/>
      <c r="S439" s="192"/>
      <c r="T439" s="192"/>
      <c r="U439" s="192"/>
      <c r="V439" s="192"/>
      <c r="W439" s="192"/>
      <c r="X439" s="192"/>
      <c r="Y439" s="192"/>
      <c r="Z439" s="192"/>
      <c r="AA439" s="192"/>
      <c r="AB439" s="192"/>
      <c r="AC439" s="192"/>
    </row>
    <row r="440" spans="10:29" ht="12.75">
      <c r="J440" s="192"/>
      <c r="K440" s="192"/>
      <c r="L440" s="192"/>
      <c r="M440" s="192"/>
      <c r="R440" s="192"/>
      <c r="S440" s="192"/>
      <c r="T440" s="192"/>
      <c r="U440" s="192"/>
      <c r="V440" s="192"/>
      <c r="W440" s="192"/>
      <c r="X440" s="192"/>
      <c r="Y440" s="192"/>
      <c r="Z440" s="192"/>
      <c r="AA440" s="192"/>
      <c r="AB440" s="192"/>
      <c r="AC440" s="192"/>
    </row>
    <row r="441" spans="10:29" ht="12.75">
      <c r="J441" s="192"/>
      <c r="K441" s="192"/>
      <c r="L441" s="192"/>
      <c r="M441" s="192"/>
      <c r="R441" s="192"/>
      <c r="S441" s="192"/>
      <c r="T441" s="192"/>
      <c r="U441" s="192"/>
      <c r="V441" s="192"/>
      <c r="W441" s="192"/>
      <c r="X441" s="192"/>
      <c r="Y441" s="192"/>
      <c r="Z441" s="192"/>
      <c r="AA441" s="192"/>
      <c r="AB441" s="192"/>
      <c r="AC441" s="192"/>
    </row>
    <row r="442" spans="10:29" ht="12.75">
      <c r="J442" s="192"/>
      <c r="K442" s="192"/>
      <c r="L442" s="192"/>
      <c r="M442" s="192"/>
      <c r="R442" s="192"/>
      <c r="S442" s="192"/>
      <c r="T442" s="192"/>
      <c r="U442" s="192"/>
      <c r="V442" s="192"/>
      <c r="W442" s="192"/>
      <c r="X442" s="192"/>
      <c r="Y442" s="192"/>
      <c r="Z442" s="192"/>
      <c r="AA442" s="192"/>
      <c r="AB442" s="192"/>
      <c r="AC442" s="192"/>
    </row>
    <row r="443" spans="10:29" ht="12.75">
      <c r="J443" s="192"/>
      <c r="K443" s="192"/>
      <c r="L443" s="192"/>
      <c r="M443" s="192"/>
      <c r="R443" s="192"/>
      <c r="S443" s="192"/>
      <c r="T443" s="192"/>
      <c r="U443" s="192"/>
      <c r="V443" s="192"/>
      <c r="W443" s="192"/>
      <c r="X443" s="192"/>
      <c r="Y443" s="192"/>
      <c r="Z443" s="192"/>
      <c r="AA443" s="192"/>
      <c r="AB443" s="192"/>
      <c r="AC443" s="192"/>
    </row>
    <row r="444" spans="10:29" ht="12.75">
      <c r="J444" s="192"/>
      <c r="K444" s="192"/>
      <c r="L444" s="192"/>
      <c r="M444" s="192"/>
      <c r="R444" s="192"/>
      <c r="S444" s="192"/>
      <c r="T444" s="192"/>
      <c r="U444" s="192"/>
      <c r="V444" s="192"/>
      <c r="W444" s="192"/>
      <c r="X444" s="192"/>
      <c r="Y444" s="192"/>
      <c r="Z444" s="192"/>
      <c r="AA444" s="192"/>
      <c r="AB444" s="192"/>
      <c r="AC444" s="192"/>
    </row>
    <row r="445" spans="10:29" ht="12.75">
      <c r="J445" s="192"/>
      <c r="K445" s="192"/>
      <c r="L445" s="192"/>
      <c r="M445" s="192"/>
      <c r="R445" s="192"/>
      <c r="S445" s="192"/>
      <c r="T445" s="192"/>
      <c r="U445" s="192"/>
      <c r="V445" s="192"/>
      <c r="W445" s="192"/>
      <c r="X445" s="192"/>
      <c r="Y445" s="192"/>
      <c r="Z445" s="192"/>
      <c r="AA445" s="192"/>
      <c r="AB445" s="192"/>
      <c r="AC445" s="192"/>
    </row>
    <row r="446" spans="10:29" ht="12.75">
      <c r="J446" s="192"/>
      <c r="K446" s="192"/>
      <c r="L446" s="192"/>
      <c r="M446" s="192"/>
      <c r="R446" s="192"/>
      <c r="S446" s="192"/>
      <c r="T446" s="192"/>
      <c r="U446" s="192"/>
      <c r="V446" s="192"/>
      <c r="W446" s="192"/>
      <c r="X446" s="192"/>
      <c r="Y446" s="192"/>
      <c r="Z446" s="192"/>
      <c r="AA446" s="192"/>
      <c r="AB446" s="192"/>
      <c r="AC446" s="192"/>
    </row>
    <row r="447" spans="10:29" ht="12.75">
      <c r="J447" s="192"/>
      <c r="K447" s="192"/>
      <c r="L447" s="192"/>
      <c r="M447" s="192"/>
      <c r="R447" s="192"/>
      <c r="S447" s="192"/>
      <c r="T447" s="192"/>
      <c r="U447" s="192"/>
      <c r="V447" s="192"/>
      <c r="W447" s="192"/>
      <c r="X447" s="192"/>
      <c r="Y447" s="192"/>
      <c r="Z447" s="192"/>
      <c r="AA447" s="192"/>
      <c r="AB447" s="192"/>
      <c r="AC447" s="192"/>
    </row>
    <row r="448" spans="10:29" ht="12.75">
      <c r="J448" s="192"/>
      <c r="K448" s="192"/>
      <c r="L448" s="192"/>
      <c r="M448" s="192"/>
      <c r="R448" s="192"/>
      <c r="S448" s="192"/>
      <c r="T448" s="192"/>
      <c r="U448" s="192"/>
      <c r="V448" s="192"/>
      <c r="W448" s="192"/>
      <c r="X448" s="192"/>
      <c r="Y448" s="192"/>
      <c r="Z448" s="192"/>
      <c r="AA448" s="192"/>
      <c r="AB448" s="192"/>
      <c r="AC448" s="192"/>
    </row>
    <row r="449" spans="10:29" ht="12.75">
      <c r="J449" s="192"/>
      <c r="K449" s="192"/>
      <c r="L449" s="192"/>
      <c r="M449" s="192"/>
      <c r="R449" s="192"/>
      <c r="S449" s="192"/>
      <c r="T449" s="192"/>
      <c r="U449" s="192"/>
      <c r="V449" s="192"/>
      <c r="W449" s="192"/>
      <c r="X449" s="192"/>
      <c r="Y449" s="192"/>
      <c r="Z449" s="192"/>
      <c r="AA449" s="192"/>
      <c r="AB449" s="192"/>
      <c r="AC449" s="192"/>
    </row>
    <row r="450" spans="10:29" ht="12.75">
      <c r="J450" s="192"/>
      <c r="K450" s="192"/>
      <c r="L450" s="192"/>
      <c r="M450" s="192"/>
      <c r="R450" s="192"/>
      <c r="S450" s="192"/>
      <c r="T450" s="192"/>
      <c r="U450" s="192"/>
      <c r="V450" s="192"/>
      <c r="W450" s="192"/>
      <c r="X450" s="192"/>
      <c r="Y450" s="192"/>
      <c r="Z450" s="192"/>
      <c r="AA450" s="192"/>
      <c r="AB450" s="192"/>
      <c r="AC450" s="192"/>
    </row>
    <row r="451" spans="10:29" ht="12.75">
      <c r="J451" s="192"/>
      <c r="K451" s="192"/>
      <c r="L451" s="192"/>
      <c r="M451" s="192"/>
      <c r="R451" s="192"/>
      <c r="S451" s="192"/>
      <c r="T451" s="192"/>
      <c r="U451" s="192"/>
      <c r="V451" s="192"/>
      <c r="W451" s="192"/>
      <c r="X451" s="192"/>
      <c r="Y451" s="192"/>
      <c r="Z451" s="192"/>
      <c r="AA451" s="192"/>
      <c r="AB451" s="192"/>
      <c r="AC451" s="192"/>
    </row>
    <row r="452" spans="10:29" ht="12.75">
      <c r="J452" s="192"/>
      <c r="K452" s="192"/>
      <c r="L452" s="192"/>
      <c r="M452" s="192"/>
      <c r="R452" s="192"/>
      <c r="S452" s="192"/>
      <c r="T452" s="192"/>
      <c r="U452" s="192"/>
      <c r="V452" s="192"/>
      <c r="W452" s="192"/>
      <c r="X452" s="192"/>
      <c r="Y452" s="192"/>
      <c r="Z452" s="192"/>
      <c r="AA452" s="192"/>
      <c r="AB452" s="192"/>
      <c r="AC452" s="192"/>
    </row>
    <row r="453" spans="10:29" ht="12.75">
      <c r="J453" s="192"/>
      <c r="K453" s="192"/>
      <c r="L453" s="192"/>
      <c r="M453" s="192"/>
      <c r="R453" s="192"/>
      <c r="S453" s="192"/>
      <c r="T453" s="192"/>
      <c r="U453" s="192"/>
      <c r="V453" s="192"/>
      <c r="W453" s="192"/>
      <c r="X453" s="192"/>
      <c r="Y453" s="192"/>
      <c r="Z453" s="192"/>
      <c r="AA453" s="192"/>
      <c r="AB453" s="192"/>
      <c r="AC453" s="192"/>
    </row>
    <row r="454" spans="10:29" ht="12.75">
      <c r="J454" s="192"/>
      <c r="K454" s="192"/>
      <c r="L454" s="192"/>
      <c r="M454" s="192"/>
      <c r="R454" s="192"/>
      <c r="S454" s="192"/>
      <c r="T454" s="192"/>
      <c r="U454" s="192"/>
      <c r="V454" s="192"/>
      <c r="W454" s="192"/>
      <c r="X454" s="192"/>
      <c r="Y454" s="192"/>
      <c r="Z454" s="192"/>
      <c r="AA454" s="192"/>
      <c r="AB454" s="192"/>
      <c r="AC454" s="192"/>
    </row>
    <row r="455" spans="10:29" ht="12.75">
      <c r="J455" s="192"/>
      <c r="K455" s="192"/>
      <c r="L455" s="192"/>
      <c r="M455" s="192"/>
      <c r="R455" s="192"/>
      <c r="S455" s="192"/>
      <c r="T455" s="192"/>
      <c r="U455" s="192"/>
      <c r="V455" s="192"/>
      <c r="W455" s="192"/>
      <c r="X455" s="192"/>
      <c r="Y455" s="192"/>
      <c r="Z455" s="192"/>
      <c r="AA455" s="192"/>
      <c r="AB455" s="192"/>
      <c r="AC455" s="192"/>
    </row>
    <row r="456" spans="10:29" ht="12.75">
      <c r="J456" s="192"/>
      <c r="K456" s="192"/>
      <c r="L456" s="192"/>
      <c r="M456" s="192"/>
      <c r="R456" s="192"/>
      <c r="S456" s="192"/>
      <c r="T456" s="192"/>
      <c r="U456" s="192"/>
      <c r="V456" s="192"/>
      <c r="W456" s="192"/>
      <c r="X456" s="192"/>
      <c r="Y456" s="192"/>
      <c r="Z456" s="192"/>
      <c r="AA456" s="192"/>
      <c r="AB456" s="192"/>
      <c r="AC456" s="192"/>
    </row>
    <row r="457" spans="10:29" ht="12.75">
      <c r="J457" s="192"/>
      <c r="K457" s="192"/>
      <c r="L457" s="192"/>
      <c r="M457" s="192"/>
      <c r="R457" s="192"/>
      <c r="S457" s="192"/>
      <c r="T457" s="192"/>
      <c r="U457" s="192"/>
      <c r="V457" s="192"/>
      <c r="W457" s="192"/>
      <c r="X457" s="192"/>
      <c r="Y457" s="192"/>
      <c r="Z457" s="192"/>
      <c r="AA457" s="192"/>
      <c r="AB457" s="192"/>
      <c r="AC457" s="192"/>
    </row>
    <row r="458" spans="10:29" ht="12.75">
      <c r="J458" s="192"/>
      <c r="K458" s="192"/>
      <c r="L458" s="192"/>
      <c r="M458" s="192"/>
      <c r="R458" s="192"/>
      <c r="S458" s="192"/>
      <c r="T458" s="192"/>
      <c r="U458" s="192"/>
      <c r="V458" s="192"/>
      <c r="W458" s="192"/>
      <c r="X458" s="192"/>
      <c r="Y458" s="192"/>
      <c r="Z458" s="192"/>
      <c r="AA458" s="192"/>
      <c r="AB458" s="192"/>
      <c r="AC458" s="192"/>
    </row>
    <row r="459" spans="10:29" ht="12.75">
      <c r="J459" s="192"/>
      <c r="K459" s="192"/>
      <c r="L459" s="192"/>
      <c r="M459" s="192"/>
      <c r="R459" s="192"/>
      <c r="S459" s="192"/>
      <c r="T459" s="192"/>
      <c r="U459" s="192"/>
      <c r="V459" s="192"/>
      <c r="W459" s="192"/>
      <c r="X459" s="192"/>
      <c r="Y459" s="192"/>
      <c r="Z459" s="192"/>
      <c r="AA459" s="192"/>
      <c r="AB459" s="192"/>
      <c r="AC459" s="192"/>
    </row>
    <row r="460" spans="10:29" ht="12.75">
      <c r="J460" s="192"/>
      <c r="K460" s="192"/>
      <c r="L460" s="192"/>
      <c r="M460" s="192"/>
      <c r="R460" s="192"/>
      <c r="S460" s="192"/>
      <c r="T460" s="192"/>
      <c r="U460" s="192"/>
      <c r="V460" s="192"/>
      <c r="W460" s="192"/>
      <c r="X460" s="192"/>
      <c r="Y460" s="192"/>
      <c r="Z460" s="192"/>
      <c r="AA460" s="192"/>
      <c r="AB460" s="192"/>
      <c r="AC460" s="192"/>
    </row>
    <row r="461" spans="10:29" ht="12.75">
      <c r="J461" s="192"/>
      <c r="K461" s="192"/>
      <c r="L461" s="192"/>
      <c r="M461" s="192"/>
      <c r="R461" s="192"/>
      <c r="S461" s="192"/>
      <c r="T461" s="192"/>
      <c r="U461" s="192"/>
      <c r="V461" s="192"/>
      <c r="W461" s="192"/>
      <c r="X461" s="192"/>
      <c r="Y461" s="192"/>
      <c r="Z461" s="192"/>
      <c r="AA461" s="192"/>
      <c r="AB461" s="192"/>
      <c r="AC461" s="192"/>
    </row>
    <row r="462" spans="10:29" ht="12.75">
      <c r="J462" s="192"/>
      <c r="K462" s="192"/>
      <c r="L462" s="192"/>
      <c r="M462" s="192"/>
      <c r="R462" s="192"/>
      <c r="S462" s="192"/>
      <c r="T462" s="192"/>
      <c r="U462" s="192"/>
      <c r="V462" s="192"/>
      <c r="W462" s="192"/>
      <c r="X462" s="192"/>
      <c r="Y462" s="192"/>
      <c r="Z462" s="192"/>
      <c r="AA462" s="192"/>
      <c r="AB462" s="192"/>
      <c r="AC462" s="192"/>
    </row>
    <row r="463" spans="10:29" ht="12.75">
      <c r="J463" s="192"/>
      <c r="K463" s="192"/>
      <c r="L463" s="192"/>
      <c r="M463" s="192"/>
      <c r="R463" s="192"/>
      <c r="S463" s="192"/>
      <c r="T463" s="192"/>
      <c r="U463" s="192"/>
      <c r="V463" s="192"/>
      <c r="W463" s="192"/>
      <c r="X463" s="192"/>
      <c r="Y463" s="192"/>
      <c r="Z463" s="192"/>
      <c r="AA463" s="192"/>
      <c r="AB463" s="192"/>
      <c r="AC463" s="192"/>
    </row>
    <row r="464" spans="10:29" ht="12.75">
      <c r="J464" s="192"/>
      <c r="K464" s="192"/>
      <c r="L464" s="192"/>
      <c r="M464" s="192"/>
      <c r="R464" s="192"/>
      <c r="S464" s="192"/>
      <c r="T464" s="192"/>
      <c r="U464" s="192"/>
      <c r="V464" s="192"/>
      <c r="W464" s="192"/>
      <c r="X464" s="192"/>
      <c r="Y464" s="192"/>
      <c r="Z464" s="192"/>
      <c r="AA464" s="192"/>
      <c r="AB464" s="192"/>
      <c r="AC464" s="192"/>
    </row>
    <row r="465" spans="10:29" ht="12.75">
      <c r="J465" s="192"/>
      <c r="K465" s="192"/>
      <c r="L465" s="192"/>
      <c r="M465" s="192"/>
      <c r="R465" s="192"/>
      <c r="S465" s="192"/>
      <c r="T465" s="192"/>
      <c r="U465" s="192"/>
      <c r="V465" s="192"/>
      <c r="W465" s="192"/>
      <c r="X465" s="192"/>
      <c r="Y465" s="192"/>
      <c r="Z465" s="192"/>
      <c r="AA465" s="192"/>
      <c r="AB465" s="192"/>
      <c r="AC465" s="192"/>
    </row>
    <row r="466" spans="10:29" ht="12.75">
      <c r="J466" s="192"/>
      <c r="K466" s="192"/>
      <c r="L466" s="192"/>
      <c r="M466" s="192"/>
      <c r="R466" s="192"/>
      <c r="S466" s="192"/>
      <c r="T466" s="192"/>
      <c r="U466" s="192"/>
      <c r="V466" s="192"/>
      <c r="W466" s="192"/>
      <c r="X466" s="192"/>
      <c r="Y466" s="192"/>
      <c r="Z466" s="192"/>
      <c r="AA466" s="192"/>
      <c r="AB466" s="192"/>
      <c r="AC466" s="192"/>
    </row>
    <row r="467" spans="10:29" ht="12.75">
      <c r="J467" s="192"/>
      <c r="K467" s="192"/>
      <c r="L467" s="192"/>
      <c r="M467" s="192"/>
      <c r="R467" s="192"/>
      <c r="S467" s="192"/>
      <c r="T467" s="192"/>
      <c r="U467" s="192"/>
      <c r="V467" s="192"/>
      <c r="W467" s="192"/>
      <c r="X467" s="192"/>
      <c r="Y467" s="192"/>
      <c r="Z467" s="192"/>
      <c r="AA467" s="192"/>
      <c r="AB467" s="192"/>
      <c r="AC467" s="192"/>
    </row>
    <row r="468" spans="10:29" ht="12.75">
      <c r="J468" s="192"/>
      <c r="K468" s="192"/>
      <c r="L468" s="192"/>
      <c r="M468" s="192"/>
      <c r="R468" s="192"/>
      <c r="S468" s="192"/>
      <c r="T468" s="192"/>
      <c r="U468" s="192"/>
      <c r="V468" s="192"/>
      <c r="W468" s="192"/>
      <c r="X468" s="192"/>
      <c r="Y468" s="192"/>
      <c r="Z468" s="192"/>
      <c r="AA468" s="192"/>
      <c r="AB468" s="192"/>
      <c r="AC468" s="192"/>
    </row>
    <row r="469" spans="10:29" ht="12.75">
      <c r="J469" s="192"/>
      <c r="K469" s="192"/>
      <c r="L469" s="192"/>
      <c r="M469" s="192"/>
      <c r="R469" s="192"/>
      <c r="S469" s="192"/>
      <c r="T469" s="192"/>
      <c r="U469" s="192"/>
      <c r="V469" s="192"/>
      <c r="W469" s="192"/>
      <c r="X469" s="192"/>
      <c r="Y469" s="192"/>
      <c r="Z469" s="192"/>
      <c r="AA469" s="192"/>
      <c r="AB469" s="192"/>
      <c r="AC469" s="192"/>
    </row>
    <row r="470" spans="10:29" ht="12.75">
      <c r="J470" s="192"/>
      <c r="K470" s="192"/>
      <c r="L470" s="192"/>
      <c r="M470" s="192"/>
      <c r="R470" s="192"/>
      <c r="S470" s="192"/>
      <c r="T470" s="192"/>
      <c r="U470" s="192"/>
      <c r="V470" s="192"/>
      <c r="W470" s="192"/>
      <c r="X470" s="192"/>
      <c r="Y470" s="192"/>
      <c r="Z470" s="192"/>
      <c r="AA470" s="192"/>
      <c r="AB470" s="192"/>
      <c r="AC470" s="192"/>
    </row>
    <row r="471" spans="10:29" ht="12.75">
      <c r="J471" s="192"/>
      <c r="K471" s="192"/>
      <c r="L471" s="192"/>
      <c r="M471" s="192"/>
      <c r="R471" s="192"/>
      <c r="S471" s="192"/>
      <c r="T471" s="192"/>
      <c r="U471" s="192"/>
      <c r="V471" s="192"/>
      <c r="W471" s="192"/>
      <c r="X471" s="192"/>
      <c r="Y471" s="192"/>
      <c r="Z471" s="192"/>
      <c r="AA471" s="192"/>
      <c r="AB471" s="192"/>
      <c r="AC471" s="192"/>
    </row>
    <row r="472" spans="10:29" ht="12.75">
      <c r="J472" s="192"/>
      <c r="K472" s="192"/>
      <c r="L472" s="192"/>
      <c r="M472" s="192"/>
      <c r="R472" s="192"/>
      <c r="S472" s="192"/>
      <c r="T472" s="192"/>
      <c r="U472" s="192"/>
      <c r="V472" s="192"/>
      <c r="W472" s="192"/>
      <c r="X472" s="192"/>
      <c r="Y472" s="192"/>
      <c r="Z472" s="192"/>
      <c r="AA472" s="192"/>
      <c r="AB472" s="192"/>
      <c r="AC472" s="192"/>
    </row>
    <row r="473" spans="10:29" ht="12.75">
      <c r="J473" s="192"/>
      <c r="K473" s="192"/>
      <c r="L473" s="192"/>
      <c r="M473" s="192"/>
      <c r="R473" s="192"/>
      <c r="S473" s="192"/>
      <c r="T473" s="192"/>
      <c r="U473" s="192"/>
      <c r="V473" s="192"/>
      <c r="W473" s="192"/>
      <c r="X473" s="192"/>
      <c r="Y473" s="192"/>
      <c r="Z473" s="192"/>
      <c r="AA473" s="192"/>
      <c r="AB473" s="192"/>
      <c r="AC473" s="192"/>
    </row>
    <row r="474" spans="10:29" ht="12.75">
      <c r="J474" s="192"/>
      <c r="K474" s="192"/>
      <c r="L474" s="192"/>
      <c r="M474" s="192"/>
      <c r="R474" s="192"/>
      <c r="S474" s="192"/>
      <c r="T474" s="192"/>
      <c r="U474" s="192"/>
      <c r="V474" s="192"/>
      <c r="W474" s="192"/>
      <c r="X474" s="192"/>
      <c r="Y474" s="192"/>
      <c r="Z474" s="192"/>
      <c r="AA474" s="192"/>
      <c r="AB474" s="192"/>
      <c r="AC474" s="192"/>
    </row>
    <row r="475" spans="10:29" ht="12.75">
      <c r="J475" s="192"/>
      <c r="K475" s="192"/>
      <c r="L475" s="192"/>
      <c r="M475" s="192"/>
      <c r="R475" s="192"/>
      <c r="S475" s="192"/>
      <c r="T475" s="192"/>
      <c r="U475" s="192"/>
      <c r="V475" s="192"/>
      <c r="W475" s="192"/>
      <c r="X475" s="192"/>
      <c r="Y475" s="192"/>
      <c r="Z475" s="192"/>
      <c r="AA475" s="192"/>
      <c r="AB475" s="192"/>
      <c r="AC475" s="192"/>
    </row>
    <row r="476" spans="10:29" ht="12.75">
      <c r="J476" s="192"/>
      <c r="K476" s="192"/>
      <c r="L476" s="192"/>
      <c r="M476" s="192"/>
      <c r="R476" s="192"/>
      <c r="S476" s="192"/>
      <c r="T476" s="192"/>
      <c r="U476" s="192"/>
      <c r="V476" s="192"/>
      <c r="W476" s="192"/>
      <c r="X476" s="192"/>
      <c r="Y476" s="192"/>
      <c r="Z476" s="192"/>
      <c r="AA476" s="192"/>
      <c r="AB476" s="192"/>
      <c r="AC476" s="192"/>
    </row>
    <row r="477" spans="10:29" ht="12.75">
      <c r="J477" s="192"/>
      <c r="K477" s="192"/>
      <c r="L477" s="192"/>
      <c r="M477" s="192"/>
      <c r="R477" s="192"/>
      <c r="S477" s="192"/>
      <c r="T477" s="192"/>
      <c r="U477" s="192"/>
      <c r="V477" s="192"/>
      <c r="W477" s="192"/>
      <c r="X477" s="192"/>
      <c r="Y477" s="192"/>
      <c r="Z477" s="192"/>
      <c r="AA477" s="192"/>
      <c r="AB477" s="192"/>
      <c r="AC477" s="192"/>
    </row>
    <row r="478" spans="10:29" ht="12.75">
      <c r="J478" s="192"/>
      <c r="K478" s="192"/>
      <c r="L478" s="192"/>
      <c r="M478" s="192"/>
      <c r="R478" s="192"/>
      <c r="S478" s="192"/>
      <c r="T478" s="192"/>
      <c r="U478" s="192"/>
      <c r="V478" s="192"/>
      <c r="W478" s="192"/>
      <c r="X478" s="192"/>
      <c r="Y478" s="192"/>
      <c r="Z478" s="192"/>
      <c r="AA478" s="192"/>
      <c r="AB478" s="192"/>
      <c r="AC478" s="192"/>
    </row>
    <row r="479" spans="10:29" ht="12.75">
      <c r="J479" s="192"/>
      <c r="K479" s="192"/>
      <c r="L479" s="192"/>
      <c r="M479" s="192"/>
      <c r="R479" s="192"/>
      <c r="S479" s="192"/>
      <c r="T479" s="192"/>
      <c r="U479" s="192"/>
      <c r="V479" s="192"/>
      <c r="W479" s="192"/>
      <c r="X479" s="192"/>
      <c r="Y479" s="192"/>
      <c r="Z479" s="192"/>
      <c r="AA479" s="192"/>
      <c r="AB479" s="192"/>
      <c r="AC479" s="192"/>
    </row>
    <row r="480" spans="10:29" ht="12.75">
      <c r="J480" s="192"/>
      <c r="K480" s="192"/>
      <c r="L480" s="192"/>
      <c r="M480" s="192"/>
      <c r="R480" s="192"/>
      <c r="S480" s="192"/>
      <c r="T480" s="192"/>
      <c r="U480" s="192"/>
      <c r="V480" s="192"/>
      <c r="W480" s="192"/>
      <c r="X480" s="192"/>
      <c r="Y480" s="192"/>
      <c r="Z480" s="192"/>
      <c r="AA480" s="192"/>
      <c r="AB480" s="192"/>
      <c r="AC480" s="192"/>
    </row>
    <row r="481" spans="10:29" ht="12.75">
      <c r="J481" s="192"/>
      <c r="K481" s="192"/>
      <c r="L481" s="192"/>
      <c r="M481" s="192"/>
      <c r="R481" s="192"/>
      <c r="S481" s="192"/>
      <c r="T481" s="192"/>
      <c r="U481" s="192"/>
      <c r="V481" s="192"/>
      <c r="W481" s="192"/>
      <c r="X481" s="192"/>
      <c r="Y481" s="192"/>
      <c r="Z481" s="192"/>
      <c r="AA481" s="192"/>
      <c r="AB481" s="192"/>
      <c r="AC481" s="192"/>
    </row>
    <row r="482" spans="10:29" ht="12.75">
      <c r="J482" s="192"/>
      <c r="K482" s="192"/>
      <c r="L482" s="192"/>
      <c r="M482" s="192"/>
      <c r="R482" s="192"/>
      <c r="S482" s="192"/>
      <c r="T482" s="192"/>
      <c r="U482" s="192"/>
      <c r="V482" s="192"/>
      <c r="W482" s="192"/>
      <c r="X482" s="192"/>
      <c r="Y482" s="192"/>
      <c r="Z482" s="192"/>
      <c r="AA482" s="192"/>
      <c r="AB482" s="192"/>
      <c r="AC482" s="192"/>
    </row>
    <row r="483" spans="10:29" ht="12.75">
      <c r="J483" s="192"/>
      <c r="K483" s="192"/>
      <c r="L483" s="192"/>
      <c r="M483" s="192"/>
      <c r="R483" s="192"/>
      <c r="S483" s="192"/>
      <c r="T483" s="192"/>
      <c r="U483" s="192"/>
      <c r="V483" s="192"/>
      <c r="W483" s="192"/>
      <c r="X483" s="192"/>
      <c r="Y483" s="192"/>
      <c r="Z483" s="192"/>
      <c r="AA483" s="192"/>
      <c r="AB483" s="192"/>
      <c r="AC483" s="192"/>
    </row>
    <row r="484" spans="10:29" ht="12.75">
      <c r="J484" s="192"/>
      <c r="K484" s="192"/>
      <c r="L484" s="192"/>
      <c r="M484" s="192"/>
      <c r="R484" s="192"/>
      <c r="S484" s="192"/>
      <c r="T484" s="192"/>
      <c r="U484" s="192"/>
      <c r="V484" s="192"/>
      <c r="W484" s="192"/>
      <c r="X484" s="192"/>
      <c r="Y484" s="192"/>
      <c r="Z484" s="192"/>
      <c r="AA484" s="192"/>
      <c r="AB484" s="192"/>
      <c r="AC484" s="192"/>
    </row>
    <row r="485" spans="10:29" ht="12.75">
      <c r="J485" s="192"/>
      <c r="K485" s="192"/>
      <c r="L485" s="192"/>
      <c r="M485" s="192"/>
      <c r="R485" s="192"/>
      <c r="S485" s="192"/>
      <c r="T485" s="192"/>
      <c r="U485" s="192"/>
      <c r="V485" s="192"/>
      <c r="W485" s="192"/>
      <c r="X485" s="192"/>
      <c r="Y485" s="192"/>
      <c r="Z485" s="192"/>
      <c r="AA485" s="192"/>
      <c r="AB485" s="192"/>
      <c r="AC485" s="192"/>
    </row>
    <row r="486" spans="10:29" ht="12.75">
      <c r="J486" s="192"/>
      <c r="K486" s="192"/>
      <c r="L486" s="192"/>
      <c r="M486" s="192"/>
      <c r="R486" s="192"/>
      <c r="S486" s="192"/>
      <c r="T486" s="192"/>
      <c r="U486" s="192"/>
      <c r="V486" s="192"/>
      <c r="W486" s="192"/>
      <c r="X486" s="192"/>
      <c r="Y486" s="192"/>
      <c r="Z486" s="192"/>
      <c r="AA486" s="192"/>
      <c r="AB486" s="192"/>
      <c r="AC486" s="192"/>
    </row>
    <row r="487" spans="10:29" ht="12.75">
      <c r="J487" s="192"/>
      <c r="K487" s="192"/>
      <c r="L487" s="192"/>
      <c r="M487" s="192"/>
      <c r="R487" s="192"/>
      <c r="S487" s="192"/>
      <c r="T487" s="192"/>
      <c r="U487" s="192"/>
      <c r="V487" s="192"/>
      <c r="W487" s="192"/>
      <c r="X487" s="192"/>
      <c r="Y487" s="192"/>
      <c r="Z487" s="192"/>
      <c r="AA487" s="192"/>
      <c r="AB487" s="192"/>
      <c r="AC487" s="192"/>
    </row>
    <row r="488" spans="10:29" ht="12.75">
      <c r="J488" s="192"/>
      <c r="K488" s="192"/>
      <c r="L488" s="192"/>
      <c r="M488" s="192"/>
      <c r="R488" s="192"/>
      <c r="S488" s="192"/>
      <c r="T488" s="192"/>
      <c r="U488" s="192"/>
      <c r="V488" s="192"/>
      <c r="W488" s="192"/>
      <c r="X488" s="192"/>
      <c r="Y488" s="192"/>
      <c r="Z488" s="192"/>
      <c r="AA488" s="192"/>
      <c r="AB488" s="192"/>
      <c r="AC488" s="192"/>
    </row>
    <row r="489" spans="10:29" ht="12.75">
      <c r="J489" s="192"/>
      <c r="K489" s="192"/>
      <c r="L489" s="192"/>
      <c r="M489" s="192"/>
      <c r="R489" s="192"/>
      <c r="S489" s="192"/>
      <c r="T489" s="192"/>
      <c r="U489" s="192"/>
      <c r="V489" s="192"/>
      <c r="W489" s="192"/>
      <c r="X489" s="192"/>
      <c r="Y489" s="192"/>
      <c r="Z489" s="192"/>
      <c r="AA489" s="192"/>
      <c r="AB489" s="192"/>
      <c r="AC489" s="192"/>
    </row>
    <row r="490" spans="10:29" ht="12.75">
      <c r="J490" s="192"/>
      <c r="K490" s="192"/>
      <c r="L490" s="192"/>
      <c r="M490" s="192"/>
      <c r="R490" s="192"/>
      <c r="S490" s="192"/>
      <c r="T490" s="192"/>
      <c r="U490" s="192"/>
      <c r="V490" s="192"/>
      <c r="W490" s="192"/>
      <c r="X490" s="192"/>
      <c r="Y490" s="192"/>
      <c r="Z490" s="192"/>
      <c r="AA490" s="192"/>
      <c r="AB490" s="192"/>
      <c r="AC490" s="192"/>
    </row>
    <row r="491" spans="10:29" ht="12.75">
      <c r="J491" s="192"/>
      <c r="K491" s="192"/>
      <c r="L491" s="192"/>
      <c r="M491" s="192"/>
      <c r="R491" s="192"/>
      <c r="S491" s="192"/>
      <c r="T491" s="192"/>
      <c r="U491" s="192"/>
      <c r="V491" s="192"/>
      <c r="W491" s="192"/>
      <c r="X491" s="192"/>
      <c r="Y491" s="192"/>
      <c r="Z491" s="192"/>
      <c r="AA491" s="192"/>
      <c r="AB491" s="192"/>
      <c r="AC491" s="192"/>
    </row>
    <row r="492" spans="10:29" ht="12.75">
      <c r="J492" s="192"/>
      <c r="K492" s="192"/>
      <c r="L492" s="192"/>
      <c r="M492" s="192"/>
      <c r="R492" s="192"/>
      <c r="S492" s="192"/>
      <c r="T492" s="192"/>
      <c r="U492" s="192"/>
      <c r="V492" s="192"/>
      <c r="W492" s="192"/>
      <c r="X492" s="192"/>
      <c r="Y492" s="192"/>
      <c r="Z492" s="192"/>
      <c r="AA492" s="192"/>
      <c r="AB492" s="192"/>
      <c r="AC492" s="192"/>
    </row>
    <row r="493" spans="10:29" ht="12.75">
      <c r="J493" s="192"/>
      <c r="K493" s="192"/>
      <c r="L493" s="192"/>
      <c r="M493" s="192"/>
      <c r="R493" s="192"/>
      <c r="S493" s="192"/>
      <c r="T493" s="192"/>
      <c r="U493" s="192"/>
      <c r="V493" s="192"/>
      <c r="W493" s="192"/>
      <c r="X493" s="192"/>
      <c r="Y493" s="192"/>
      <c r="Z493" s="192"/>
      <c r="AA493" s="192"/>
      <c r="AB493" s="192"/>
      <c r="AC493" s="192"/>
    </row>
    <row r="494" spans="10:29" ht="12.75">
      <c r="J494" s="192"/>
      <c r="K494" s="192"/>
      <c r="L494" s="192"/>
      <c r="M494" s="192"/>
      <c r="R494" s="192"/>
      <c r="S494" s="192"/>
      <c r="T494" s="192"/>
      <c r="U494" s="192"/>
      <c r="V494" s="192"/>
      <c r="W494" s="192"/>
      <c r="X494" s="192"/>
      <c r="Y494" s="192"/>
      <c r="Z494" s="192"/>
      <c r="AA494" s="192"/>
      <c r="AB494" s="192"/>
      <c r="AC494" s="192"/>
    </row>
    <row r="495" spans="10:29" ht="12.75">
      <c r="J495" s="192"/>
      <c r="K495" s="192"/>
      <c r="L495" s="192"/>
      <c r="M495" s="192"/>
      <c r="R495" s="192"/>
      <c r="S495" s="192"/>
      <c r="T495" s="192"/>
      <c r="U495" s="192"/>
      <c r="V495" s="192"/>
      <c r="W495" s="192"/>
      <c r="X495" s="192"/>
      <c r="Y495" s="192"/>
      <c r="Z495" s="192"/>
      <c r="AA495" s="192"/>
      <c r="AB495" s="192"/>
      <c r="AC495" s="192"/>
    </row>
    <row r="496" spans="10:29" ht="12.75">
      <c r="J496" s="192"/>
      <c r="K496" s="192"/>
      <c r="L496" s="192"/>
      <c r="M496" s="192"/>
      <c r="R496" s="192"/>
      <c r="S496" s="192"/>
      <c r="T496" s="192"/>
      <c r="U496" s="192"/>
      <c r="V496" s="192"/>
      <c r="W496" s="192"/>
      <c r="X496" s="192"/>
      <c r="Y496" s="192"/>
      <c r="Z496" s="192"/>
      <c r="AA496" s="192"/>
      <c r="AB496" s="192"/>
      <c r="AC496" s="192"/>
    </row>
    <row r="497" spans="10:29" ht="12.75">
      <c r="J497" s="192"/>
      <c r="K497" s="192"/>
      <c r="L497" s="192"/>
      <c r="M497" s="192"/>
      <c r="R497" s="192"/>
      <c r="S497" s="192"/>
      <c r="T497" s="192"/>
      <c r="U497" s="192"/>
      <c r="V497" s="192"/>
      <c r="W497" s="192"/>
      <c r="X497" s="192"/>
      <c r="Y497" s="192"/>
      <c r="Z497" s="192"/>
      <c r="AA497" s="192"/>
      <c r="AB497" s="192"/>
      <c r="AC497" s="192"/>
    </row>
    <row r="498" spans="10:29" ht="12.75">
      <c r="J498" s="192"/>
      <c r="K498" s="192"/>
      <c r="L498" s="192"/>
      <c r="M498" s="192"/>
      <c r="R498" s="192"/>
      <c r="S498" s="192"/>
      <c r="T498" s="192"/>
      <c r="U498" s="192"/>
      <c r="V498" s="192"/>
      <c r="W498" s="192"/>
      <c r="X498" s="192"/>
      <c r="Y498" s="192"/>
      <c r="Z498" s="192"/>
      <c r="AA498" s="192"/>
      <c r="AB498" s="192"/>
      <c r="AC498" s="192"/>
    </row>
    <row r="499" spans="10:29" ht="12.75">
      <c r="J499" s="192"/>
      <c r="K499" s="192"/>
      <c r="L499" s="192"/>
      <c r="M499" s="192"/>
      <c r="R499" s="192"/>
      <c r="S499" s="192"/>
      <c r="T499" s="192"/>
      <c r="U499" s="192"/>
      <c r="V499" s="192"/>
      <c r="W499" s="192"/>
      <c r="X499" s="192"/>
      <c r="Y499" s="192"/>
      <c r="Z499" s="192"/>
      <c r="AA499" s="192"/>
      <c r="AB499" s="192"/>
      <c r="AC499" s="192"/>
    </row>
    <row r="500" spans="10:29" ht="12.75">
      <c r="J500" s="192"/>
      <c r="K500" s="192"/>
      <c r="L500" s="192"/>
      <c r="M500" s="192"/>
      <c r="R500" s="192"/>
      <c r="S500" s="192"/>
      <c r="T500" s="192"/>
      <c r="U500" s="192"/>
      <c r="V500" s="192"/>
      <c r="W500" s="192"/>
      <c r="X500" s="192"/>
      <c r="Y500" s="192"/>
      <c r="Z500" s="192"/>
      <c r="AA500" s="192"/>
      <c r="AB500" s="192"/>
      <c r="AC500" s="192"/>
    </row>
    <row r="501" spans="10:29" ht="12.75">
      <c r="J501" s="192"/>
      <c r="K501" s="192"/>
      <c r="L501" s="192"/>
      <c r="M501" s="192"/>
      <c r="R501" s="192"/>
      <c r="S501" s="192"/>
      <c r="T501" s="192"/>
      <c r="U501" s="192"/>
      <c r="V501" s="192"/>
      <c r="W501" s="192"/>
      <c r="X501" s="192"/>
      <c r="Y501" s="192"/>
      <c r="Z501" s="192"/>
      <c r="AA501" s="192"/>
      <c r="AB501" s="192"/>
      <c r="AC501" s="192"/>
    </row>
    <row r="502" spans="10:29" ht="12.75">
      <c r="J502" s="192"/>
      <c r="K502" s="192"/>
      <c r="L502" s="192"/>
      <c r="M502" s="192"/>
      <c r="R502" s="192"/>
      <c r="S502" s="192"/>
      <c r="T502" s="192"/>
      <c r="U502" s="192"/>
      <c r="V502" s="192"/>
      <c r="W502" s="192"/>
      <c r="X502" s="192"/>
      <c r="Y502" s="192"/>
      <c r="Z502" s="192"/>
      <c r="AA502" s="192"/>
      <c r="AB502" s="192"/>
      <c r="AC502" s="192"/>
    </row>
    <row r="503" spans="10:29" ht="12.75">
      <c r="J503" s="192"/>
      <c r="K503" s="192"/>
      <c r="L503" s="192"/>
      <c r="M503" s="192"/>
      <c r="R503" s="192"/>
      <c r="S503" s="192"/>
      <c r="T503" s="192"/>
      <c r="U503" s="192"/>
      <c r="V503" s="192"/>
      <c r="W503" s="192"/>
      <c r="X503" s="192"/>
      <c r="Y503" s="192"/>
      <c r="Z503" s="192"/>
      <c r="AA503" s="192"/>
      <c r="AB503" s="192"/>
      <c r="AC503" s="192"/>
    </row>
    <row r="504" spans="10:29" ht="12.75">
      <c r="J504" s="192"/>
      <c r="K504" s="192"/>
      <c r="L504" s="192"/>
      <c r="M504" s="192"/>
      <c r="R504" s="192"/>
      <c r="S504" s="192"/>
      <c r="T504" s="192"/>
      <c r="U504" s="192"/>
      <c r="V504" s="192"/>
      <c r="W504" s="192"/>
      <c r="X504" s="192"/>
      <c r="Y504" s="192"/>
      <c r="Z504" s="192"/>
      <c r="AA504" s="192"/>
      <c r="AB504" s="192"/>
      <c r="AC504" s="192"/>
    </row>
    <row r="505" spans="10:29" ht="12.75">
      <c r="J505" s="192"/>
      <c r="K505" s="192"/>
      <c r="L505" s="192"/>
      <c r="M505" s="192"/>
      <c r="R505" s="192"/>
      <c r="S505" s="192"/>
      <c r="T505" s="192"/>
      <c r="U505" s="192"/>
      <c r="V505" s="192"/>
      <c r="W505" s="192"/>
      <c r="X505" s="192"/>
      <c r="Y505" s="192"/>
      <c r="Z505" s="192"/>
      <c r="AA505" s="192"/>
      <c r="AB505" s="192"/>
      <c r="AC505" s="192"/>
    </row>
    <row r="506" spans="10:29" ht="12.75">
      <c r="J506" s="192"/>
      <c r="K506" s="192"/>
      <c r="L506" s="192"/>
      <c r="M506" s="192"/>
      <c r="R506" s="192"/>
      <c r="S506" s="192"/>
      <c r="T506" s="192"/>
      <c r="U506" s="192"/>
      <c r="V506" s="192"/>
      <c r="W506" s="192"/>
      <c r="X506" s="192"/>
      <c r="Y506" s="192"/>
      <c r="Z506" s="192"/>
      <c r="AA506" s="192"/>
      <c r="AB506" s="192"/>
      <c r="AC506" s="192"/>
    </row>
    <row r="507" spans="10:29" ht="12.75">
      <c r="J507" s="192"/>
      <c r="K507" s="192"/>
      <c r="L507" s="192"/>
      <c r="M507" s="192"/>
      <c r="R507" s="192"/>
      <c r="S507" s="192"/>
      <c r="T507" s="192"/>
      <c r="U507" s="192"/>
      <c r="V507" s="192"/>
      <c r="W507" s="192"/>
      <c r="X507" s="192"/>
      <c r="Y507" s="192"/>
      <c r="Z507" s="192"/>
      <c r="AA507" s="192"/>
      <c r="AB507" s="192"/>
      <c r="AC507" s="192"/>
    </row>
    <row r="508" spans="10:29" ht="12.75">
      <c r="J508" s="192"/>
      <c r="K508" s="192"/>
      <c r="L508" s="192"/>
      <c r="M508" s="192"/>
      <c r="R508" s="192"/>
      <c r="S508" s="192"/>
      <c r="T508" s="192"/>
      <c r="U508" s="192"/>
      <c r="V508" s="192"/>
      <c r="W508" s="192"/>
      <c r="X508" s="192"/>
      <c r="Y508" s="192"/>
      <c r="Z508" s="192"/>
      <c r="AA508" s="192"/>
      <c r="AB508" s="192"/>
      <c r="AC508" s="192"/>
    </row>
    <row r="509" spans="10:29" ht="12.75">
      <c r="J509" s="192"/>
      <c r="K509" s="192"/>
      <c r="L509" s="192"/>
      <c r="M509" s="192"/>
      <c r="R509" s="192"/>
      <c r="S509" s="192"/>
      <c r="T509" s="192"/>
      <c r="U509" s="192"/>
      <c r="V509" s="192"/>
      <c r="W509" s="192"/>
      <c r="X509" s="192"/>
      <c r="Y509" s="192"/>
      <c r="Z509" s="192"/>
      <c r="AA509" s="192"/>
      <c r="AB509" s="192"/>
      <c r="AC509" s="192"/>
    </row>
    <row r="510" spans="10:29" ht="12.75">
      <c r="J510" s="192"/>
      <c r="K510" s="192"/>
      <c r="L510" s="192"/>
      <c r="M510" s="192"/>
      <c r="R510" s="192"/>
      <c r="S510" s="192"/>
      <c r="T510" s="192"/>
      <c r="U510" s="192"/>
      <c r="V510" s="192"/>
      <c r="W510" s="192"/>
      <c r="X510" s="192"/>
      <c r="Y510" s="192"/>
      <c r="Z510" s="192"/>
      <c r="AA510" s="192"/>
      <c r="AB510" s="192"/>
      <c r="AC510" s="192"/>
    </row>
    <row r="511" spans="10:29" ht="12.75">
      <c r="J511" s="192"/>
      <c r="K511" s="192"/>
      <c r="L511" s="192"/>
      <c r="M511" s="192"/>
      <c r="R511" s="192"/>
      <c r="S511" s="192"/>
      <c r="T511" s="192"/>
      <c r="U511" s="192"/>
      <c r="V511" s="192"/>
      <c r="W511" s="192"/>
      <c r="X511" s="192"/>
      <c r="Y511" s="192"/>
      <c r="Z511" s="192"/>
      <c r="AA511" s="192"/>
      <c r="AB511" s="192"/>
      <c r="AC511" s="192"/>
    </row>
    <row r="512" spans="10:29" ht="12.75">
      <c r="J512" s="192"/>
      <c r="K512" s="192"/>
      <c r="L512" s="192"/>
      <c r="M512" s="192"/>
      <c r="R512" s="192"/>
      <c r="S512" s="192"/>
      <c r="T512" s="192"/>
      <c r="U512" s="192"/>
      <c r="V512" s="192"/>
      <c r="W512" s="192"/>
      <c r="X512" s="192"/>
      <c r="Y512" s="192"/>
      <c r="Z512" s="192"/>
      <c r="AA512" s="192"/>
      <c r="AB512" s="192"/>
      <c r="AC512" s="192"/>
    </row>
    <row r="513" spans="10:29" ht="12.75">
      <c r="J513" s="192"/>
      <c r="K513" s="192"/>
      <c r="L513" s="192"/>
      <c r="M513" s="192"/>
      <c r="R513" s="192"/>
      <c r="S513" s="192"/>
      <c r="T513" s="192"/>
      <c r="U513" s="192"/>
      <c r="V513" s="192"/>
      <c r="W513" s="192"/>
      <c r="X513" s="192"/>
      <c r="Y513" s="192"/>
      <c r="Z513" s="192"/>
      <c r="AA513" s="192"/>
      <c r="AB513" s="192"/>
      <c r="AC513" s="192"/>
    </row>
    <row r="514" spans="10:29" ht="12.75">
      <c r="J514" s="192"/>
      <c r="K514" s="192"/>
      <c r="L514" s="192"/>
      <c r="M514" s="192"/>
      <c r="R514" s="192"/>
      <c r="S514" s="192"/>
      <c r="T514" s="192"/>
      <c r="U514" s="192"/>
      <c r="V514" s="192"/>
      <c r="W514" s="192"/>
      <c r="X514" s="192"/>
      <c r="Y514" s="192"/>
      <c r="Z514" s="192"/>
      <c r="AA514" s="192"/>
      <c r="AB514" s="192"/>
      <c r="AC514" s="192"/>
    </row>
    <row r="515" spans="10:29" ht="12.75">
      <c r="J515" s="192"/>
      <c r="K515" s="192"/>
      <c r="L515" s="192"/>
      <c r="M515" s="192"/>
      <c r="R515" s="192"/>
      <c r="S515" s="192"/>
      <c r="T515" s="192"/>
      <c r="U515" s="192"/>
      <c r="V515" s="192"/>
      <c r="W515" s="192"/>
      <c r="X515" s="192"/>
      <c r="Y515" s="192"/>
      <c r="Z515" s="192"/>
      <c r="AA515" s="192"/>
      <c r="AB515" s="192"/>
      <c r="AC515" s="192"/>
    </row>
    <row r="516" spans="10:29" ht="12.75">
      <c r="J516" s="192"/>
      <c r="K516" s="192"/>
      <c r="L516" s="192"/>
      <c r="M516" s="192"/>
      <c r="R516" s="192"/>
      <c r="S516" s="192"/>
      <c r="T516" s="192"/>
      <c r="U516" s="192"/>
      <c r="V516" s="192"/>
      <c r="W516" s="192"/>
      <c r="X516" s="192"/>
      <c r="Y516" s="192"/>
      <c r="Z516" s="192"/>
      <c r="AA516" s="192"/>
      <c r="AB516" s="192"/>
      <c r="AC516" s="192"/>
    </row>
    <row r="517" spans="10:29" ht="12.75">
      <c r="J517" s="192"/>
      <c r="K517" s="192"/>
      <c r="L517" s="192"/>
      <c r="M517" s="192"/>
      <c r="R517" s="192"/>
      <c r="S517" s="192"/>
      <c r="T517" s="192"/>
      <c r="U517" s="192"/>
      <c r="V517" s="192"/>
      <c r="W517" s="192"/>
      <c r="X517" s="192"/>
      <c r="Y517" s="192"/>
      <c r="Z517" s="192"/>
      <c r="AA517" s="192"/>
      <c r="AB517" s="192"/>
      <c r="AC517" s="192"/>
    </row>
    <row r="518" spans="10:29" ht="12.75">
      <c r="J518" s="192"/>
      <c r="K518" s="192"/>
      <c r="L518" s="192"/>
      <c r="M518" s="192"/>
      <c r="R518" s="192"/>
      <c r="S518" s="192"/>
      <c r="T518" s="192"/>
      <c r="U518" s="192"/>
      <c r="V518" s="192"/>
      <c r="W518" s="192"/>
      <c r="X518" s="192"/>
      <c r="Y518" s="192"/>
      <c r="Z518" s="192"/>
      <c r="AA518" s="192"/>
      <c r="AB518" s="192"/>
      <c r="AC518" s="192"/>
    </row>
    <row r="519" spans="10:29" ht="12.75">
      <c r="J519" s="192"/>
      <c r="K519" s="192"/>
      <c r="L519" s="192"/>
      <c r="M519" s="192"/>
      <c r="R519" s="192"/>
      <c r="S519" s="192"/>
      <c r="T519" s="192"/>
      <c r="U519" s="192"/>
      <c r="V519" s="192"/>
      <c r="W519" s="192"/>
      <c r="X519" s="192"/>
      <c r="Y519" s="192"/>
      <c r="Z519" s="192"/>
      <c r="AA519" s="192"/>
      <c r="AB519" s="192"/>
      <c r="AC519" s="192"/>
    </row>
    <row r="520" spans="10:29" ht="12.75">
      <c r="J520" s="192"/>
      <c r="K520" s="192"/>
      <c r="L520" s="192"/>
      <c r="M520" s="192"/>
      <c r="R520" s="192"/>
      <c r="S520" s="192"/>
      <c r="T520" s="192"/>
      <c r="U520" s="192"/>
      <c r="V520" s="192"/>
      <c r="W520" s="192"/>
      <c r="X520" s="192"/>
      <c r="Y520" s="192"/>
      <c r="Z520" s="192"/>
      <c r="AA520" s="192"/>
      <c r="AB520" s="192"/>
      <c r="AC520" s="192"/>
    </row>
    <row r="521" spans="10:29" ht="12.75">
      <c r="J521" s="192"/>
      <c r="K521" s="192"/>
      <c r="L521" s="192"/>
      <c r="M521" s="192"/>
      <c r="R521" s="192"/>
      <c r="S521" s="192"/>
      <c r="T521" s="192"/>
      <c r="U521" s="192"/>
      <c r="V521" s="192"/>
      <c r="W521" s="192"/>
      <c r="X521" s="192"/>
      <c r="Y521" s="192"/>
      <c r="Z521" s="192"/>
      <c r="AA521" s="192"/>
      <c r="AB521" s="192"/>
      <c r="AC521" s="192"/>
    </row>
    <row r="522" spans="10:29" ht="12.75">
      <c r="J522" s="192"/>
      <c r="K522" s="192"/>
      <c r="L522" s="192"/>
      <c r="M522" s="192"/>
      <c r="R522" s="192"/>
      <c r="S522" s="192"/>
      <c r="T522" s="192"/>
      <c r="U522" s="192"/>
      <c r="V522" s="192"/>
      <c r="W522" s="192"/>
      <c r="X522" s="192"/>
      <c r="Y522" s="192"/>
      <c r="Z522" s="192"/>
      <c r="AA522" s="192"/>
      <c r="AB522" s="192"/>
      <c r="AC522" s="192"/>
    </row>
    <row r="523" spans="10:29" ht="12.75">
      <c r="J523" s="192"/>
      <c r="K523" s="192"/>
      <c r="L523" s="192"/>
      <c r="M523" s="192"/>
      <c r="R523" s="192"/>
      <c r="S523" s="192"/>
      <c r="T523" s="192"/>
      <c r="U523" s="192"/>
      <c r="V523" s="192"/>
      <c r="W523" s="192"/>
      <c r="X523" s="192"/>
      <c r="Y523" s="192"/>
      <c r="Z523" s="192"/>
      <c r="AA523" s="192"/>
      <c r="AB523" s="192"/>
      <c r="AC523" s="192"/>
    </row>
    <row r="524" spans="10:29" ht="12.75">
      <c r="J524" s="192"/>
      <c r="K524" s="192"/>
      <c r="L524" s="192"/>
      <c r="M524" s="192"/>
      <c r="R524" s="192"/>
      <c r="S524" s="192"/>
      <c r="T524" s="192"/>
      <c r="U524" s="192"/>
      <c r="V524" s="192"/>
      <c r="W524" s="192"/>
      <c r="X524" s="192"/>
      <c r="Y524" s="192"/>
      <c r="Z524" s="192"/>
      <c r="AA524" s="192"/>
      <c r="AB524" s="192"/>
      <c r="AC524" s="192"/>
    </row>
    <row r="525" spans="10:29" ht="12.75">
      <c r="J525" s="192"/>
      <c r="K525" s="192"/>
      <c r="L525" s="192"/>
      <c r="M525" s="192"/>
      <c r="R525" s="192"/>
      <c r="S525" s="192"/>
      <c r="T525" s="192"/>
      <c r="U525" s="192"/>
      <c r="V525" s="192"/>
      <c r="W525" s="192"/>
      <c r="X525" s="192"/>
      <c r="Y525" s="192"/>
      <c r="Z525" s="192"/>
      <c r="AA525" s="192"/>
      <c r="AB525" s="192"/>
      <c r="AC525" s="192"/>
    </row>
    <row r="526" spans="10:29" ht="12.75">
      <c r="J526" s="192"/>
      <c r="K526" s="192"/>
      <c r="L526" s="192"/>
      <c r="M526" s="192"/>
      <c r="R526" s="192"/>
      <c r="S526" s="192"/>
      <c r="T526" s="192"/>
      <c r="U526" s="192"/>
      <c r="V526" s="192"/>
      <c r="W526" s="192"/>
      <c r="X526" s="192"/>
      <c r="Y526" s="192"/>
      <c r="Z526" s="192"/>
      <c r="AA526" s="192"/>
      <c r="AB526" s="192"/>
      <c r="AC526" s="192"/>
    </row>
    <row r="527" spans="10:29" ht="12.75">
      <c r="J527" s="192"/>
      <c r="K527" s="192"/>
      <c r="L527" s="192"/>
      <c r="M527" s="192"/>
      <c r="R527" s="192"/>
      <c r="S527" s="192"/>
      <c r="T527" s="192"/>
      <c r="U527" s="192"/>
      <c r="V527" s="192"/>
      <c r="W527" s="192"/>
      <c r="X527" s="192"/>
      <c r="Y527" s="192"/>
      <c r="Z527" s="192"/>
      <c r="AA527" s="192"/>
      <c r="AB527" s="192"/>
      <c r="AC527" s="192"/>
    </row>
    <row r="528" spans="10:29" ht="12.75">
      <c r="J528" s="192"/>
      <c r="K528" s="192"/>
      <c r="L528" s="192"/>
      <c r="M528" s="192"/>
      <c r="R528" s="192"/>
      <c r="S528" s="192"/>
      <c r="T528" s="192"/>
      <c r="U528" s="192"/>
      <c r="V528" s="192"/>
      <c r="W528" s="192"/>
      <c r="X528" s="192"/>
      <c r="Y528" s="192"/>
      <c r="Z528" s="192"/>
      <c r="AA528" s="192"/>
      <c r="AB528" s="192"/>
      <c r="AC528" s="192"/>
    </row>
    <row r="529" spans="10:29" ht="12.75">
      <c r="J529" s="192"/>
      <c r="K529" s="192"/>
      <c r="L529" s="192"/>
      <c r="M529" s="192"/>
      <c r="R529" s="192"/>
      <c r="S529" s="192"/>
      <c r="T529" s="192"/>
      <c r="U529" s="192"/>
      <c r="V529" s="192"/>
      <c r="W529" s="192"/>
      <c r="X529" s="192"/>
      <c r="Y529" s="192"/>
      <c r="Z529" s="192"/>
      <c r="AA529" s="192"/>
      <c r="AB529" s="192"/>
      <c r="AC529" s="192"/>
    </row>
    <row r="530" spans="10:29" ht="12.75">
      <c r="J530" s="192"/>
      <c r="K530" s="192"/>
      <c r="L530" s="192"/>
      <c r="M530" s="192"/>
      <c r="R530" s="192"/>
      <c r="S530" s="192"/>
      <c r="T530" s="192"/>
      <c r="U530" s="192"/>
      <c r="V530" s="192"/>
      <c r="W530" s="192"/>
      <c r="X530" s="192"/>
      <c r="Y530" s="192"/>
      <c r="Z530" s="192"/>
      <c r="AA530" s="192"/>
      <c r="AB530" s="192"/>
      <c r="AC530" s="192"/>
    </row>
    <row r="531" spans="10:29" ht="12.75">
      <c r="J531" s="192"/>
      <c r="K531" s="192"/>
      <c r="L531" s="192"/>
      <c r="M531" s="192"/>
      <c r="R531" s="192"/>
      <c r="S531" s="192"/>
      <c r="T531" s="192"/>
      <c r="U531" s="192"/>
      <c r="V531" s="192"/>
      <c r="W531" s="192"/>
      <c r="X531" s="192"/>
      <c r="Y531" s="192"/>
      <c r="Z531" s="192"/>
      <c r="AA531" s="192"/>
      <c r="AB531" s="192"/>
      <c r="AC531" s="192"/>
    </row>
    <row r="532" spans="10:29" ht="12.75">
      <c r="J532" s="192"/>
      <c r="K532" s="192"/>
      <c r="L532" s="192"/>
      <c r="M532" s="192"/>
      <c r="R532" s="192"/>
      <c r="S532" s="192"/>
      <c r="T532" s="192"/>
      <c r="U532" s="192"/>
      <c r="V532" s="192"/>
      <c r="W532" s="192"/>
      <c r="X532" s="192"/>
      <c r="Y532" s="192"/>
      <c r="Z532" s="192"/>
      <c r="AA532" s="192"/>
      <c r="AB532" s="192"/>
      <c r="AC532" s="192"/>
    </row>
    <row r="533" spans="10:29" ht="12.75">
      <c r="J533" s="192"/>
      <c r="K533" s="192"/>
      <c r="L533" s="192"/>
      <c r="M533" s="192"/>
      <c r="R533" s="192"/>
      <c r="S533" s="192"/>
      <c r="T533" s="192"/>
      <c r="U533" s="192"/>
      <c r="V533" s="192"/>
      <c r="W533" s="192"/>
      <c r="X533" s="192"/>
      <c r="Y533" s="192"/>
      <c r="Z533" s="192"/>
      <c r="AA533" s="192"/>
      <c r="AB533" s="192"/>
      <c r="AC533" s="192"/>
    </row>
    <row r="534" spans="10:29" ht="12.75">
      <c r="J534" s="192"/>
      <c r="K534" s="192"/>
      <c r="L534" s="192"/>
      <c r="M534" s="192"/>
      <c r="R534" s="192"/>
      <c r="S534" s="192"/>
      <c r="T534" s="192"/>
      <c r="U534" s="192"/>
      <c r="V534" s="192"/>
      <c r="W534" s="192"/>
      <c r="X534" s="192"/>
      <c r="Y534" s="192"/>
      <c r="Z534" s="192"/>
      <c r="AA534" s="192"/>
      <c r="AB534" s="192"/>
      <c r="AC534" s="192"/>
    </row>
    <row r="535" spans="10:29" ht="12.75">
      <c r="J535" s="192"/>
      <c r="K535" s="192"/>
      <c r="L535" s="192"/>
      <c r="M535" s="192"/>
      <c r="R535" s="192"/>
      <c r="S535" s="192"/>
      <c r="T535" s="192"/>
      <c r="U535" s="192"/>
      <c r="V535" s="192"/>
      <c r="W535" s="192"/>
      <c r="X535" s="192"/>
      <c r="Y535" s="192"/>
      <c r="Z535" s="192"/>
      <c r="AA535" s="192"/>
      <c r="AB535" s="192"/>
      <c r="AC535" s="192"/>
    </row>
    <row r="536" spans="10:29" ht="12.75">
      <c r="J536" s="192"/>
      <c r="K536" s="192"/>
      <c r="L536" s="192"/>
      <c r="M536" s="192"/>
      <c r="R536" s="192"/>
      <c r="S536" s="192"/>
      <c r="T536" s="192"/>
      <c r="U536" s="192"/>
      <c r="V536" s="192"/>
      <c r="W536" s="192"/>
      <c r="X536" s="192"/>
      <c r="Y536" s="192"/>
      <c r="Z536" s="192"/>
      <c r="AA536" s="192"/>
      <c r="AB536" s="192"/>
      <c r="AC536" s="192"/>
    </row>
    <row r="537" spans="10:29" ht="12.75">
      <c r="J537" s="192"/>
      <c r="K537" s="192"/>
      <c r="L537" s="192"/>
      <c r="M537" s="192"/>
      <c r="R537" s="192"/>
      <c r="S537" s="192"/>
      <c r="T537" s="192"/>
      <c r="U537" s="192"/>
      <c r="V537" s="192"/>
      <c r="W537" s="192"/>
      <c r="X537" s="192"/>
      <c r="Y537" s="192"/>
      <c r="Z537" s="192"/>
      <c r="AA537" s="192"/>
      <c r="AB537" s="192"/>
      <c r="AC537" s="192"/>
    </row>
    <row r="538" spans="10:29" ht="12.75">
      <c r="J538" s="192"/>
      <c r="K538" s="192"/>
      <c r="L538" s="192"/>
      <c r="M538" s="192"/>
      <c r="R538" s="192"/>
      <c r="S538" s="192"/>
      <c r="T538" s="192"/>
      <c r="U538" s="192"/>
      <c r="V538" s="192"/>
      <c r="W538" s="192"/>
      <c r="X538" s="192"/>
      <c r="Y538" s="192"/>
      <c r="Z538" s="192"/>
      <c r="AA538" s="192"/>
      <c r="AB538" s="192"/>
      <c r="AC538" s="192"/>
    </row>
    <row r="539" spans="10:29" ht="12.75">
      <c r="J539" s="192"/>
      <c r="K539" s="192"/>
      <c r="L539" s="192"/>
      <c r="M539" s="192"/>
      <c r="R539" s="192"/>
      <c r="S539" s="192"/>
      <c r="T539" s="192"/>
      <c r="U539" s="192"/>
      <c r="V539" s="192"/>
      <c r="W539" s="192"/>
      <c r="X539" s="192"/>
      <c r="Y539" s="192"/>
      <c r="Z539" s="192"/>
      <c r="AA539" s="192"/>
      <c r="AB539" s="192"/>
      <c r="AC539" s="192"/>
    </row>
    <row r="540" spans="10:29" ht="12.75">
      <c r="J540" s="192"/>
      <c r="K540" s="192"/>
      <c r="L540" s="192"/>
      <c r="M540" s="192"/>
      <c r="R540" s="192"/>
      <c r="S540" s="192"/>
      <c r="T540" s="192"/>
      <c r="U540" s="192"/>
      <c r="V540" s="192"/>
      <c r="W540" s="192"/>
      <c r="X540" s="192"/>
      <c r="Y540" s="192"/>
      <c r="Z540" s="192"/>
      <c r="AA540" s="192"/>
      <c r="AB540" s="192"/>
      <c r="AC540" s="192"/>
    </row>
    <row r="541" spans="10:29" ht="12.75">
      <c r="J541" s="192"/>
      <c r="K541" s="192"/>
      <c r="L541" s="192"/>
      <c r="M541" s="192"/>
      <c r="R541" s="192"/>
      <c r="S541" s="192"/>
      <c r="T541" s="192"/>
      <c r="U541" s="192"/>
      <c r="V541" s="192"/>
      <c r="W541" s="192"/>
      <c r="X541" s="192"/>
      <c r="Y541" s="192"/>
      <c r="Z541" s="192"/>
      <c r="AA541" s="192"/>
      <c r="AB541" s="192"/>
      <c r="AC541" s="192"/>
    </row>
    <row r="542" spans="10:29" ht="12.75">
      <c r="J542" s="192"/>
      <c r="K542" s="192"/>
      <c r="L542" s="192"/>
      <c r="M542" s="192"/>
      <c r="R542" s="192"/>
      <c r="S542" s="192"/>
      <c r="T542" s="192"/>
      <c r="U542" s="192"/>
      <c r="V542" s="192"/>
      <c r="W542" s="192"/>
      <c r="X542" s="192"/>
      <c r="Y542" s="192"/>
      <c r="Z542" s="192"/>
      <c r="AA542" s="192"/>
      <c r="AB542" s="192"/>
      <c r="AC542" s="192"/>
    </row>
    <row r="543" spans="10:29" ht="12.75">
      <c r="J543" s="192"/>
      <c r="K543" s="192"/>
      <c r="L543" s="192"/>
      <c r="M543" s="192"/>
      <c r="R543" s="192"/>
      <c r="S543" s="192"/>
      <c r="T543" s="192"/>
      <c r="U543" s="192"/>
      <c r="V543" s="192"/>
      <c r="W543" s="192"/>
      <c r="X543" s="192"/>
      <c r="Y543" s="192"/>
      <c r="Z543" s="192"/>
      <c r="AA543" s="192"/>
      <c r="AB543" s="192"/>
      <c r="AC543" s="192"/>
    </row>
    <row r="544" spans="10:29" ht="12.75">
      <c r="J544" s="192"/>
      <c r="K544" s="192"/>
      <c r="L544" s="192"/>
      <c r="M544" s="192"/>
      <c r="R544" s="192"/>
      <c r="S544" s="192"/>
      <c r="T544" s="192"/>
      <c r="U544" s="192"/>
      <c r="V544" s="192"/>
      <c r="W544" s="192"/>
      <c r="X544" s="192"/>
      <c r="Y544" s="192"/>
      <c r="Z544" s="192"/>
      <c r="AA544" s="192"/>
      <c r="AB544" s="192"/>
      <c r="AC544" s="192"/>
    </row>
    <row r="545" spans="10:29" ht="12.75">
      <c r="J545" s="192"/>
      <c r="K545" s="192"/>
      <c r="L545" s="192"/>
      <c r="M545" s="192"/>
      <c r="R545" s="192"/>
      <c r="S545" s="192"/>
      <c r="T545" s="192"/>
      <c r="U545" s="192"/>
      <c r="V545" s="192"/>
      <c r="W545" s="192"/>
      <c r="X545" s="192"/>
      <c r="Y545" s="192"/>
      <c r="Z545" s="192"/>
      <c r="AA545" s="192"/>
      <c r="AB545" s="192"/>
      <c r="AC545" s="192"/>
    </row>
    <row r="546" spans="10:29" ht="12.75">
      <c r="J546" s="192"/>
      <c r="K546" s="192"/>
      <c r="L546" s="192"/>
      <c r="M546" s="192"/>
      <c r="R546" s="192"/>
      <c r="S546" s="192"/>
      <c r="T546" s="192"/>
      <c r="U546" s="192"/>
      <c r="V546" s="192"/>
      <c r="W546" s="192"/>
      <c r="X546" s="192"/>
      <c r="Y546" s="192"/>
      <c r="Z546" s="192"/>
      <c r="AA546" s="192"/>
      <c r="AB546" s="192"/>
      <c r="AC546" s="192"/>
    </row>
    <row r="547" spans="10:29" ht="12.75">
      <c r="J547" s="192"/>
      <c r="K547" s="192"/>
      <c r="L547" s="192"/>
      <c r="M547" s="192"/>
      <c r="R547" s="192"/>
      <c r="S547" s="192"/>
      <c r="T547" s="192"/>
      <c r="U547" s="192"/>
      <c r="V547" s="192"/>
      <c r="W547" s="192"/>
      <c r="X547" s="192"/>
      <c r="Y547" s="192"/>
      <c r="Z547" s="192"/>
      <c r="AA547" s="192"/>
      <c r="AB547" s="192"/>
      <c r="AC547" s="192"/>
    </row>
    <row r="548" spans="10:29" ht="12.75">
      <c r="J548" s="192"/>
      <c r="K548" s="192"/>
      <c r="L548" s="192"/>
      <c r="M548" s="192"/>
      <c r="R548" s="192"/>
      <c r="S548" s="192"/>
      <c r="T548" s="192"/>
      <c r="U548" s="192"/>
      <c r="V548" s="192"/>
      <c r="W548" s="192"/>
      <c r="X548" s="192"/>
      <c r="Y548" s="192"/>
      <c r="Z548" s="192"/>
      <c r="AA548" s="192"/>
      <c r="AB548" s="192"/>
      <c r="AC548" s="192"/>
    </row>
    <row r="549" spans="10:29" ht="12.75">
      <c r="J549" s="192"/>
      <c r="K549" s="192"/>
      <c r="L549" s="192"/>
      <c r="M549" s="192"/>
      <c r="R549" s="192"/>
      <c r="S549" s="192"/>
      <c r="T549" s="192"/>
      <c r="U549" s="192"/>
      <c r="V549" s="192"/>
      <c r="W549" s="192"/>
      <c r="X549" s="192"/>
      <c r="Y549" s="192"/>
      <c r="Z549" s="192"/>
      <c r="AA549" s="192"/>
      <c r="AB549" s="192"/>
      <c r="AC549" s="192"/>
    </row>
    <row r="550" spans="10:29" ht="12.75">
      <c r="J550" s="192"/>
      <c r="K550" s="192"/>
      <c r="L550" s="192"/>
      <c r="M550" s="192"/>
      <c r="R550" s="192"/>
      <c r="S550" s="192"/>
      <c r="T550" s="192"/>
      <c r="U550" s="192"/>
      <c r="V550" s="192"/>
      <c r="W550" s="192"/>
      <c r="X550" s="192"/>
      <c r="Y550" s="192"/>
      <c r="Z550" s="192"/>
      <c r="AA550" s="192"/>
      <c r="AB550" s="192"/>
      <c r="AC550" s="192"/>
    </row>
    <row r="551" spans="10:29" ht="12.75">
      <c r="J551" s="192"/>
      <c r="K551" s="192"/>
      <c r="L551" s="192"/>
      <c r="M551" s="192"/>
      <c r="R551" s="192"/>
      <c r="S551" s="192"/>
      <c r="T551" s="192"/>
      <c r="U551" s="192"/>
      <c r="V551" s="192"/>
      <c r="W551" s="192"/>
      <c r="X551" s="192"/>
      <c r="Y551" s="192"/>
      <c r="Z551" s="192"/>
      <c r="AA551" s="192"/>
      <c r="AB551" s="192"/>
      <c r="AC551" s="192"/>
    </row>
    <row r="552" spans="10:29" ht="12.75">
      <c r="J552" s="192"/>
      <c r="K552" s="192"/>
      <c r="L552" s="192"/>
      <c r="M552" s="192"/>
      <c r="R552" s="192"/>
      <c r="S552" s="192"/>
      <c r="T552" s="192"/>
      <c r="U552" s="192"/>
      <c r="V552" s="192"/>
      <c r="W552" s="192"/>
      <c r="X552" s="192"/>
      <c r="Y552" s="192"/>
      <c r="Z552" s="192"/>
      <c r="AA552" s="192"/>
      <c r="AB552" s="192"/>
      <c r="AC552" s="192"/>
    </row>
    <row r="553" spans="10:29" ht="12.75">
      <c r="J553" s="192"/>
      <c r="K553" s="192"/>
      <c r="L553" s="192"/>
      <c r="M553" s="192"/>
      <c r="R553" s="192"/>
      <c r="S553" s="192"/>
      <c r="T553" s="192"/>
      <c r="U553" s="192"/>
      <c r="V553" s="192"/>
      <c r="W553" s="192"/>
      <c r="X553" s="192"/>
      <c r="Y553" s="192"/>
      <c r="Z553" s="192"/>
      <c r="AA553" s="192"/>
      <c r="AB553" s="192"/>
      <c r="AC553" s="192"/>
    </row>
    <row r="554" spans="10:29" ht="12.75">
      <c r="J554" s="192"/>
      <c r="K554" s="192"/>
      <c r="L554" s="192"/>
      <c r="M554" s="192"/>
      <c r="R554" s="192"/>
      <c r="S554" s="192"/>
      <c r="T554" s="192"/>
      <c r="U554" s="192"/>
      <c r="V554" s="192"/>
      <c r="W554" s="192"/>
      <c r="X554" s="192"/>
      <c r="Y554" s="192"/>
      <c r="Z554" s="192"/>
      <c r="AA554" s="192"/>
      <c r="AB554" s="192"/>
      <c r="AC554" s="192"/>
    </row>
    <row r="555" spans="10:29" ht="12.75">
      <c r="J555" s="192"/>
      <c r="K555" s="192"/>
      <c r="L555" s="192"/>
      <c r="M555" s="192"/>
      <c r="R555" s="192"/>
      <c r="S555" s="192"/>
      <c r="T555" s="192"/>
      <c r="U555" s="192"/>
      <c r="V555" s="192"/>
      <c r="W555" s="192"/>
      <c r="X555" s="192"/>
      <c r="Y555" s="192"/>
      <c r="Z555" s="192"/>
      <c r="AA555" s="192"/>
      <c r="AB555" s="192"/>
      <c r="AC555" s="192"/>
    </row>
    <row r="556" spans="10:29" ht="12.75">
      <c r="J556" s="192"/>
      <c r="K556" s="192"/>
      <c r="L556" s="192"/>
      <c r="M556" s="192"/>
      <c r="R556" s="192"/>
      <c r="S556" s="192"/>
      <c r="T556" s="192"/>
      <c r="U556" s="192"/>
      <c r="V556" s="192"/>
      <c r="W556" s="192"/>
      <c r="X556" s="192"/>
      <c r="Y556" s="192"/>
      <c r="Z556" s="192"/>
      <c r="AA556" s="192"/>
      <c r="AB556" s="192"/>
      <c r="AC556" s="192"/>
    </row>
    <row r="557" spans="10:29" ht="12.75">
      <c r="J557" s="192"/>
      <c r="K557" s="192"/>
      <c r="L557" s="192"/>
      <c r="M557" s="192"/>
      <c r="R557" s="192"/>
      <c r="S557" s="192"/>
      <c r="T557" s="192"/>
      <c r="U557" s="192"/>
      <c r="V557" s="192"/>
      <c r="W557" s="192"/>
      <c r="X557" s="192"/>
      <c r="Y557" s="192"/>
      <c r="Z557" s="192"/>
      <c r="AA557" s="192"/>
      <c r="AB557" s="192"/>
      <c r="AC557" s="192"/>
    </row>
    <row r="558" spans="10:29" ht="12.75">
      <c r="J558" s="192"/>
      <c r="K558" s="192"/>
      <c r="L558" s="192"/>
      <c r="M558" s="192"/>
      <c r="R558" s="192"/>
      <c r="S558" s="192"/>
      <c r="T558" s="192"/>
      <c r="U558" s="192"/>
      <c r="V558" s="192"/>
      <c r="W558" s="192"/>
      <c r="X558" s="192"/>
      <c r="Y558" s="192"/>
      <c r="Z558" s="192"/>
      <c r="AA558" s="192"/>
      <c r="AB558" s="192"/>
      <c r="AC558" s="192"/>
    </row>
    <row r="559" spans="10:29" ht="12.75">
      <c r="J559" s="192"/>
      <c r="K559" s="192"/>
      <c r="L559" s="192"/>
      <c r="M559" s="192"/>
      <c r="R559" s="192"/>
      <c r="S559" s="192"/>
      <c r="T559" s="192"/>
      <c r="U559" s="192"/>
      <c r="V559" s="192"/>
      <c r="W559" s="192"/>
      <c r="X559" s="192"/>
      <c r="Y559" s="192"/>
      <c r="Z559" s="192"/>
      <c r="AA559" s="192"/>
      <c r="AB559" s="192"/>
      <c r="AC559" s="192"/>
    </row>
    <row r="560" spans="10:29" ht="12.75">
      <c r="J560" s="192"/>
      <c r="K560" s="192"/>
      <c r="L560" s="192"/>
      <c r="M560" s="192"/>
      <c r="R560" s="192"/>
      <c r="S560" s="192"/>
      <c r="T560" s="192"/>
      <c r="U560" s="192"/>
      <c r="V560" s="192"/>
      <c r="W560" s="192"/>
      <c r="X560" s="192"/>
      <c r="Y560" s="192"/>
      <c r="Z560" s="192"/>
      <c r="AA560" s="192"/>
      <c r="AB560" s="192"/>
      <c r="AC560" s="192"/>
    </row>
    <row r="561" spans="10:29" ht="12.75">
      <c r="J561" s="192"/>
      <c r="K561" s="192"/>
      <c r="L561" s="192"/>
      <c r="M561" s="192"/>
      <c r="R561" s="192"/>
      <c r="S561" s="192"/>
      <c r="T561" s="192"/>
      <c r="U561" s="192"/>
      <c r="V561" s="192"/>
      <c r="W561" s="192"/>
      <c r="X561" s="192"/>
      <c r="Y561" s="192"/>
      <c r="Z561" s="192"/>
      <c r="AA561" s="192"/>
      <c r="AB561" s="192"/>
      <c r="AC561" s="192"/>
    </row>
    <row r="562" spans="10:29" ht="12.75">
      <c r="J562" s="192"/>
      <c r="K562" s="192"/>
      <c r="L562" s="192"/>
      <c r="M562" s="192"/>
      <c r="R562" s="192"/>
      <c r="S562" s="192"/>
      <c r="T562" s="192"/>
      <c r="U562" s="192"/>
      <c r="V562" s="192"/>
      <c r="W562" s="192"/>
      <c r="X562" s="192"/>
      <c r="Y562" s="192"/>
      <c r="Z562" s="192"/>
      <c r="AA562" s="192"/>
      <c r="AB562" s="192"/>
      <c r="AC562" s="192"/>
    </row>
    <row r="563" spans="10:29" ht="12.75">
      <c r="J563" s="192"/>
      <c r="K563" s="192"/>
      <c r="L563" s="192"/>
      <c r="M563" s="192"/>
      <c r="R563" s="192"/>
      <c r="S563" s="192"/>
      <c r="T563" s="192"/>
      <c r="U563" s="192"/>
      <c r="V563" s="192"/>
      <c r="W563" s="192"/>
      <c r="X563" s="192"/>
      <c r="Y563" s="192"/>
      <c r="Z563" s="192"/>
      <c r="AA563" s="192"/>
      <c r="AB563" s="192"/>
      <c r="AC563" s="192"/>
    </row>
    <row r="564" spans="10:29" ht="12.75">
      <c r="J564" s="192"/>
      <c r="K564" s="192"/>
      <c r="L564" s="192"/>
      <c r="M564" s="192"/>
      <c r="R564" s="192"/>
      <c r="S564" s="192"/>
      <c r="T564" s="192"/>
      <c r="U564" s="192"/>
      <c r="V564" s="192"/>
      <c r="W564" s="192"/>
      <c r="X564" s="192"/>
      <c r="Y564" s="192"/>
      <c r="Z564" s="192"/>
      <c r="AA564" s="192"/>
      <c r="AB564" s="192"/>
      <c r="AC564" s="192"/>
    </row>
    <row r="565" spans="10:29" ht="12.75">
      <c r="J565" s="192"/>
      <c r="K565" s="192"/>
      <c r="L565" s="192"/>
      <c r="M565" s="192"/>
      <c r="R565" s="192"/>
      <c r="S565" s="192"/>
      <c r="T565" s="192"/>
      <c r="U565" s="192"/>
      <c r="V565" s="192"/>
      <c r="W565" s="192"/>
      <c r="X565" s="192"/>
      <c r="Y565" s="192"/>
      <c r="Z565" s="192"/>
      <c r="AA565" s="192"/>
      <c r="AB565" s="192"/>
      <c r="AC565" s="192"/>
    </row>
    <row r="566" spans="10:29" ht="12.75">
      <c r="J566" s="192"/>
      <c r="K566" s="192"/>
      <c r="L566" s="192"/>
      <c r="M566" s="192"/>
      <c r="R566" s="192"/>
      <c r="S566" s="192"/>
      <c r="T566" s="192"/>
      <c r="U566" s="192"/>
      <c r="V566" s="192"/>
      <c r="W566" s="192"/>
      <c r="X566" s="192"/>
      <c r="Y566" s="192"/>
      <c r="Z566" s="192"/>
      <c r="AA566" s="192"/>
      <c r="AB566" s="192"/>
      <c r="AC566" s="192"/>
    </row>
    <row r="567" spans="10:29" ht="12.75">
      <c r="J567" s="192"/>
      <c r="K567" s="192"/>
      <c r="L567" s="192"/>
      <c r="M567" s="192"/>
      <c r="R567" s="192"/>
      <c r="S567" s="192"/>
      <c r="T567" s="192"/>
      <c r="U567" s="192"/>
      <c r="V567" s="192"/>
      <c r="W567" s="192"/>
      <c r="X567" s="192"/>
      <c r="Y567" s="192"/>
      <c r="Z567" s="192"/>
      <c r="AA567" s="192"/>
      <c r="AB567" s="192"/>
      <c r="AC567" s="192"/>
    </row>
    <row r="568" spans="10:29" ht="12.75">
      <c r="J568" s="192"/>
      <c r="K568" s="192"/>
      <c r="L568" s="192"/>
      <c r="M568" s="192"/>
      <c r="R568" s="192"/>
      <c r="S568" s="192"/>
      <c r="T568" s="192"/>
      <c r="U568" s="192"/>
      <c r="V568" s="192"/>
      <c r="W568" s="192"/>
      <c r="X568" s="192"/>
      <c r="Y568" s="192"/>
      <c r="Z568" s="192"/>
      <c r="AA568" s="192"/>
      <c r="AB568" s="192"/>
      <c r="AC568" s="192"/>
    </row>
    <row r="569" spans="10:29" ht="12.75">
      <c r="J569" s="192"/>
      <c r="K569" s="192"/>
      <c r="L569" s="192"/>
      <c r="M569" s="192"/>
      <c r="R569" s="192"/>
      <c r="S569" s="192"/>
      <c r="T569" s="192"/>
      <c r="U569" s="192"/>
      <c r="V569" s="192"/>
      <c r="W569" s="192"/>
      <c r="X569" s="192"/>
      <c r="Y569" s="192"/>
      <c r="Z569" s="192"/>
      <c r="AA569" s="192"/>
      <c r="AB569" s="192"/>
      <c r="AC569" s="192"/>
    </row>
    <row r="570" spans="10:29" ht="12.75">
      <c r="J570" s="192"/>
      <c r="K570" s="192"/>
      <c r="L570" s="192"/>
      <c r="M570" s="192"/>
      <c r="R570" s="192"/>
      <c r="S570" s="192"/>
      <c r="T570" s="192"/>
      <c r="U570" s="192"/>
      <c r="V570" s="192"/>
      <c r="W570" s="192"/>
      <c r="X570" s="192"/>
      <c r="Y570" s="192"/>
      <c r="Z570" s="192"/>
      <c r="AA570" s="192"/>
      <c r="AB570" s="192"/>
      <c r="AC570" s="192"/>
    </row>
    <row r="571" spans="10:29" ht="12.75">
      <c r="J571" s="192"/>
      <c r="K571" s="192"/>
      <c r="L571" s="192"/>
      <c r="M571" s="192"/>
      <c r="R571" s="192"/>
      <c r="S571" s="192"/>
      <c r="T571" s="192"/>
      <c r="U571" s="192"/>
      <c r="V571" s="192"/>
      <c r="W571" s="192"/>
      <c r="X571" s="192"/>
      <c r="Y571" s="192"/>
      <c r="Z571" s="192"/>
      <c r="AA571" s="192"/>
      <c r="AB571" s="192"/>
      <c r="AC571" s="192"/>
    </row>
    <row r="572" spans="10:29" ht="12.75">
      <c r="J572" s="192"/>
      <c r="K572" s="192"/>
      <c r="L572" s="192"/>
      <c r="M572" s="192"/>
      <c r="R572" s="192"/>
      <c r="S572" s="192"/>
      <c r="T572" s="192"/>
      <c r="U572" s="192"/>
      <c r="V572" s="192"/>
      <c r="W572" s="192"/>
      <c r="X572" s="192"/>
      <c r="Y572" s="192"/>
      <c r="Z572" s="192"/>
      <c r="AA572" s="192"/>
      <c r="AB572" s="192"/>
      <c r="AC572" s="192"/>
    </row>
    <row r="573" spans="10:29" ht="12.75">
      <c r="J573" s="192"/>
      <c r="K573" s="192"/>
      <c r="L573" s="192"/>
      <c r="M573" s="192"/>
      <c r="R573" s="192"/>
      <c r="S573" s="192"/>
      <c r="T573" s="192"/>
      <c r="U573" s="192"/>
      <c r="V573" s="192"/>
      <c r="W573" s="192"/>
      <c r="X573" s="192"/>
      <c r="Y573" s="192"/>
      <c r="Z573" s="192"/>
      <c r="AA573" s="192"/>
      <c r="AB573" s="192"/>
      <c r="AC573" s="192"/>
    </row>
    <row r="574" spans="10:29" ht="12.75">
      <c r="J574" s="192"/>
      <c r="K574" s="192"/>
      <c r="L574" s="192"/>
      <c r="M574" s="192"/>
      <c r="R574" s="192"/>
      <c r="S574" s="192"/>
      <c r="T574" s="192"/>
      <c r="U574" s="192"/>
      <c r="V574" s="192"/>
      <c r="W574" s="192"/>
      <c r="X574" s="192"/>
      <c r="Y574" s="192"/>
      <c r="Z574" s="192"/>
      <c r="AA574" s="192"/>
      <c r="AB574" s="192"/>
      <c r="AC574" s="192"/>
    </row>
    <row r="575" spans="10:29" ht="12.75">
      <c r="J575" s="192"/>
      <c r="K575" s="192"/>
      <c r="L575" s="192"/>
      <c r="M575" s="192"/>
      <c r="R575" s="192"/>
      <c r="S575" s="192"/>
      <c r="T575" s="192"/>
      <c r="U575" s="192"/>
      <c r="V575" s="192"/>
      <c r="W575" s="192"/>
      <c r="X575" s="192"/>
      <c r="Y575" s="192"/>
      <c r="Z575" s="192"/>
      <c r="AA575" s="192"/>
      <c r="AB575" s="192"/>
      <c r="AC575" s="192"/>
    </row>
    <row r="576" spans="10:29" ht="12.75">
      <c r="J576" s="192"/>
      <c r="K576" s="192"/>
      <c r="L576" s="192"/>
      <c r="M576" s="192"/>
      <c r="R576" s="192"/>
      <c r="S576" s="192"/>
      <c r="T576" s="192"/>
      <c r="U576" s="192"/>
      <c r="V576" s="192"/>
      <c r="W576" s="192"/>
      <c r="X576" s="192"/>
      <c r="Y576" s="192"/>
      <c r="Z576" s="192"/>
      <c r="AA576" s="192"/>
      <c r="AB576" s="192"/>
      <c r="AC576" s="192"/>
    </row>
    <row r="577" spans="10:29" ht="12.75">
      <c r="J577" s="192"/>
      <c r="K577" s="192"/>
      <c r="L577" s="192"/>
      <c r="M577" s="192"/>
      <c r="R577" s="192"/>
      <c r="S577" s="192"/>
      <c r="T577" s="192"/>
      <c r="U577" s="192"/>
      <c r="V577" s="192"/>
      <c r="W577" s="192"/>
      <c r="X577" s="192"/>
      <c r="Y577" s="192"/>
      <c r="Z577" s="192"/>
      <c r="AA577" s="192"/>
      <c r="AB577" s="192"/>
      <c r="AC577" s="192"/>
    </row>
    <row r="578" spans="10:29" ht="12.75">
      <c r="J578" s="192"/>
      <c r="K578" s="192"/>
      <c r="L578" s="192"/>
      <c r="M578" s="192"/>
      <c r="R578" s="192"/>
      <c r="S578" s="192"/>
      <c r="T578" s="192"/>
      <c r="U578" s="192"/>
      <c r="V578" s="192"/>
      <c r="W578" s="192"/>
      <c r="X578" s="192"/>
      <c r="Y578" s="192"/>
      <c r="Z578" s="192"/>
      <c r="AA578" s="192"/>
      <c r="AB578" s="192"/>
      <c r="AC578" s="192"/>
    </row>
    <row r="579" spans="10:29" ht="12.75">
      <c r="J579" s="192"/>
      <c r="K579" s="192"/>
      <c r="L579" s="192"/>
      <c r="M579" s="192"/>
      <c r="R579" s="192"/>
      <c r="S579" s="192"/>
      <c r="T579" s="192"/>
      <c r="U579" s="192"/>
      <c r="V579" s="192"/>
      <c r="W579" s="192"/>
      <c r="X579" s="192"/>
      <c r="Y579" s="192"/>
      <c r="Z579" s="192"/>
      <c r="AA579" s="192"/>
      <c r="AB579" s="192"/>
      <c r="AC579" s="192"/>
    </row>
    <row r="580" spans="10:29" ht="12.75">
      <c r="J580" s="192"/>
      <c r="K580" s="192"/>
      <c r="L580" s="192"/>
      <c r="M580" s="192"/>
      <c r="R580" s="192"/>
      <c r="S580" s="192"/>
      <c r="T580" s="192"/>
      <c r="U580" s="192"/>
      <c r="V580" s="192"/>
      <c r="W580" s="192"/>
      <c r="X580" s="192"/>
      <c r="Y580" s="192"/>
      <c r="Z580" s="192"/>
      <c r="AA580" s="192"/>
      <c r="AB580" s="192"/>
      <c r="AC580" s="192"/>
    </row>
    <row r="581" spans="10:29" ht="12.75">
      <c r="J581" s="192"/>
      <c r="K581" s="192"/>
      <c r="L581" s="192"/>
      <c r="M581" s="192"/>
      <c r="R581" s="192"/>
      <c r="S581" s="192"/>
      <c r="T581" s="192"/>
      <c r="U581" s="192"/>
      <c r="V581" s="192"/>
      <c r="W581" s="192"/>
      <c r="X581" s="192"/>
      <c r="Y581" s="192"/>
      <c r="Z581" s="192"/>
      <c r="AA581" s="192"/>
      <c r="AB581" s="192"/>
      <c r="AC581" s="192"/>
    </row>
    <row r="582" spans="10:29" ht="12.75">
      <c r="J582" s="192"/>
      <c r="K582" s="192"/>
      <c r="L582" s="192"/>
      <c r="M582" s="192"/>
      <c r="R582" s="192"/>
      <c r="S582" s="192"/>
      <c r="T582" s="192"/>
      <c r="U582" s="192"/>
      <c r="V582" s="192"/>
      <c r="W582" s="192"/>
      <c r="X582" s="192"/>
      <c r="Y582" s="192"/>
      <c r="Z582" s="192"/>
      <c r="AA582" s="192"/>
      <c r="AB582" s="192"/>
      <c r="AC582" s="192"/>
    </row>
    <row r="583" spans="10:29" ht="12.75">
      <c r="J583" s="192"/>
      <c r="K583" s="192"/>
      <c r="L583" s="192"/>
      <c r="M583" s="192"/>
      <c r="R583" s="192"/>
      <c r="S583" s="192"/>
      <c r="T583" s="192"/>
      <c r="U583" s="192"/>
      <c r="V583" s="192"/>
      <c r="W583" s="192"/>
      <c r="X583" s="192"/>
      <c r="Y583" s="192"/>
      <c r="Z583" s="192"/>
      <c r="AA583" s="192"/>
      <c r="AB583" s="192"/>
      <c r="AC583" s="192"/>
    </row>
    <row r="584" spans="10:29" ht="12.75">
      <c r="J584" s="192"/>
      <c r="K584" s="192"/>
      <c r="L584" s="192"/>
      <c r="M584" s="192"/>
      <c r="R584" s="192"/>
      <c r="S584" s="192"/>
      <c r="T584" s="192"/>
      <c r="U584" s="192"/>
      <c r="V584" s="192"/>
      <c r="W584" s="192"/>
      <c r="X584" s="192"/>
      <c r="Y584" s="192"/>
      <c r="Z584" s="192"/>
      <c r="AA584" s="192"/>
      <c r="AB584" s="192"/>
      <c r="AC584" s="192"/>
    </row>
    <row r="585" spans="10:29" ht="12.75">
      <c r="J585" s="192"/>
      <c r="K585" s="192"/>
      <c r="L585" s="192"/>
      <c r="M585" s="192"/>
      <c r="R585" s="192"/>
      <c r="S585" s="192"/>
      <c r="T585" s="192"/>
      <c r="U585" s="192"/>
      <c r="V585" s="192"/>
      <c r="W585" s="192"/>
      <c r="X585" s="192"/>
      <c r="Y585" s="192"/>
      <c r="Z585" s="192"/>
      <c r="AA585" s="192"/>
      <c r="AB585" s="192"/>
      <c r="AC585" s="192"/>
    </row>
    <row r="586" spans="10:29" ht="12.75">
      <c r="J586" s="192"/>
      <c r="K586" s="192"/>
      <c r="L586" s="192"/>
      <c r="M586" s="192"/>
      <c r="R586" s="192"/>
      <c r="S586" s="192"/>
      <c r="T586" s="192"/>
      <c r="U586" s="192"/>
      <c r="V586" s="192"/>
      <c r="W586" s="192"/>
      <c r="X586" s="192"/>
      <c r="Y586" s="192"/>
      <c r="Z586" s="192"/>
      <c r="AA586" s="192"/>
      <c r="AB586" s="192"/>
      <c r="AC586" s="192"/>
    </row>
    <row r="587" spans="10:29" ht="12.75">
      <c r="J587" s="192"/>
      <c r="K587" s="192"/>
      <c r="L587" s="192"/>
      <c r="M587" s="192"/>
      <c r="R587" s="192"/>
      <c r="S587" s="192"/>
      <c r="T587" s="192"/>
      <c r="U587" s="192"/>
      <c r="V587" s="192"/>
      <c r="W587" s="192"/>
      <c r="X587" s="192"/>
      <c r="Y587" s="192"/>
      <c r="Z587" s="192"/>
      <c r="AA587" s="192"/>
      <c r="AB587" s="192"/>
      <c r="AC587" s="192"/>
    </row>
    <row r="588" spans="10:29" ht="12.75">
      <c r="J588" s="192"/>
      <c r="K588" s="192"/>
      <c r="L588" s="192"/>
      <c r="M588" s="192"/>
      <c r="R588" s="192"/>
      <c r="S588" s="192"/>
      <c r="T588" s="192"/>
      <c r="U588" s="192"/>
      <c r="V588" s="192"/>
      <c r="W588" s="192"/>
      <c r="X588" s="192"/>
      <c r="Y588" s="192"/>
      <c r="Z588" s="192"/>
      <c r="AA588" s="192"/>
      <c r="AB588" s="192"/>
      <c r="AC588" s="192"/>
    </row>
    <row r="589" spans="10:29" ht="12.75">
      <c r="J589" s="192"/>
      <c r="K589" s="192"/>
      <c r="L589" s="192"/>
      <c r="M589" s="192"/>
      <c r="R589" s="192"/>
      <c r="S589" s="192"/>
      <c r="T589" s="192"/>
      <c r="U589" s="192"/>
      <c r="V589" s="192"/>
      <c r="W589" s="192"/>
      <c r="X589" s="192"/>
      <c r="Y589" s="192"/>
      <c r="Z589" s="192"/>
      <c r="AA589" s="192"/>
      <c r="AB589" s="192"/>
      <c r="AC589" s="192"/>
    </row>
    <row r="590" spans="10:29" ht="12.75">
      <c r="J590" s="192"/>
      <c r="K590" s="192"/>
      <c r="L590" s="192"/>
      <c r="M590" s="192"/>
      <c r="R590" s="192"/>
      <c r="S590" s="192"/>
      <c r="T590" s="192"/>
      <c r="U590" s="192"/>
      <c r="V590" s="192"/>
      <c r="W590" s="192"/>
      <c r="X590" s="192"/>
      <c r="Y590" s="192"/>
      <c r="Z590" s="192"/>
      <c r="AA590" s="192"/>
      <c r="AB590" s="192"/>
      <c r="AC590" s="192"/>
    </row>
    <row r="591" spans="10:29" ht="12.75">
      <c r="J591" s="192"/>
      <c r="K591" s="192"/>
      <c r="L591" s="192"/>
      <c r="M591" s="192"/>
      <c r="R591" s="192"/>
      <c r="S591" s="192"/>
      <c r="T591" s="192"/>
      <c r="U591" s="192"/>
      <c r="V591" s="192"/>
      <c r="W591" s="192"/>
      <c r="X591" s="192"/>
      <c r="Y591" s="192"/>
      <c r="Z591" s="192"/>
      <c r="AA591" s="192"/>
      <c r="AB591" s="192"/>
      <c r="AC591" s="192"/>
    </row>
    <row r="592" spans="10:29" ht="12.75">
      <c r="J592" s="192"/>
      <c r="K592" s="192"/>
      <c r="L592" s="192"/>
      <c r="M592" s="192"/>
      <c r="R592" s="192"/>
      <c r="S592" s="192"/>
      <c r="T592" s="192"/>
      <c r="U592" s="192"/>
      <c r="V592" s="192"/>
      <c r="W592" s="192"/>
      <c r="X592" s="192"/>
      <c r="Y592" s="192"/>
      <c r="Z592" s="192"/>
      <c r="AA592" s="192"/>
      <c r="AB592" s="192"/>
      <c r="AC592" s="192"/>
    </row>
    <row r="593" spans="10:29" ht="12.75">
      <c r="J593" s="192"/>
      <c r="K593" s="192"/>
      <c r="L593" s="192"/>
      <c r="M593" s="192"/>
      <c r="R593" s="192"/>
      <c r="S593" s="192"/>
      <c r="T593" s="192"/>
      <c r="U593" s="192"/>
      <c r="V593" s="192"/>
      <c r="W593" s="192"/>
      <c r="X593" s="192"/>
      <c r="Y593" s="192"/>
      <c r="Z593" s="192"/>
      <c r="AA593" s="192"/>
      <c r="AB593" s="192"/>
      <c r="AC593" s="192"/>
    </row>
    <row r="594" spans="10:29" ht="12.75">
      <c r="J594" s="192"/>
      <c r="K594" s="192"/>
      <c r="L594" s="192"/>
      <c r="M594" s="192"/>
      <c r="R594" s="192"/>
      <c r="S594" s="192"/>
      <c r="T594" s="192"/>
      <c r="U594" s="192"/>
      <c r="V594" s="192"/>
      <c r="W594" s="192"/>
      <c r="X594" s="192"/>
      <c r="Y594" s="192"/>
      <c r="Z594" s="192"/>
      <c r="AA594" s="192"/>
      <c r="AB594" s="192"/>
      <c r="AC594" s="192"/>
    </row>
    <row r="595" spans="10:29" ht="12.75">
      <c r="J595" s="192"/>
      <c r="K595" s="192"/>
      <c r="L595" s="192"/>
      <c r="M595" s="192"/>
      <c r="R595" s="192"/>
      <c r="S595" s="192"/>
      <c r="T595" s="192"/>
      <c r="U595" s="192"/>
      <c r="V595" s="192"/>
      <c r="W595" s="192"/>
      <c r="X595" s="192"/>
      <c r="Y595" s="192"/>
      <c r="Z595" s="192"/>
      <c r="AA595" s="192"/>
      <c r="AB595" s="192"/>
      <c r="AC595" s="192"/>
    </row>
    <row r="596" spans="10:29" ht="12.75">
      <c r="J596" s="192"/>
      <c r="K596" s="192"/>
      <c r="L596" s="192"/>
      <c r="M596" s="192"/>
      <c r="R596" s="192"/>
      <c r="S596" s="192"/>
      <c r="T596" s="192"/>
      <c r="U596" s="192"/>
      <c r="V596" s="192"/>
      <c r="W596" s="192"/>
      <c r="X596" s="192"/>
      <c r="Y596" s="192"/>
      <c r="Z596" s="192"/>
      <c r="AA596" s="192"/>
      <c r="AB596" s="192"/>
      <c r="AC596" s="192"/>
    </row>
    <row r="597" spans="10:29" ht="12.75">
      <c r="J597" s="192"/>
      <c r="K597" s="192"/>
      <c r="L597" s="192"/>
      <c r="M597" s="192"/>
      <c r="R597" s="192"/>
      <c r="S597" s="192"/>
      <c r="T597" s="192"/>
      <c r="U597" s="192"/>
      <c r="V597" s="192"/>
      <c r="W597" s="192"/>
      <c r="X597" s="192"/>
      <c r="Y597" s="192"/>
      <c r="Z597" s="192"/>
      <c r="AA597" s="192"/>
      <c r="AB597" s="192"/>
      <c r="AC597" s="192"/>
    </row>
    <row r="598" spans="10:29" ht="12.75">
      <c r="J598" s="192"/>
      <c r="K598" s="192"/>
      <c r="L598" s="192"/>
      <c r="M598" s="192"/>
      <c r="R598" s="192"/>
      <c r="S598" s="192"/>
      <c r="T598" s="192"/>
      <c r="U598" s="192"/>
      <c r="V598" s="192"/>
      <c r="W598" s="192"/>
      <c r="X598" s="192"/>
      <c r="Y598" s="192"/>
      <c r="Z598" s="192"/>
      <c r="AA598" s="192"/>
      <c r="AB598" s="192"/>
      <c r="AC598" s="192"/>
    </row>
    <row r="599" spans="10:29" ht="12.75">
      <c r="J599" s="192"/>
      <c r="K599" s="192"/>
      <c r="L599" s="192"/>
      <c r="M599" s="192"/>
      <c r="R599" s="192"/>
      <c r="S599" s="192"/>
      <c r="T599" s="192"/>
      <c r="U599" s="192"/>
      <c r="V599" s="192"/>
      <c r="W599" s="192"/>
      <c r="X599" s="192"/>
      <c r="Y599" s="192"/>
      <c r="Z599" s="192"/>
      <c r="AA599" s="192"/>
      <c r="AB599" s="192"/>
      <c r="AC599" s="192"/>
    </row>
    <row r="600" spans="10:29" ht="12.75">
      <c r="J600" s="192"/>
      <c r="K600" s="192"/>
      <c r="L600" s="192"/>
      <c r="M600" s="192"/>
      <c r="R600" s="192"/>
      <c r="S600" s="192"/>
      <c r="T600" s="192"/>
      <c r="U600" s="192"/>
      <c r="V600" s="192"/>
      <c r="W600" s="192"/>
      <c r="X600" s="192"/>
      <c r="Y600" s="192"/>
      <c r="Z600" s="192"/>
      <c r="AA600" s="192"/>
      <c r="AB600" s="192"/>
      <c r="AC600" s="192"/>
    </row>
    <row r="601" spans="10:29" ht="12.75">
      <c r="J601" s="192"/>
      <c r="K601" s="192"/>
      <c r="L601" s="192"/>
      <c r="M601" s="192"/>
      <c r="R601" s="192"/>
      <c r="S601" s="192"/>
      <c r="T601" s="192"/>
      <c r="U601" s="192"/>
      <c r="V601" s="192"/>
      <c r="W601" s="192"/>
      <c r="X601" s="192"/>
      <c r="Y601" s="192"/>
      <c r="Z601" s="192"/>
      <c r="AA601" s="192"/>
      <c r="AB601" s="192"/>
      <c r="AC601" s="192"/>
    </row>
    <row r="602" spans="10:29" ht="12.75">
      <c r="J602" s="192"/>
      <c r="K602" s="192"/>
      <c r="L602" s="192"/>
      <c r="M602" s="192"/>
      <c r="R602" s="192"/>
      <c r="S602" s="192"/>
      <c r="T602" s="192"/>
      <c r="U602" s="192"/>
      <c r="V602" s="192"/>
      <c r="W602" s="192"/>
      <c r="X602" s="192"/>
      <c r="Y602" s="192"/>
      <c r="Z602" s="192"/>
      <c r="AA602" s="192"/>
      <c r="AB602" s="192"/>
      <c r="AC602" s="192"/>
    </row>
    <row r="603" spans="10:29" ht="12.75">
      <c r="J603" s="192"/>
      <c r="K603" s="192"/>
      <c r="L603" s="192"/>
      <c r="M603" s="192"/>
      <c r="R603" s="192"/>
      <c r="S603" s="192"/>
      <c r="T603" s="192"/>
      <c r="U603" s="192"/>
      <c r="V603" s="192"/>
      <c r="W603" s="192"/>
      <c r="X603" s="192"/>
      <c r="Y603" s="192"/>
      <c r="Z603" s="192"/>
      <c r="AA603" s="192"/>
      <c r="AB603" s="192"/>
      <c r="AC603" s="192"/>
    </row>
    <row r="604" spans="10:29" ht="12.75">
      <c r="J604" s="192"/>
      <c r="K604" s="192"/>
      <c r="L604" s="192"/>
      <c r="M604" s="192"/>
      <c r="R604" s="192"/>
      <c r="S604" s="192"/>
      <c r="T604" s="192"/>
      <c r="U604" s="192"/>
      <c r="V604" s="192"/>
      <c r="W604" s="192"/>
      <c r="X604" s="192"/>
      <c r="Y604" s="192"/>
      <c r="Z604" s="192"/>
      <c r="AA604" s="192"/>
      <c r="AB604" s="192"/>
      <c r="AC604" s="192"/>
    </row>
    <row r="605" spans="10:29" ht="12.75">
      <c r="J605" s="192"/>
      <c r="K605" s="192"/>
      <c r="L605" s="192"/>
      <c r="M605" s="192"/>
      <c r="R605" s="192"/>
      <c r="S605" s="192"/>
      <c r="T605" s="192"/>
      <c r="U605" s="192"/>
      <c r="V605" s="192"/>
      <c r="W605" s="192"/>
      <c r="X605" s="192"/>
      <c r="Y605" s="192"/>
      <c r="Z605" s="192"/>
      <c r="AA605" s="192"/>
      <c r="AB605" s="192"/>
      <c r="AC605" s="192"/>
    </row>
    <row r="606" spans="10:29" ht="12.75">
      <c r="J606" s="192"/>
      <c r="K606" s="192"/>
      <c r="L606" s="192"/>
      <c r="M606" s="192"/>
      <c r="R606" s="192"/>
      <c r="S606" s="192"/>
      <c r="T606" s="192"/>
      <c r="U606" s="192"/>
      <c r="V606" s="192"/>
      <c r="W606" s="192"/>
      <c r="X606" s="192"/>
      <c r="Y606" s="192"/>
      <c r="Z606" s="192"/>
      <c r="AA606" s="192"/>
      <c r="AB606" s="192"/>
      <c r="AC606" s="192"/>
    </row>
    <row r="607" spans="10:29" ht="12.75">
      <c r="J607" s="192"/>
      <c r="K607" s="192"/>
      <c r="L607" s="192"/>
      <c r="M607" s="192"/>
      <c r="R607" s="192"/>
      <c r="S607" s="192"/>
      <c r="T607" s="192"/>
      <c r="U607" s="192"/>
      <c r="V607" s="192"/>
      <c r="W607" s="192"/>
      <c r="X607" s="192"/>
      <c r="Y607" s="192"/>
      <c r="Z607" s="192"/>
      <c r="AA607" s="192"/>
      <c r="AB607" s="192"/>
      <c r="AC607" s="192"/>
    </row>
    <row r="608" spans="10:29" ht="12.75">
      <c r="J608" s="192"/>
      <c r="K608" s="192"/>
      <c r="L608" s="192"/>
      <c r="M608" s="192"/>
      <c r="R608" s="192"/>
      <c r="S608" s="192"/>
      <c r="T608" s="192"/>
      <c r="U608" s="192"/>
      <c r="V608" s="192"/>
      <c r="W608" s="192"/>
      <c r="X608" s="192"/>
      <c r="Y608" s="192"/>
      <c r="Z608" s="192"/>
      <c r="AA608" s="192"/>
      <c r="AB608" s="192"/>
      <c r="AC608" s="192"/>
    </row>
    <row r="609" spans="10:29" ht="12.75">
      <c r="J609" s="192"/>
      <c r="K609" s="192"/>
      <c r="L609" s="192"/>
      <c r="M609" s="192"/>
      <c r="R609" s="192"/>
      <c r="S609" s="192"/>
      <c r="T609" s="192"/>
      <c r="U609" s="192"/>
      <c r="V609" s="192"/>
      <c r="W609" s="192"/>
      <c r="X609" s="192"/>
      <c r="Y609" s="192"/>
      <c r="Z609" s="192"/>
      <c r="AA609" s="192"/>
      <c r="AB609" s="192"/>
      <c r="AC609" s="192"/>
    </row>
    <row r="610" spans="10:29" ht="12.75">
      <c r="J610" s="192"/>
      <c r="K610" s="192"/>
      <c r="L610" s="192"/>
      <c r="M610" s="192"/>
      <c r="R610" s="192"/>
      <c r="S610" s="192"/>
      <c r="T610" s="192"/>
      <c r="U610" s="192"/>
      <c r="V610" s="192"/>
      <c r="W610" s="192"/>
      <c r="X610" s="192"/>
      <c r="Y610" s="192"/>
      <c r="Z610" s="192"/>
      <c r="AA610" s="192"/>
      <c r="AB610" s="192"/>
      <c r="AC610" s="192"/>
    </row>
    <row r="611" spans="10:29" ht="12.75">
      <c r="J611" s="192"/>
      <c r="K611" s="192"/>
      <c r="L611" s="192"/>
      <c r="M611" s="192"/>
      <c r="R611" s="192"/>
      <c r="S611" s="192"/>
      <c r="T611" s="192"/>
      <c r="U611" s="192"/>
      <c r="V611" s="192"/>
      <c r="W611" s="192"/>
      <c r="X611" s="192"/>
      <c r="Y611" s="192"/>
      <c r="Z611" s="192"/>
      <c r="AA611" s="192"/>
      <c r="AB611" s="192"/>
      <c r="AC611" s="192"/>
    </row>
    <row r="612" spans="10:29" ht="12.75">
      <c r="J612" s="192"/>
      <c r="K612" s="192"/>
      <c r="L612" s="192"/>
      <c r="M612" s="192"/>
      <c r="R612" s="192"/>
      <c r="S612" s="192"/>
      <c r="T612" s="192"/>
      <c r="U612" s="192"/>
      <c r="V612" s="192"/>
      <c r="W612" s="192"/>
      <c r="X612" s="192"/>
      <c r="Y612" s="192"/>
      <c r="Z612" s="192"/>
      <c r="AA612" s="192"/>
      <c r="AB612" s="192"/>
      <c r="AC612" s="192"/>
    </row>
    <row r="613" spans="10:29" ht="12.75">
      <c r="J613" s="192"/>
      <c r="K613" s="192"/>
      <c r="L613" s="192"/>
      <c r="M613" s="192"/>
      <c r="R613" s="192"/>
      <c r="S613" s="192"/>
      <c r="T613" s="192"/>
      <c r="U613" s="192"/>
      <c r="V613" s="192"/>
      <c r="W613" s="192"/>
      <c r="X613" s="192"/>
      <c r="Y613" s="192"/>
      <c r="Z613" s="192"/>
      <c r="AA613" s="192"/>
      <c r="AB613" s="192"/>
      <c r="AC613" s="192"/>
    </row>
    <row r="614" spans="10:29" ht="12.75">
      <c r="J614" s="192"/>
      <c r="K614" s="192"/>
      <c r="L614" s="192"/>
      <c r="M614" s="192"/>
      <c r="R614" s="192"/>
      <c r="S614" s="192"/>
      <c r="T614" s="192"/>
      <c r="U614" s="192"/>
      <c r="V614" s="192"/>
      <c r="W614" s="192"/>
      <c r="X614" s="192"/>
      <c r="Y614" s="192"/>
      <c r="Z614" s="192"/>
      <c r="AA614" s="192"/>
      <c r="AB614" s="192"/>
      <c r="AC614" s="192"/>
    </row>
    <row r="615" spans="10:29" ht="12.75">
      <c r="J615" s="192"/>
      <c r="K615" s="192"/>
      <c r="L615" s="192"/>
      <c r="M615" s="192"/>
      <c r="R615" s="192"/>
      <c r="S615" s="192"/>
      <c r="T615" s="192"/>
      <c r="U615" s="192"/>
      <c r="V615" s="192"/>
      <c r="W615" s="192"/>
      <c r="X615" s="192"/>
      <c r="Y615" s="192"/>
      <c r="Z615" s="192"/>
      <c r="AA615" s="192"/>
      <c r="AB615" s="192"/>
      <c r="AC615" s="192"/>
    </row>
    <row r="616" spans="10:29" ht="12.75">
      <c r="J616" s="192"/>
      <c r="K616" s="192"/>
      <c r="L616" s="192"/>
      <c r="M616" s="192"/>
      <c r="R616" s="192"/>
      <c r="S616" s="192"/>
      <c r="T616" s="192"/>
      <c r="U616" s="192"/>
      <c r="V616" s="192"/>
      <c r="W616" s="192"/>
      <c r="X616" s="192"/>
      <c r="Y616" s="192"/>
      <c r="Z616" s="192"/>
      <c r="AA616" s="192"/>
      <c r="AB616" s="192"/>
      <c r="AC616" s="192"/>
    </row>
    <row r="617" spans="10:29" ht="12.75">
      <c r="J617" s="192"/>
      <c r="K617" s="192"/>
      <c r="L617" s="192"/>
      <c r="M617" s="192"/>
      <c r="R617" s="192"/>
      <c r="S617" s="192"/>
      <c r="T617" s="192"/>
      <c r="U617" s="192"/>
      <c r="V617" s="192"/>
      <c r="W617" s="192"/>
      <c r="X617" s="192"/>
      <c r="Y617" s="192"/>
      <c r="Z617" s="192"/>
      <c r="AA617" s="192"/>
      <c r="AB617" s="192"/>
      <c r="AC617" s="192"/>
    </row>
    <row r="618" spans="10:29" ht="12.75">
      <c r="J618" s="192"/>
      <c r="K618" s="192"/>
      <c r="L618" s="192"/>
      <c r="M618" s="192"/>
      <c r="R618" s="192"/>
      <c r="S618" s="192"/>
      <c r="T618" s="192"/>
      <c r="U618" s="192"/>
      <c r="V618" s="192"/>
      <c r="W618" s="192"/>
      <c r="X618" s="192"/>
      <c r="Y618" s="192"/>
      <c r="Z618" s="192"/>
      <c r="AA618" s="192"/>
      <c r="AB618" s="192"/>
      <c r="AC618" s="192"/>
    </row>
    <row r="619" spans="10:29" ht="12.75">
      <c r="J619" s="192"/>
      <c r="K619" s="192"/>
      <c r="L619" s="192"/>
      <c r="M619" s="192"/>
      <c r="R619" s="192"/>
      <c r="S619" s="192"/>
      <c r="T619" s="192"/>
      <c r="U619" s="192"/>
      <c r="V619" s="192"/>
      <c r="W619" s="192"/>
      <c r="X619" s="192"/>
      <c r="Y619" s="192"/>
      <c r="Z619" s="192"/>
      <c r="AA619" s="192"/>
      <c r="AB619" s="192"/>
      <c r="AC619" s="192"/>
    </row>
    <row r="620" spans="10:29" ht="12.75">
      <c r="J620" s="192"/>
      <c r="K620" s="192"/>
      <c r="L620" s="192"/>
      <c r="M620" s="192"/>
      <c r="R620" s="192"/>
      <c r="S620" s="192"/>
      <c r="T620" s="192"/>
      <c r="U620" s="192"/>
      <c r="V620" s="192"/>
      <c r="W620" s="192"/>
      <c r="X620" s="192"/>
      <c r="Y620" s="192"/>
      <c r="Z620" s="192"/>
      <c r="AA620" s="192"/>
      <c r="AB620" s="192"/>
      <c r="AC620" s="192"/>
    </row>
    <row r="621" spans="10:29" ht="12.75">
      <c r="J621" s="192"/>
      <c r="K621" s="192"/>
      <c r="L621" s="192"/>
      <c r="M621" s="192"/>
      <c r="R621" s="192"/>
      <c r="S621" s="192"/>
      <c r="T621" s="192"/>
      <c r="U621" s="192"/>
      <c r="V621" s="192"/>
      <c r="W621" s="192"/>
      <c r="X621" s="192"/>
      <c r="Y621" s="192"/>
      <c r="Z621" s="192"/>
      <c r="AA621" s="192"/>
      <c r="AB621" s="192"/>
      <c r="AC621" s="192"/>
    </row>
    <row r="622" spans="10:29" ht="12.75">
      <c r="J622" s="192"/>
      <c r="K622" s="192"/>
      <c r="L622" s="192"/>
      <c r="M622" s="192"/>
      <c r="R622" s="192"/>
      <c r="S622" s="192"/>
      <c r="T622" s="192"/>
      <c r="U622" s="192"/>
      <c r="V622" s="192"/>
      <c r="W622" s="192"/>
      <c r="X622" s="192"/>
      <c r="Y622" s="192"/>
      <c r="Z622" s="192"/>
      <c r="AA622" s="192"/>
      <c r="AB622" s="192"/>
      <c r="AC622" s="192"/>
    </row>
    <row r="623" spans="10:29" ht="12.75">
      <c r="J623" s="192"/>
      <c r="K623" s="192"/>
      <c r="L623" s="192"/>
      <c r="M623" s="192"/>
      <c r="R623" s="192"/>
      <c r="S623" s="192"/>
      <c r="T623" s="192"/>
      <c r="U623" s="192"/>
      <c r="V623" s="192"/>
      <c r="W623" s="192"/>
      <c r="X623" s="192"/>
      <c r="Y623" s="192"/>
      <c r="Z623" s="192"/>
      <c r="AA623" s="192"/>
      <c r="AB623" s="192"/>
      <c r="AC623" s="192"/>
    </row>
    <row r="624" spans="10:29" ht="12.75">
      <c r="J624" s="192"/>
      <c r="K624" s="192"/>
      <c r="L624" s="192"/>
      <c r="M624" s="192"/>
      <c r="R624" s="192"/>
      <c r="S624" s="192"/>
      <c r="T624" s="192"/>
      <c r="U624" s="192"/>
      <c r="V624" s="192"/>
      <c r="W624" s="192"/>
      <c r="X624" s="192"/>
      <c r="Y624" s="192"/>
      <c r="Z624" s="192"/>
      <c r="AA624" s="192"/>
      <c r="AB624" s="192"/>
      <c r="AC624" s="192"/>
    </row>
    <row r="625" spans="10:29" ht="12.75">
      <c r="J625" s="192"/>
      <c r="K625" s="192"/>
      <c r="L625" s="192"/>
      <c r="M625" s="192"/>
      <c r="R625" s="192"/>
      <c r="S625" s="192"/>
      <c r="T625" s="192"/>
      <c r="U625" s="192"/>
      <c r="V625" s="192"/>
      <c r="W625" s="192"/>
      <c r="X625" s="192"/>
      <c r="Y625" s="192"/>
      <c r="Z625" s="192"/>
      <c r="AA625" s="192"/>
      <c r="AB625" s="192"/>
      <c r="AC625" s="192"/>
    </row>
    <row r="626" spans="10:29" ht="12.75">
      <c r="J626" s="192"/>
      <c r="K626" s="192"/>
      <c r="L626" s="192"/>
      <c r="M626" s="192"/>
      <c r="R626" s="192"/>
      <c r="S626" s="192"/>
      <c r="T626" s="192"/>
      <c r="U626" s="192"/>
      <c r="V626" s="192"/>
      <c r="W626" s="192"/>
      <c r="X626" s="192"/>
      <c r="Y626" s="192"/>
      <c r="Z626" s="192"/>
      <c r="AA626" s="192"/>
      <c r="AB626" s="192"/>
      <c r="AC626" s="192"/>
    </row>
    <row r="627" spans="10:29" ht="12.75">
      <c r="J627" s="192"/>
      <c r="K627" s="192"/>
      <c r="L627" s="192"/>
      <c r="M627" s="192"/>
      <c r="R627" s="192"/>
      <c r="S627" s="192"/>
      <c r="T627" s="192"/>
      <c r="U627" s="192"/>
      <c r="V627" s="192"/>
      <c r="W627" s="192"/>
      <c r="X627" s="192"/>
      <c r="Y627" s="192"/>
      <c r="Z627" s="192"/>
      <c r="AA627" s="192"/>
      <c r="AB627" s="192"/>
      <c r="AC627" s="192"/>
    </row>
    <row r="628" spans="10:29" ht="12.75">
      <c r="J628" s="192"/>
      <c r="K628" s="192"/>
      <c r="L628" s="192"/>
      <c r="M628" s="192"/>
      <c r="R628" s="192"/>
      <c r="S628" s="192"/>
      <c r="T628" s="192"/>
      <c r="U628" s="192"/>
      <c r="V628" s="192"/>
      <c r="W628" s="192"/>
      <c r="X628" s="192"/>
      <c r="Y628" s="192"/>
      <c r="Z628" s="192"/>
      <c r="AA628" s="192"/>
      <c r="AB628" s="192"/>
      <c r="AC628" s="192"/>
    </row>
    <row r="629" spans="10:29" ht="12.75">
      <c r="J629" s="192"/>
      <c r="K629" s="192"/>
      <c r="L629" s="192"/>
      <c r="M629" s="192"/>
      <c r="R629" s="192"/>
      <c r="S629" s="192"/>
      <c r="T629" s="192"/>
      <c r="U629" s="192"/>
      <c r="V629" s="192"/>
      <c r="W629" s="192"/>
      <c r="X629" s="192"/>
      <c r="Y629" s="192"/>
      <c r="Z629" s="192"/>
      <c r="AA629" s="192"/>
      <c r="AB629" s="192"/>
      <c r="AC629" s="192"/>
    </row>
    <row r="630" spans="10:29" ht="12.75">
      <c r="J630" s="192"/>
      <c r="K630" s="192"/>
      <c r="L630" s="192"/>
      <c r="M630" s="192"/>
      <c r="R630" s="192"/>
      <c r="S630" s="192"/>
      <c r="T630" s="192"/>
      <c r="U630" s="192"/>
      <c r="V630" s="192"/>
      <c r="W630" s="192"/>
      <c r="X630" s="192"/>
      <c r="Y630" s="192"/>
      <c r="Z630" s="192"/>
      <c r="AA630" s="192"/>
      <c r="AB630" s="192"/>
      <c r="AC630" s="192"/>
    </row>
    <row r="631" spans="10:29" ht="12.75">
      <c r="J631" s="192"/>
      <c r="K631" s="192"/>
      <c r="L631" s="192"/>
      <c r="M631" s="192"/>
      <c r="R631" s="192"/>
      <c r="S631" s="192"/>
      <c r="T631" s="192"/>
      <c r="U631" s="192"/>
      <c r="V631" s="192"/>
      <c r="W631" s="192"/>
      <c r="X631" s="192"/>
      <c r="Y631" s="192"/>
      <c r="Z631" s="192"/>
      <c r="AA631" s="192"/>
      <c r="AB631" s="192"/>
      <c r="AC631" s="192"/>
    </row>
    <row r="632" spans="10:29" ht="12.75">
      <c r="J632" s="192"/>
      <c r="K632" s="192"/>
      <c r="L632" s="192"/>
      <c r="M632" s="192"/>
      <c r="R632" s="192"/>
      <c r="S632" s="192"/>
      <c r="T632" s="192"/>
      <c r="U632" s="192"/>
      <c r="V632" s="192"/>
      <c r="W632" s="192"/>
      <c r="X632" s="192"/>
      <c r="Y632" s="192"/>
      <c r="Z632" s="192"/>
      <c r="AA632" s="192"/>
      <c r="AB632" s="192"/>
      <c r="AC632" s="192"/>
    </row>
    <row r="633" spans="10:29" ht="12.75">
      <c r="J633" s="192"/>
      <c r="K633" s="192"/>
      <c r="L633" s="192"/>
      <c r="M633" s="192"/>
      <c r="R633" s="192"/>
      <c r="S633" s="192"/>
      <c r="T633" s="192"/>
      <c r="U633" s="192"/>
      <c r="V633" s="192"/>
      <c r="W633" s="192"/>
      <c r="X633" s="192"/>
      <c r="Y633" s="192"/>
      <c r="Z633" s="192"/>
      <c r="AA633" s="192"/>
      <c r="AB633" s="192"/>
      <c r="AC633" s="192"/>
    </row>
    <row r="634" spans="10:29" ht="12.75">
      <c r="J634" s="192"/>
      <c r="K634" s="192"/>
      <c r="L634" s="192"/>
      <c r="M634" s="192"/>
      <c r="R634" s="192"/>
      <c r="S634" s="192"/>
      <c r="T634" s="192"/>
      <c r="U634" s="192"/>
      <c r="V634" s="192"/>
      <c r="W634" s="192"/>
      <c r="X634" s="192"/>
      <c r="Y634" s="192"/>
      <c r="Z634" s="192"/>
      <c r="AA634" s="192"/>
      <c r="AB634" s="192"/>
      <c r="AC634" s="192"/>
    </row>
    <row r="635" spans="10:29" ht="12.75">
      <c r="J635" s="192"/>
      <c r="K635" s="192"/>
      <c r="L635" s="192"/>
      <c r="M635" s="192"/>
      <c r="R635" s="192"/>
      <c r="S635" s="192"/>
      <c r="T635" s="192"/>
      <c r="U635" s="192"/>
      <c r="V635" s="192"/>
      <c r="W635" s="192"/>
      <c r="X635" s="192"/>
      <c r="Y635" s="192"/>
      <c r="Z635" s="192"/>
      <c r="AA635" s="192"/>
      <c r="AB635" s="192"/>
      <c r="AC635" s="192"/>
    </row>
    <row r="636" spans="10:29" ht="12.75">
      <c r="J636" s="192"/>
      <c r="K636" s="192"/>
      <c r="L636" s="192"/>
      <c r="M636" s="192"/>
      <c r="R636" s="192"/>
      <c r="S636" s="192"/>
      <c r="T636" s="192"/>
      <c r="U636" s="192"/>
      <c r="V636" s="192"/>
      <c r="W636" s="192"/>
      <c r="X636" s="192"/>
      <c r="Y636" s="192"/>
      <c r="Z636" s="192"/>
      <c r="AA636" s="192"/>
      <c r="AB636" s="192"/>
      <c r="AC636" s="192"/>
    </row>
    <row r="637" spans="10:29" ht="12.75">
      <c r="J637" s="192"/>
      <c r="K637" s="192"/>
      <c r="L637" s="192"/>
      <c r="M637" s="192"/>
      <c r="R637" s="192"/>
      <c r="S637" s="192"/>
      <c r="T637" s="192"/>
      <c r="U637" s="192"/>
      <c r="V637" s="192"/>
      <c r="W637" s="192"/>
      <c r="X637" s="192"/>
      <c r="Y637" s="192"/>
      <c r="Z637" s="192"/>
      <c r="AA637" s="192"/>
      <c r="AB637" s="192"/>
      <c r="AC637" s="192"/>
    </row>
    <row r="638" spans="10:29" ht="12.75">
      <c r="J638" s="192"/>
      <c r="K638" s="192"/>
      <c r="L638" s="192"/>
      <c r="M638" s="192"/>
      <c r="R638" s="192"/>
      <c r="S638" s="192"/>
      <c r="T638" s="192"/>
      <c r="U638" s="192"/>
      <c r="V638" s="192"/>
      <c r="W638" s="192"/>
      <c r="X638" s="192"/>
      <c r="Y638" s="192"/>
      <c r="Z638" s="192"/>
      <c r="AA638" s="192"/>
      <c r="AB638" s="192"/>
      <c r="AC638" s="192"/>
    </row>
    <row r="639" spans="10:29" ht="12.75">
      <c r="J639" s="192"/>
      <c r="K639" s="192"/>
      <c r="L639" s="192"/>
      <c r="M639" s="192"/>
      <c r="R639" s="192"/>
      <c r="S639" s="192"/>
      <c r="T639" s="192"/>
      <c r="U639" s="192"/>
      <c r="V639" s="192"/>
      <c r="W639" s="192"/>
      <c r="X639" s="192"/>
      <c r="Y639" s="192"/>
      <c r="Z639" s="192"/>
      <c r="AA639" s="192"/>
      <c r="AB639" s="192"/>
      <c r="AC639" s="192"/>
    </row>
    <row r="640" spans="10:29" ht="12.75">
      <c r="J640" s="192"/>
      <c r="K640" s="192"/>
      <c r="L640" s="192"/>
      <c r="M640" s="192"/>
      <c r="R640" s="192"/>
      <c r="S640" s="192"/>
      <c r="T640" s="192"/>
      <c r="U640" s="192"/>
      <c r="V640" s="192"/>
      <c r="W640" s="192"/>
      <c r="X640" s="192"/>
      <c r="Y640" s="192"/>
      <c r="Z640" s="192"/>
      <c r="AA640" s="192"/>
      <c r="AB640" s="192"/>
      <c r="AC640" s="192"/>
    </row>
    <row r="641" spans="10:29" ht="12.75">
      <c r="J641" s="192"/>
      <c r="K641" s="192"/>
      <c r="L641" s="192"/>
      <c r="M641" s="192"/>
      <c r="R641" s="192"/>
      <c r="S641" s="192"/>
      <c r="T641" s="192"/>
      <c r="U641" s="192"/>
      <c r="V641" s="192"/>
      <c r="W641" s="192"/>
      <c r="X641" s="192"/>
      <c r="Y641" s="192"/>
      <c r="Z641" s="192"/>
      <c r="AA641" s="192"/>
      <c r="AB641" s="192"/>
      <c r="AC641" s="192"/>
    </row>
    <row r="642" spans="10:29" ht="12.75">
      <c r="J642" s="192"/>
      <c r="K642" s="192"/>
      <c r="L642" s="192"/>
      <c r="M642" s="192"/>
      <c r="R642" s="192"/>
      <c r="S642" s="192"/>
      <c r="T642" s="192"/>
      <c r="U642" s="192"/>
      <c r="V642" s="192"/>
      <c r="W642" s="192"/>
      <c r="X642" s="192"/>
      <c r="Y642" s="192"/>
      <c r="Z642" s="192"/>
      <c r="AA642" s="192"/>
      <c r="AB642" s="192"/>
      <c r="AC642" s="192"/>
    </row>
    <row r="643" spans="10:29" ht="12.75">
      <c r="J643" s="192"/>
      <c r="K643" s="192"/>
      <c r="L643" s="192"/>
      <c r="M643" s="192"/>
      <c r="R643" s="192"/>
      <c r="S643" s="192"/>
      <c r="T643" s="192"/>
      <c r="U643" s="192"/>
      <c r="V643" s="192"/>
      <c r="W643" s="192"/>
      <c r="X643" s="192"/>
      <c r="Y643" s="192"/>
      <c r="Z643" s="192"/>
      <c r="AA643" s="192"/>
      <c r="AB643" s="192"/>
      <c r="AC643" s="192"/>
    </row>
    <row r="644" spans="10:29" ht="12.75">
      <c r="J644" s="192"/>
      <c r="K644" s="192"/>
      <c r="L644" s="192"/>
      <c r="M644" s="192"/>
      <c r="R644" s="192"/>
      <c r="S644" s="192"/>
      <c r="T644" s="192"/>
      <c r="U644" s="192"/>
      <c r="V644" s="192"/>
      <c r="W644" s="192"/>
      <c r="X644" s="192"/>
      <c r="Y644" s="192"/>
      <c r="Z644" s="192"/>
      <c r="AA644" s="192"/>
      <c r="AB644" s="192"/>
      <c r="AC644" s="192"/>
    </row>
    <row r="645" spans="10:29" ht="12.75">
      <c r="J645" s="192"/>
      <c r="K645" s="192"/>
      <c r="L645" s="192"/>
      <c r="M645" s="192"/>
      <c r="R645" s="192"/>
      <c r="S645" s="192"/>
      <c r="T645" s="192"/>
      <c r="U645" s="192"/>
      <c r="V645" s="192"/>
      <c r="W645" s="192"/>
      <c r="X645" s="192"/>
      <c r="Y645" s="192"/>
      <c r="Z645" s="192"/>
      <c r="AA645" s="192"/>
      <c r="AB645" s="192"/>
      <c r="AC645" s="192"/>
    </row>
    <row r="646" spans="10:29" ht="12.75">
      <c r="J646" s="192"/>
      <c r="K646" s="192"/>
      <c r="L646" s="192"/>
      <c r="M646" s="192"/>
      <c r="R646" s="192"/>
      <c r="S646" s="192"/>
      <c r="T646" s="192"/>
      <c r="U646" s="192"/>
      <c r="V646" s="192"/>
      <c r="W646" s="192"/>
      <c r="X646" s="192"/>
      <c r="Y646" s="192"/>
      <c r="Z646" s="192"/>
      <c r="AA646" s="192"/>
      <c r="AB646" s="192"/>
      <c r="AC646" s="192"/>
    </row>
    <row r="647" spans="10:29" ht="12.75">
      <c r="J647" s="192"/>
      <c r="K647" s="192"/>
      <c r="L647" s="192"/>
      <c r="M647" s="192"/>
      <c r="R647" s="192"/>
      <c r="S647" s="192"/>
      <c r="T647" s="192"/>
      <c r="U647" s="192"/>
      <c r="V647" s="192"/>
      <c r="W647" s="192"/>
      <c r="X647" s="192"/>
      <c r="Y647" s="192"/>
      <c r="Z647" s="192"/>
      <c r="AA647" s="192"/>
      <c r="AB647" s="192"/>
      <c r="AC647" s="192"/>
    </row>
    <row r="648" spans="10:29" ht="12.75">
      <c r="J648" s="192"/>
      <c r="K648" s="192"/>
      <c r="L648" s="192"/>
      <c r="M648" s="192"/>
      <c r="R648" s="192"/>
      <c r="S648" s="192"/>
      <c r="T648" s="192"/>
      <c r="U648" s="192"/>
      <c r="V648" s="192"/>
      <c r="W648" s="192"/>
      <c r="X648" s="192"/>
      <c r="Y648" s="192"/>
      <c r="Z648" s="192"/>
      <c r="AA648" s="192"/>
      <c r="AB648" s="192"/>
      <c r="AC648" s="192"/>
    </row>
    <row r="649" spans="10:29" ht="12.75">
      <c r="J649" s="192"/>
      <c r="K649" s="192"/>
      <c r="L649" s="192"/>
      <c r="M649" s="192"/>
      <c r="R649" s="192"/>
      <c r="S649" s="192"/>
      <c r="T649" s="192"/>
      <c r="U649" s="192"/>
      <c r="V649" s="192"/>
      <c r="W649" s="192"/>
      <c r="X649" s="192"/>
      <c r="Y649" s="192"/>
      <c r="Z649" s="192"/>
      <c r="AA649" s="192"/>
      <c r="AB649" s="192"/>
      <c r="AC649" s="192"/>
    </row>
    <row r="650" spans="10:29" ht="12.75">
      <c r="J650" s="192"/>
      <c r="K650" s="192"/>
      <c r="L650" s="192"/>
      <c r="M650" s="192"/>
      <c r="R650" s="192"/>
      <c r="S650" s="192"/>
      <c r="T650" s="192"/>
      <c r="U650" s="192"/>
      <c r="V650" s="192"/>
      <c r="W650" s="192"/>
      <c r="X650" s="192"/>
      <c r="Y650" s="192"/>
      <c r="Z650" s="192"/>
      <c r="AA650" s="192"/>
      <c r="AB650" s="192"/>
      <c r="AC650" s="192"/>
    </row>
    <row r="651" spans="10:29" ht="12.75">
      <c r="J651" s="192"/>
      <c r="K651" s="192"/>
      <c r="L651" s="192"/>
      <c r="M651" s="192"/>
      <c r="R651" s="192"/>
      <c r="S651" s="192"/>
      <c r="T651" s="192"/>
      <c r="U651" s="192"/>
      <c r="V651" s="192"/>
      <c r="W651" s="192"/>
      <c r="X651" s="192"/>
      <c r="Y651" s="192"/>
      <c r="Z651" s="192"/>
      <c r="AA651" s="192"/>
      <c r="AB651" s="192"/>
      <c r="AC651" s="192"/>
    </row>
    <row r="652" spans="10:29" ht="12.75">
      <c r="J652" s="192"/>
      <c r="K652" s="192"/>
      <c r="L652" s="192"/>
      <c r="M652" s="192"/>
      <c r="R652" s="192"/>
      <c r="S652" s="192"/>
      <c r="T652" s="192"/>
      <c r="U652" s="192"/>
      <c r="V652" s="192"/>
      <c r="W652" s="192"/>
      <c r="X652" s="192"/>
      <c r="Y652" s="192"/>
      <c r="Z652" s="192"/>
      <c r="AA652" s="192"/>
      <c r="AB652" s="192"/>
      <c r="AC652" s="192"/>
    </row>
    <row r="653" spans="10:29" ht="12.75">
      <c r="J653" s="192"/>
      <c r="K653" s="192"/>
      <c r="L653" s="192"/>
      <c r="M653" s="192"/>
      <c r="R653" s="192"/>
      <c r="S653" s="192"/>
      <c r="T653" s="192"/>
      <c r="U653" s="192"/>
      <c r="V653" s="192"/>
      <c r="W653" s="192"/>
      <c r="X653" s="192"/>
      <c r="Y653" s="192"/>
      <c r="Z653" s="192"/>
      <c r="AA653" s="192"/>
      <c r="AB653" s="192"/>
      <c r="AC653" s="192"/>
    </row>
    <row r="654" spans="10:29" ht="12.75">
      <c r="J654" s="192"/>
      <c r="K654" s="192"/>
      <c r="L654" s="192"/>
      <c r="M654" s="192"/>
      <c r="R654" s="192"/>
      <c r="S654" s="192"/>
      <c r="T654" s="192"/>
      <c r="U654" s="192"/>
      <c r="V654" s="192"/>
      <c r="W654" s="192"/>
      <c r="X654" s="192"/>
      <c r="Y654" s="192"/>
      <c r="Z654" s="192"/>
      <c r="AA654" s="192"/>
      <c r="AB654" s="192"/>
      <c r="AC654" s="192"/>
    </row>
    <row r="655" spans="10:29" ht="12.75">
      <c r="J655" s="192"/>
      <c r="K655" s="192"/>
      <c r="L655" s="192"/>
      <c r="M655" s="192"/>
      <c r="R655" s="192"/>
      <c r="S655" s="192"/>
      <c r="T655" s="192"/>
      <c r="U655" s="192"/>
      <c r="V655" s="192"/>
      <c r="W655" s="192"/>
      <c r="X655" s="192"/>
      <c r="Y655" s="192"/>
      <c r="Z655" s="192"/>
      <c r="AA655" s="192"/>
      <c r="AB655" s="192"/>
      <c r="AC655" s="192"/>
    </row>
    <row r="656" spans="10:29" ht="12.75">
      <c r="J656" s="192"/>
      <c r="K656" s="192"/>
      <c r="L656" s="192"/>
      <c r="M656" s="192"/>
      <c r="R656" s="192"/>
      <c r="S656" s="192"/>
      <c r="T656" s="192"/>
      <c r="U656" s="192"/>
      <c r="V656" s="192"/>
      <c r="W656" s="192"/>
      <c r="X656" s="192"/>
      <c r="Y656" s="192"/>
      <c r="Z656" s="192"/>
      <c r="AA656" s="192"/>
      <c r="AB656" s="192"/>
      <c r="AC656" s="192"/>
    </row>
    <row r="657" spans="10:29" ht="12.75">
      <c r="J657" s="192"/>
      <c r="K657" s="192"/>
      <c r="L657" s="192"/>
      <c r="M657" s="192"/>
      <c r="R657" s="192"/>
      <c r="S657" s="192"/>
      <c r="T657" s="192"/>
      <c r="U657" s="192"/>
      <c r="V657" s="192"/>
      <c r="W657" s="192"/>
      <c r="X657" s="192"/>
      <c r="Y657" s="192"/>
      <c r="Z657" s="192"/>
      <c r="AA657" s="192"/>
      <c r="AB657" s="192"/>
      <c r="AC657" s="192"/>
    </row>
    <row r="658" spans="10:29" ht="12.75">
      <c r="J658" s="192"/>
      <c r="K658" s="192"/>
      <c r="L658" s="192"/>
      <c r="M658" s="192"/>
      <c r="R658" s="192"/>
      <c r="S658" s="192"/>
      <c r="T658" s="192"/>
      <c r="U658" s="192"/>
      <c r="V658" s="192"/>
      <c r="W658" s="192"/>
      <c r="X658" s="192"/>
      <c r="Y658" s="192"/>
      <c r="Z658" s="192"/>
      <c r="AA658" s="192"/>
      <c r="AB658" s="192"/>
      <c r="AC658" s="192"/>
    </row>
    <row r="659" spans="10:29" ht="12.75">
      <c r="J659" s="192"/>
      <c r="K659" s="192"/>
      <c r="L659" s="192"/>
      <c r="M659" s="192"/>
      <c r="R659" s="192"/>
      <c r="S659" s="192"/>
      <c r="T659" s="192"/>
      <c r="U659" s="192"/>
      <c r="V659" s="192"/>
      <c r="W659" s="192"/>
      <c r="X659" s="192"/>
      <c r="Y659" s="192"/>
      <c r="Z659" s="192"/>
      <c r="AA659" s="192"/>
      <c r="AB659" s="192"/>
      <c r="AC659" s="192"/>
    </row>
    <row r="660" spans="10:29" ht="12.75">
      <c r="J660" s="192"/>
      <c r="K660" s="192"/>
      <c r="L660" s="192"/>
      <c r="M660" s="192"/>
      <c r="R660" s="192"/>
      <c r="S660" s="192"/>
      <c r="T660" s="192"/>
      <c r="U660" s="192"/>
      <c r="V660" s="192"/>
      <c r="W660" s="192"/>
      <c r="X660" s="192"/>
      <c r="Y660" s="192"/>
      <c r="Z660" s="192"/>
      <c r="AA660" s="192"/>
      <c r="AB660" s="192"/>
      <c r="AC660" s="192"/>
    </row>
    <row r="661" spans="10:29" ht="12.75">
      <c r="J661" s="192"/>
      <c r="K661" s="192"/>
      <c r="L661" s="192"/>
      <c r="M661" s="192"/>
      <c r="R661" s="192"/>
      <c r="S661" s="192"/>
      <c r="T661" s="192"/>
      <c r="U661" s="192"/>
      <c r="V661" s="192"/>
      <c r="W661" s="192"/>
      <c r="X661" s="192"/>
      <c r="Y661" s="192"/>
      <c r="Z661" s="192"/>
      <c r="AA661" s="192"/>
      <c r="AB661" s="192"/>
      <c r="AC661" s="192"/>
    </row>
    <row r="662" spans="10:29" ht="12.75">
      <c r="J662" s="192"/>
      <c r="K662" s="192"/>
      <c r="L662" s="192"/>
      <c r="M662" s="192"/>
      <c r="R662" s="192"/>
      <c r="S662" s="192"/>
      <c r="T662" s="192"/>
      <c r="U662" s="192"/>
      <c r="V662" s="192"/>
      <c r="W662" s="192"/>
      <c r="X662" s="192"/>
      <c r="Y662" s="192"/>
      <c r="Z662" s="192"/>
      <c r="AA662" s="192"/>
      <c r="AB662" s="192"/>
      <c r="AC662" s="192"/>
    </row>
    <row r="663" spans="10:29" ht="12.75">
      <c r="J663" s="192"/>
      <c r="K663" s="192"/>
      <c r="L663" s="192"/>
      <c r="M663" s="192"/>
      <c r="R663" s="192"/>
      <c r="S663" s="192"/>
      <c r="T663" s="192"/>
      <c r="U663" s="192"/>
      <c r="V663" s="192"/>
      <c r="W663" s="192"/>
      <c r="X663" s="192"/>
      <c r="Y663" s="192"/>
      <c r="Z663" s="192"/>
      <c r="AA663" s="192"/>
      <c r="AB663" s="192"/>
      <c r="AC663" s="192"/>
    </row>
    <row r="664" spans="10:29" ht="12.75">
      <c r="J664" s="192"/>
      <c r="K664" s="192"/>
      <c r="L664" s="192"/>
      <c r="M664" s="192"/>
      <c r="R664" s="192"/>
      <c r="S664" s="192"/>
      <c r="T664" s="192"/>
      <c r="U664" s="192"/>
      <c r="V664" s="192"/>
      <c r="W664" s="192"/>
      <c r="X664" s="192"/>
      <c r="Y664" s="192"/>
      <c r="Z664" s="192"/>
      <c r="AA664" s="192"/>
      <c r="AB664" s="192"/>
      <c r="AC664" s="192"/>
    </row>
    <row r="665" spans="10:29" ht="12.75">
      <c r="J665" s="192"/>
      <c r="K665" s="192"/>
      <c r="L665" s="192"/>
      <c r="M665" s="192"/>
      <c r="R665" s="192"/>
      <c r="S665" s="192"/>
      <c r="T665" s="192"/>
      <c r="U665" s="192"/>
      <c r="V665" s="192"/>
      <c r="W665" s="192"/>
      <c r="X665" s="192"/>
      <c r="Y665" s="192"/>
      <c r="Z665" s="192"/>
      <c r="AA665" s="192"/>
      <c r="AB665" s="192"/>
      <c r="AC665" s="192"/>
    </row>
    <row r="666" spans="10:29" ht="12.75">
      <c r="J666" s="192"/>
      <c r="K666" s="192"/>
      <c r="L666" s="192"/>
      <c r="M666" s="192"/>
      <c r="R666" s="192"/>
      <c r="S666" s="192"/>
      <c r="T666" s="192"/>
      <c r="U666" s="192"/>
      <c r="V666" s="192"/>
      <c r="W666" s="192"/>
      <c r="X666" s="192"/>
      <c r="Y666" s="192"/>
      <c r="Z666" s="192"/>
      <c r="AA666" s="192"/>
      <c r="AB666" s="192"/>
      <c r="AC666" s="192"/>
    </row>
    <row r="667" spans="10:29" ht="12.75">
      <c r="J667" s="192"/>
      <c r="K667" s="192"/>
      <c r="L667" s="192"/>
      <c r="M667" s="192"/>
      <c r="R667" s="192"/>
      <c r="S667" s="192"/>
      <c r="T667" s="192"/>
      <c r="U667" s="192"/>
      <c r="V667" s="192"/>
      <c r="W667" s="192"/>
      <c r="X667" s="192"/>
      <c r="Y667" s="192"/>
      <c r="Z667" s="192"/>
      <c r="AA667" s="192"/>
      <c r="AB667" s="192"/>
      <c r="AC667" s="192"/>
    </row>
    <row r="668" spans="10:29" ht="12.75">
      <c r="J668" s="192"/>
      <c r="K668" s="192"/>
      <c r="L668" s="192"/>
      <c r="M668" s="192"/>
      <c r="R668" s="192"/>
      <c r="S668" s="192"/>
      <c r="T668" s="192"/>
      <c r="U668" s="192"/>
      <c r="V668" s="192"/>
      <c r="W668" s="192"/>
      <c r="X668" s="192"/>
      <c r="Y668" s="192"/>
      <c r="Z668" s="192"/>
      <c r="AA668" s="192"/>
      <c r="AB668" s="192"/>
      <c r="AC668" s="192"/>
    </row>
    <row r="669" spans="10:29" ht="12.75">
      <c r="J669" s="192"/>
      <c r="K669" s="192"/>
      <c r="L669" s="192"/>
      <c r="M669" s="192"/>
      <c r="R669" s="192"/>
      <c r="S669" s="192"/>
      <c r="T669" s="192"/>
      <c r="U669" s="192"/>
      <c r="V669" s="192"/>
      <c r="W669" s="192"/>
      <c r="X669" s="192"/>
      <c r="Y669" s="192"/>
      <c r="Z669" s="192"/>
      <c r="AA669" s="192"/>
      <c r="AB669" s="192"/>
      <c r="AC669" s="192"/>
    </row>
    <row r="670" spans="10:29" ht="12.75">
      <c r="J670" s="192"/>
      <c r="K670" s="192"/>
      <c r="L670" s="192"/>
      <c r="M670" s="192"/>
      <c r="R670" s="192"/>
      <c r="S670" s="192"/>
      <c r="T670" s="192"/>
      <c r="U670" s="192"/>
      <c r="V670" s="192"/>
      <c r="W670" s="192"/>
      <c r="X670" s="192"/>
      <c r="Y670" s="192"/>
      <c r="Z670" s="192"/>
      <c r="AA670" s="192"/>
      <c r="AB670" s="192"/>
      <c r="AC670" s="192"/>
    </row>
    <row r="671" spans="10:29" ht="12.75">
      <c r="J671" s="192"/>
      <c r="K671" s="192"/>
      <c r="L671" s="192"/>
      <c r="M671" s="192"/>
      <c r="R671" s="192"/>
      <c r="S671" s="192"/>
      <c r="T671" s="192"/>
      <c r="U671" s="192"/>
      <c r="V671" s="192"/>
      <c r="W671" s="192"/>
      <c r="X671" s="192"/>
      <c r="Y671" s="192"/>
      <c r="Z671" s="192"/>
      <c r="AA671" s="192"/>
      <c r="AB671" s="192"/>
      <c r="AC671" s="192"/>
    </row>
    <row r="672" spans="10:29" ht="12.75">
      <c r="J672" s="192"/>
      <c r="K672" s="192"/>
      <c r="L672" s="192"/>
      <c r="M672" s="192"/>
      <c r="R672" s="192"/>
      <c r="S672" s="192"/>
      <c r="T672" s="192"/>
      <c r="U672" s="192"/>
      <c r="V672" s="192"/>
      <c r="W672" s="192"/>
      <c r="X672" s="192"/>
      <c r="Y672" s="192"/>
      <c r="Z672" s="192"/>
      <c r="AA672" s="192"/>
      <c r="AB672" s="192"/>
      <c r="AC672" s="192"/>
    </row>
    <row r="673" spans="10:29" ht="12.75">
      <c r="J673" s="192"/>
      <c r="K673" s="192"/>
      <c r="L673" s="192"/>
      <c r="M673" s="192"/>
      <c r="R673" s="192"/>
      <c r="S673" s="192"/>
      <c r="T673" s="192"/>
      <c r="U673" s="192"/>
      <c r="V673" s="192"/>
      <c r="W673" s="192"/>
      <c r="X673" s="192"/>
      <c r="Y673" s="192"/>
      <c r="Z673" s="192"/>
      <c r="AA673" s="192"/>
      <c r="AB673" s="192"/>
      <c r="AC673" s="192"/>
    </row>
    <row r="674" spans="10:29" ht="12.75">
      <c r="J674" s="192"/>
      <c r="K674" s="192"/>
      <c r="L674" s="192"/>
      <c r="M674" s="192"/>
      <c r="R674" s="192"/>
      <c r="S674" s="192"/>
      <c r="T674" s="192"/>
      <c r="U674" s="192"/>
      <c r="V674" s="192"/>
      <c r="W674" s="192"/>
      <c r="X674" s="192"/>
      <c r="Y674" s="192"/>
      <c r="Z674" s="192"/>
      <c r="AA674" s="192"/>
      <c r="AB674" s="192"/>
      <c r="AC674" s="192"/>
    </row>
    <row r="675" spans="10:29" ht="12.75">
      <c r="J675" s="192"/>
      <c r="K675" s="192"/>
      <c r="L675" s="192"/>
      <c r="M675" s="192"/>
      <c r="R675" s="192"/>
      <c r="S675" s="192"/>
      <c r="T675" s="192"/>
      <c r="U675" s="192"/>
      <c r="V675" s="192"/>
      <c r="W675" s="192"/>
      <c r="X675" s="192"/>
      <c r="Y675" s="192"/>
      <c r="Z675" s="192"/>
      <c r="AA675" s="192"/>
      <c r="AB675" s="192"/>
      <c r="AC675" s="192"/>
    </row>
    <row r="676" spans="10:29" ht="12.75">
      <c r="J676" s="192"/>
      <c r="K676" s="192"/>
      <c r="L676" s="192"/>
      <c r="M676" s="192"/>
      <c r="R676" s="192"/>
      <c r="S676" s="192"/>
      <c r="T676" s="192"/>
      <c r="U676" s="192"/>
      <c r="V676" s="192"/>
      <c r="W676" s="192"/>
      <c r="X676" s="192"/>
      <c r="Y676" s="192"/>
      <c r="Z676" s="192"/>
      <c r="AA676" s="192"/>
      <c r="AB676" s="192"/>
      <c r="AC676" s="192"/>
    </row>
    <row r="677" spans="10:29" ht="12.75">
      <c r="J677" s="192"/>
      <c r="K677" s="192"/>
      <c r="L677" s="192"/>
      <c r="M677" s="192"/>
      <c r="R677" s="192"/>
      <c r="S677" s="192"/>
      <c r="T677" s="192"/>
      <c r="U677" s="192"/>
      <c r="V677" s="192"/>
      <c r="W677" s="192"/>
      <c r="X677" s="192"/>
      <c r="Y677" s="192"/>
      <c r="Z677" s="192"/>
      <c r="AA677" s="192"/>
      <c r="AB677" s="192"/>
      <c r="AC677" s="192"/>
    </row>
    <row r="678" spans="10:29" ht="12.75">
      <c r="J678" s="192"/>
      <c r="K678" s="192"/>
      <c r="L678" s="192"/>
      <c r="M678" s="192"/>
      <c r="R678" s="192"/>
      <c r="S678" s="192"/>
      <c r="T678" s="192"/>
      <c r="U678" s="192"/>
      <c r="V678" s="192"/>
      <c r="W678" s="192"/>
      <c r="X678" s="192"/>
      <c r="Y678" s="192"/>
      <c r="Z678" s="192"/>
      <c r="AA678" s="192"/>
      <c r="AB678" s="192"/>
      <c r="AC678" s="192"/>
    </row>
    <row r="679" spans="10:29" ht="12.75">
      <c r="J679" s="192"/>
      <c r="K679" s="192"/>
      <c r="L679" s="192"/>
      <c r="M679" s="192"/>
      <c r="R679" s="192"/>
      <c r="S679" s="192"/>
      <c r="T679" s="192"/>
      <c r="U679" s="192"/>
      <c r="V679" s="192"/>
      <c r="W679" s="192"/>
      <c r="X679" s="192"/>
      <c r="Y679" s="192"/>
      <c r="Z679" s="192"/>
      <c r="AA679" s="192"/>
      <c r="AB679" s="192"/>
      <c r="AC679" s="192"/>
    </row>
    <row r="680" spans="10:29" ht="12.75">
      <c r="J680" s="192"/>
      <c r="K680" s="192"/>
      <c r="L680" s="192"/>
      <c r="M680" s="192"/>
      <c r="R680" s="192"/>
      <c r="S680" s="192"/>
      <c r="T680" s="192"/>
      <c r="U680" s="192"/>
      <c r="V680" s="192"/>
      <c r="W680" s="192"/>
      <c r="X680" s="192"/>
      <c r="Y680" s="192"/>
      <c r="Z680" s="192"/>
      <c r="AA680" s="192"/>
      <c r="AB680" s="192"/>
      <c r="AC680" s="192"/>
    </row>
    <row r="681" spans="10:29" ht="12.75">
      <c r="J681" s="192"/>
      <c r="K681" s="192"/>
      <c r="L681" s="192"/>
      <c r="M681" s="192"/>
      <c r="R681" s="192"/>
      <c r="S681" s="192"/>
      <c r="T681" s="192"/>
      <c r="U681" s="192"/>
      <c r="V681" s="192"/>
      <c r="W681" s="192"/>
      <c r="X681" s="192"/>
      <c r="Y681" s="192"/>
      <c r="Z681" s="192"/>
      <c r="AA681" s="192"/>
      <c r="AB681" s="192"/>
      <c r="AC681" s="192"/>
    </row>
    <row r="682" spans="10:29" ht="12.75">
      <c r="J682" s="192"/>
      <c r="K682" s="192"/>
      <c r="L682" s="192"/>
      <c r="M682" s="192"/>
      <c r="R682" s="192"/>
      <c r="S682" s="192"/>
      <c r="T682" s="192"/>
      <c r="U682" s="192"/>
      <c r="V682" s="192"/>
      <c r="W682" s="192"/>
      <c r="X682" s="192"/>
      <c r="Y682" s="192"/>
      <c r="Z682" s="192"/>
      <c r="AA682" s="192"/>
      <c r="AB682" s="192"/>
      <c r="AC682" s="192"/>
    </row>
    <row r="683" spans="10:29" ht="12.75">
      <c r="J683" s="192"/>
      <c r="K683" s="192"/>
      <c r="L683" s="192"/>
      <c r="M683" s="192"/>
      <c r="R683" s="192"/>
      <c r="S683" s="192"/>
      <c r="T683" s="192"/>
      <c r="U683" s="192"/>
      <c r="V683" s="192"/>
      <c r="W683" s="192"/>
      <c r="X683" s="192"/>
      <c r="Y683" s="192"/>
      <c r="Z683" s="192"/>
      <c r="AA683" s="192"/>
      <c r="AB683" s="192"/>
      <c r="AC683" s="192"/>
    </row>
    <row r="684" spans="10:29" ht="12.75">
      <c r="J684" s="192"/>
      <c r="K684" s="192"/>
      <c r="L684" s="192"/>
      <c r="M684" s="192"/>
      <c r="R684" s="192"/>
      <c r="S684" s="192"/>
      <c r="T684" s="192"/>
      <c r="U684" s="192"/>
      <c r="V684" s="192"/>
      <c r="W684" s="192"/>
      <c r="X684" s="192"/>
      <c r="Y684" s="192"/>
      <c r="Z684" s="192"/>
      <c r="AA684" s="192"/>
      <c r="AB684" s="192"/>
      <c r="AC684" s="192"/>
    </row>
    <row r="685" spans="10:29" ht="12.75">
      <c r="J685" s="192"/>
      <c r="K685" s="192"/>
      <c r="L685" s="192"/>
      <c r="M685" s="192"/>
      <c r="R685" s="192"/>
      <c r="S685" s="192"/>
      <c r="T685" s="192"/>
      <c r="U685" s="192"/>
      <c r="V685" s="192"/>
      <c r="W685" s="192"/>
      <c r="X685" s="192"/>
      <c r="Y685" s="192"/>
      <c r="Z685" s="192"/>
      <c r="AA685" s="192"/>
      <c r="AB685" s="192"/>
      <c r="AC685" s="192"/>
    </row>
    <row r="686" spans="10:29" ht="12.75">
      <c r="J686" s="192"/>
      <c r="K686" s="192"/>
      <c r="L686" s="192"/>
      <c r="M686" s="192"/>
      <c r="R686" s="192"/>
      <c r="S686" s="192"/>
      <c r="T686" s="192"/>
      <c r="U686" s="192"/>
      <c r="V686" s="192"/>
      <c r="W686" s="192"/>
      <c r="X686" s="192"/>
      <c r="Y686" s="192"/>
      <c r="Z686" s="192"/>
      <c r="AA686" s="192"/>
      <c r="AB686" s="192"/>
      <c r="AC686" s="192"/>
    </row>
    <row r="687" spans="10:29" ht="12.75">
      <c r="J687" s="192"/>
      <c r="K687" s="192"/>
      <c r="L687" s="192"/>
      <c r="M687" s="192"/>
      <c r="R687" s="192"/>
      <c r="S687" s="192"/>
      <c r="T687" s="192"/>
      <c r="U687" s="192"/>
      <c r="V687" s="192"/>
      <c r="W687" s="192"/>
      <c r="X687" s="192"/>
      <c r="Y687" s="192"/>
      <c r="Z687" s="192"/>
      <c r="AA687" s="192"/>
      <c r="AB687" s="192"/>
      <c r="AC687" s="192"/>
    </row>
    <row r="688" spans="10:29" ht="12.75">
      <c r="J688" s="192"/>
      <c r="K688" s="192"/>
      <c r="L688" s="192"/>
      <c r="M688" s="192"/>
      <c r="R688" s="192"/>
      <c r="S688" s="192"/>
      <c r="T688" s="192"/>
      <c r="U688" s="192"/>
      <c r="V688" s="192"/>
      <c r="W688" s="192"/>
      <c r="X688" s="192"/>
      <c r="Y688" s="192"/>
      <c r="Z688" s="192"/>
      <c r="AA688" s="192"/>
      <c r="AB688" s="192"/>
      <c r="AC688" s="192"/>
    </row>
    <row r="689" spans="10:29" ht="12.75">
      <c r="J689" s="192"/>
      <c r="K689" s="192"/>
      <c r="L689" s="192"/>
      <c r="M689" s="192"/>
      <c r="R689" s="192"/>
      <c r="S689" s="192"/>
      <c r="T689" s="192"/>
      <c r="U689" s="192"/>
      <c r="V689" s="192"/>
      <c r="W689" s="192"/>
      <c r="X689" s="192"/>
      <c r="Y689" s="192"/>
      <c r="Z689" s="192"/>
      <c r="AA689" s="192"/>
      <c r="AB689" s="192"/>
      <c r="AC689" s="192"/>
    </row>
    <row r="690" spans="10:29" ht="12.75">
      <c r="J690" s="192"/>
      <c r="K690" s="192"/>
      <c r="L690" s="192"/>
      <c r="M690" s="192"/>
      <c r="R690" s="192"/>
      <c r="S690" s="192"/>
      <c r="T690" s="192"/>
      <c r="U690" s="192"/>
      <c r="V690" s="192"/>
      <c r="W690" s="192"/>
      <c r="X690" s="192"/>
      <c r="Y690" s="192"/>
      <c r="Z690" s="192"/>
      <c r="AA690" s="192"/>
      <c r="AB690" s="192"/>
      <c r="AC690" s="192"/>
    </row>
    <row r="691" spans="10:29" ht="12.75">
      <c r="J691" s="192"/>
      <c r="K691" s="192"/>
      <c r="L691" s="192"/>
      <c r="M691" s="192"/>
      <c r="R691" s="192"/>
      <c r="S691" s="192"/>
      <c r="T691" s="192"/>
      <c r="U691" s="192"/>
      <c r="V691" s="192"/>
      <c r="W691" s="192"/>
      <c r="X691" s="192"/>
      <c r="Y691" s="192"/>
      <c r="Z691" s="192"/>
      <c r="AA691" s="192"/>
      <c r="AB691" s="192"/>
      <c r="AC691" s="192"/>
    </row>
    <row r="692" spans="10:29" ht="12.75">
      <c r="J692" s="192"/>
      <c r="K692" s="192"/>
      <c r="L692" s="192"/>
      <c r="M692" s="192"/>
      <c r="R692" s="192"/>
      <c r="S692" s="192"/>
      <c r="T692" s="192"/>
      <c r="U692" s="192"/>
      <c r="V692" s="192"/>
      <c r="W692" s="192"/>
      <c r="X692" s="192"/>
      <c r="Y692" s="192"/>
      <c r="Z692" s="192"/>
      <c r="AA692" s="192"/>
      <c r="AB692" s="192"/>
      <c r="AC692" s="192"/>
    </row>
    <row r="693" spans="10:29" ht="12.75">
      <c r="J693" s="192"/>
      <c r="K693" s="192"/>
      <c r="L693" s="192"/>
      <c r="M693" s="192"/>
      <c r="R693" s="192"/>
      <c r="S693" s="192"/>
      <c r="T693" s="192"/>
      <c r="U693" s="192"/>
      <c r="V693" s="192"/>
      <c r="W693" s="192"/>
      <c r="X693" s="192"/>
      <c r="Y693" s="192"/>
      <c r="Z693" s="192"/>
      <c r="AA693" s="192"/>
      <c r="AB693" s="192"/>
      <c r="AC693" s="192"/>
    </row>
    <row r="694" spans="10:29" ht="12.75">
      <c r="J694" s="192"/>
      <c r="K694" s="192"/>
      <c r="L694" s="192"/>
      <c r="M694" s="192"/>
      <c r="R694" s="192"/>
      <c r="S694" s="192"/>
      <c r="T694" s="192"/>
      <c r="U694" s="192"/>
      <c r="V694" s="192"/>
      <c r="W694" s="192"/>
      <c r="X694" s="192"/>
      <c r="Y694" s="192"/>
      <c r="Z694" s="192"/>
      <c r="AA694" s="192"/>
      <c r="AB694" s="192"/>
      <c r="AC694" s="192"/>
    </row>
    <row r="695" spans="10:29" ht="12.75">
      <c r="J695" s="192"/>
      <c r="K695" s="192"/>
      <c r="L695" s="192"/>
      <c r="M695" s="192"/>
      <c r="R695" s="192"/>
      <c r="S695" s="192"/>
      <c r="T695" s="192"/>
      <c r="U695" s="192"/>
      <c r="V695" s="192"/>
      <c r="W695" s="192"/>
      <c r="X695" s="192"/>
      <c r="Y695" s="192"/>
      <c r="Z695" s="192"/>
      <c r="AA695" s="192"/>
      <c r="AB695" s="192"/>
      <c r="AC695" s="192"/>
    </row>
    <row r="696" spans="10:29" ht="12.75">
      <c r="J696" s="192"/>
      <c r="K696" s="192"/>
      <c r="L696" s="192"/>
      <c r="M696" s="192"/>
      <c r="R696" s="192"/>
      <c r="S696" s="192"/>
      <c r="T696" s="192"/>
      <c r="U696" s="192"/>
      <c r="V696" s="192"/>
      <c r="W696" s="192"/>
      <c r="X696" s="192"/>
      <c r="Y696" s="192"/>
      <c r="Z696" s="192"/>
      <c r="AA696" s="192"/>
      <c r="AB696" s="192"/>
      <c r="AC696" s="192"/>
    </row>
    <row r="697" spans="10:29" ht="12.75">
      <c r="J697" s="192"/>
      <c r="K697" s="192"/>
      <c r="L697" s="192"/>
      <c r="M697" s="192"/>
      <c r="R697" s="192"/>
      <c r="S697" s="192"/>
      <c r="T697" s="192"/>
      <c r="U697" s="192"/>
      <c r="V697" s="192"/>
      <c r="W697" s="192"/>
      <c r="X697" s="192"/>
      <c r="Y697" s="192"/>
      <c r="Z697" s="192"/>
      <c r="AA697" s="192"/>
      <c r="AB697" s="192"/>
      <c r="AC697" s="192"/>
    </row>
    <row r="698" spans="10:29" ht="12.75">
      <c r="J698" s="192"/>
      <c r="K698" s="192"/>
      <c r="L698" s="192"/>
      <c r="M698" s="192"/>
      <c r="R698" s="192"/>
      <c r="S698" s="192"/>
      <c r="T698" s="192"/>
      <c r="U698" s="192"/>
      <c r="V698" s="192"/>
      <c r="W698" s="192"/>
      <c r="X698" s="192"/>
      <c r="Y698" s="192"/>
      <c r="Z698" s="192"/>
      <c r="AA698" s="192"/>
      <c r="AB698" s="192"/>
      <c r="AC698" s="192"/>
    </row>
    <row r="699" spans="10:29" ht="12.75">
      <c r="J699" s="192"/>
      <c r="K699" s="192"/>
      <c r="L699" s="192"/>
      <c r="M699" s="192"/>
      <c r="R699" s="192"/>
      <c r="S699" s="192"/>
      <c r="T699" s="192"/>
      <c r="U699" s="192"/>
      <c r="V699" s="192"/>
      <c r="W699" s="192"/>
      <c r="X699" s="192"/>
      <c r="Y699" s="192"/>
      <c r="Z699" s="192"/>
      <c r="AA699" s="192"/>
      <c r="AB699" s="192"/>
      <c r="AC699" s="192"/>
    </row>
    <row r="700" spans="10:29" ht="12.75">
      <c r="J700" s="192"/>
      <c r="K700" s="192"/>
      <c r="L700" s="192"/>
      <c r="M700" s="192"/>
      <c r="R700" s="192"/>
      <c r="S700" s="192"/>
      <c r="T700" s="192"/>
      <c r="U700" s="192"/>
      <c r="V700" s="192"/>
      <c r="W700" s="192"/>
      <c r="X700" s="192"/>
      <c r="Y700" s="192"/>
      <c r="Z700" s="192"/>
      <c r="AA700" s="192"/>
      <c r="AB700" s="192"/>
      <c r="AC700" s="192"/>
    </row>
    <row r="701" spans="10:29" ht="12.75">
      <c r="J701" s="192"/>
      <c r="K701" s="192"/>
      <c r="L701" s="192"/>
      <c r="M701" s="192"/>
      <c r="R701" s="192"/>
      <c r="S701" s="192"/>
      <c r="T701" s="192"/>
      <c r="U701" s="192"/>
      <c r="V701" s="192"/>
      <c r="W701" s="192"/>
      <c r="X701" s="192"/>
      <c r="Y701" s="192"/>
      <c r="Z701" s="192"/>
      <c r="AA701" s="192"/>
      <c r="AB701" s="192"/>
      <c r="AC701" s="192"/>
    </row>
    <row r="702" spans="10:29" ht="12.75">
      <c r="J702" s="192"/>
      <c r="K702" s="192"/>
      <c r="L702" s="192"/>
      <c r="M702" s="192"/>
      <c r="R702" s="192"/>
      <c r="S702" s="192"/>
      <c r="T702" s="192"/>
      <c r="U702" s="192"/>
      <c r="V702" s="192"/>
      <c r="W702" s="192"/>
      <c r="X702" s="192"/>
      <c r="Y702" s="192"/>
      <c r="Z702" s="192"/>
      <c r="AA702" s="192"/>
      <c r="AB702" s="192"/>
      <c r="AC702" s="192"/>
    </row>
    <row r="703" spans="10:29" ht="12.75">
      <c r="J703" s="192"/>
      <c r="K703" s="192"/>
      <c r="L703" s="192"/>
      <c r="M703" s="192"/>
      <c r="R703" s="192"/>
      <c r="S703" s="192"/>
      <c r="T703" s="192"/>
      <c r="U703" s="192"/>
      <c r="V703" s="192"/>
      <c r="W703" s="192"/>
      <c r="X703" s="192"/>
      <c r="Y703" s="192"/>
      <c r="Z703" s="192"/>
      <c r="AA703" s="192"/>
      <c r="AB703" s="192"/>
      <c r="AC703" s="192"/>
    </row>
    <row r="704" spans="10:29" ht="12.75">
      <c r="J704" s="192"/>
      <c r="K704" s="192"/>
      <c r="L704" s="192"/>
      <c r="M704" s="192"/>
      <c r="R704" s="192"/>
      <c r="S704" s="192"/>
      <c r="T704" s="192"/>
      <c r="U704" s="192"/>
      <c r="V704" s="192"/>
      <c r="W704" s="192"/>
      <c r="X704" s="192"/>
      <c r="Y704" s="192"/>
      <c r="Z704" s="192"/>
      <c r="AA704" s="192"/>
      <c r="AB704" s="192"/>
      <c r="AC704" s="192"/>
    </row>
    <row r="705" spans="10:29" ht="12.75">
      <c r="J705" s="192"/>
      <c r="K705" s="192"/>
      <c r="L705" s="192"/>
      <c r="M705" s="192"/>
      <c r="R705" s="192"/>
      <c r="S705" s="192"/>
      <c r="T705" s="192"/>
      <c r="U705" s="192"/>
      <c r="V705" s="192"/>
      <c r="W705" s="192"/>
      <c r="X705" s="192"/>
      <c r="Y705" s="192"/>
      <c r="Z705" s="192"/>
      <c r="AA705" s="192"/>
      <c r="AB705" s="192"/>
      <c r="AC705" s="192"/>
    </row>
    <row r="706" spans="10:29" ht="12.75">
      <c r="J706" s="192"/>
      <c r="K706" s="192"/>
      <c r="L706" s="192"/>
      <c r="M706" s="192"/>
      <c r="R706" s="192"/>
      <c r="S706" s="192"/>
      <c r="T706" s="192"/>
      <c r="U706" s="192"/>
      <c r="V706" s="192"/>
      <c r="W706" s="192"/>
      <c r="X706" s="192"/>
      <c r="Y706" s="192"/>
      <c r="Z706" s="192"/>
      <c r="AA706" s="192"/>
      <c r="AB706" s="192"/>
      <c r="AC706" s="192"/>
    </row>
    <row r="707" spans="10:29" ht="12.75">
      <c r="J707" s="192"/>
      <c r="K707" s="192"/>
      <c r="L707" s="192"/>
      <c r="M707" s="192"/>
      <c r="R707" s="192"/>
      <c r="S707" s="192"/>
      <c r="T707" s="192"/>
      <c r="U707" s="192"/>
      <c r="V707" s="192"/>
      <c r="W707" s="192"/>
      <c r="X707" s="192"/>
      <c r="Y707" s="192"/>
      <c r="Z707" s="192"/>
      <c r="AA707" s="192"/>
      <c r="AB707" s="192"/>
      <c r="AC707" s="192"/>
    </row>
    <row r="708" spans="10:29" ht="12.75">
      <c r="J708" s="192"/>
      <c r="K708" s="192"/>
      <c r="L708" s="192"/>
      <c r="M708" s="192"/>
      <c r="R708" s="192"/>
      <c r="S708" s="192"/>
      <c r="T708" s="192"/>
      <c r="U708" s="192"/>
      <c r="V708" s="192"/>
      <c r="W708" s="192"/>
      <c r="X708" s="192"/>
      <c r="Y708" s="192"/>
      <c r="Z708" s="192"/>
      <c r="AA708" s="192"/>
      <c r="AB708" s="192"/>
      <c r="AC708" s="192"/>
    </row>
    <row r="709" spans="10:29" ht="12.75">
      <c r="J709" s="192"/>
      <c r="K709" s="192"/>
      <c r="L709" s="192"/>
      <c r="M709" s="192"/>
      <c r="R709" s="192"/>
      <c r="S709" s="192"/>
      <c r="T709" s="192"/>
      <c r="U709" s="192"/>
      <c r="V709" s="192"/>
      <c r="W709" s="192"/>
      <c r="X709" s="192"/>
      <c r="Y709" s="192"/>
      <c r="Z709" s="192"/>
      <c r="AA709" s="192"/>
      <c r="AB709" s="192"/>
      <c r="AC709" s="192"/>
    </row>
    <row r="710" spans="10:29" ht="12.75">
      <c r="J710" s="192"/>
      <c r="K710" s="192"/>
      <c r="L710" s="192"/>
      <c r="M710" s="192"/>
      <c r="R710" s="192"/>
      <c r="S710" s="192"/>
      <c r="T710" s="192"/>
      <c r="U710" s="192"/>
      <c r="V710" s="192"/>
      <c r="W710" s="192"/>
      <c r="X710" s="192"/>
      <c r="Y710" s="192"/>
      <c r="Z710" s="192"/>
      <c r="AA710" s="192"/>
      <c r="AB710" s="192"/>
      <c r="AC710" s="192"/>
    </row>
    <row r="711" spans="10:29" ht="12.75">
      <c r="J711" s="192"/>
      <c r="K711" s="192"/>
      <c r="L711" s="192"/>
      <c r="M711" s="192"/>
      <c r="R711" s="192"/>
      <c r="S711" s="192"/>
      <c r="T711" s="192"/>
      <c r="U711" s="192"/>
      <c r="V711" s="192"/>
      <c r="W711" s="192"/>
      <c r="X711" s="192"/>
      <c r="Y711" s="192"/>
      <c r="Z711" s="192"/>
      <c r="AA711" s="192"/>
      <c r="AB711" s="192"/>
      <c r="AC711" s="192"/>
    </row>
    <row r="712" spans="10:29" ht="12.75">
      <c r="J712" s="192"/>
      <c r="K712" s="192"/>
      <c r="L712" s="192"/>
      <c r="M712" s="192"/>
      <c r="R712" s="192"/>
      <c r="S712" s="192"/>
      <c r="T712" s="192"/>
      <c r="U712" s="192"/>
      <c r="V712" s="192"/>
      <c r="W712" s="192"/>
      <c r="X712" s="192"/>
      <c r="Y712" s="192"/>
      <c r="Z712" s="192"/>
      <c r="AA712" s="192"/>
      <c r="AB712" s="192"/>
      <c r="AC712" s="192"/>
    </row>
    <row r="713" spans="10:29" ht="12.75">
      <c r="J713" s="192"/>
      <c r="K713" s="192"/>
      <c r="L713" s="192"/>
      <c r="M713" s="192"/>
      <c r="R713" s="192"/>
      <c r="S713" s="192"/>
      <c r="T713" s="192"/>
      <c r="U713" s="192"/>
      <c r="V713" s="192"/>
      <c r="W713" s="192"/>
      <c r="X713" s="192"/>
      <c r="Y713" s="192"/>
      <c r="Z713" s="192"/>
      <c r="AA713" s="192"/>
      <c r="AB713" s="192"/>
      <c r="AC713" s="192"/>
    </row>
    <row r="714" spans="10:29" ht="12.75">
      <c r="J714" s="192"/>
      <c r="K714" s="192"/>
      <c r="L714" s="192"/>
      <c r="M714" s="192"/>
      <c r="R714" s="192"/>
      <c r="S714" s="192"/>
      <c r="T714" s="192"/>
      <c r="U714" s="192"/>
      <c r="V714" s="192"/>
      <c r="W714" s="192"/>
      <c r="X714" s="192"/>
      <c r="Y714" s="192"/>
      <c r="Z714" s="192"/>
      <c r="AA714" s="192"/>
      <c r="AB714" s="192"/>
      <c r="AC714" s="192"/>
    </row>
    <row r="715" spans="10:29" ht="12.75">
      <c r="J715" s="192"/>
      <c r="K715" s="192"/>
      <c r="L715" s="192"/>
      <c r="M715" s="192"/>
      <c r="R715" s="192"/>
      <c r="S715" s="192"/>
      <c r="T715" s="192"/>
      <c r="U715" s="192"/>
      <c r="V715" s="192"/>
      <c r="W715" s="192"/>
      <c r="X715" s="192"/>
      <c r="Y715" s="192"/>
      <c r="Z715" s="192"/>
      <c r="AA715" s="192"/>
      <c r="AB715" s="192"/>
      <c r="AC715" s="192"/>
    </row>
    <row r="716" spans="10:29" ht="12.75">
      <c r="J716" s="192"/>
      <c r="K716" s="192"/>
      <c r="L716" s="192"/>
      <c r="M716" s="192"/>
      <c r="R716" s="192"/>
      <c r="S716" s="192"/>
      <c r="T716" s="192"/>
      <c r="U716" s="192"/>
      <c r="V716" s="192"/>
      <c r="W716" s="192"/>
      <c r="X716" s="192"/>
      <c r="Y716" s="192"/>
      <c r="Z716" s="192"/>
      <c r="AA716" s="192"/>
      <c r="AB716" s="192"/>
      <c r="AC716" s="192"/>
    </row>
    <row r="717" spans="10:29" ht="12.75">
      <c r="J717" s="192"/>
      <c r="K717" s="192"/>
      <c r="L717" s="192"/>
      <c r="M717" s="192"/>
      <c r="R717" s="192"/>
      <c r="S717" s="192"/>
      <c r="T717" s="192"/>
      <c r="U717" s="192"/>
      <c r="V717" s="192"/>
      <c r="W717" s="192"/>
      <c r="X717" s="192"/>
      <c r="Y717" s="192"/>
      <c r="Z717" s="192"/>
      <c r="AA717" s="192"/>
      <c r="AB717" s="192"/>
      <c r="AC717" s="192"/>
    </row>
    <row r="718" spans="10:29" ht="12.75">
      <c r="J718" s="192"/>
      <c r="K718" s="192"/>
      <c r="L718" s="192"/>
      <c r="M718" s="192"/>
      <c r="R718" s="192"/>
      <c r="S718" s="192"/>
      <c r="T718" s="192"/>
      <c r="U718" s="192"/>
      <c r="V718" s="192"/>
      <c r="W718" s="192"/>
      <c r="X718" s="192"/>
      <c r="Y718" s="192"/>
      <c r="Z718" s="192"/>
      <c r="AA718" s="192"/>
      <c r="AB718" s="192"/>
      <c r="AC718" s="192"/>
    </row>
    <row r="719" spans="10:29" ht="12.75">
      <c r="J719" s="192"/>
      <c r="K719" s="192"/>
      <c r="L719" s="192"/>
      <c r="M719" s="192"/>
      <c r="R719" s="192"/>
      <c r="S719" s="192"/>
      <c r="T719" s="192"/>
      <c r="U719" s="192"/>
      <c r="V719" s="192"/>
      <c r="W719" s="192"/>
      <c r="X719" s="192"/>
      <c r="Y719" s="192"/>
      <c r="Z719" s="192"/>
      <c r="AA719" s="192"/>
      <c r="AB719" s="192"/>
      <c r="AC719" s="192"/>
    </row>
    <row r="720" spans="10:29" ht="12.75">
      <c r="J720" s="192"/>
      <c r="K720" s="192"/>
      <c r="L720" s="192"/>
      <c r="M720" s="192"/>
      <c r="R720" s="192"/>
      <c r="S720" s="192"/>
      <c r="T720" s="192"/>
      <c r="U720" s="192"/>
      <c r="V720" s="192"/>
      <c r="W720" s="192"/>
      <c r="X720" s="192"/>
      <c r="Y720" s="192"/>
      <c r="Z720" s="192"/>
      <c r="AA720" s="192"/>
      <c r="AB720" s="192"/>
      <c r="AC720" s="192"/>
    </row>
    <row r="721" spans="10:29" ht="12.75">
      <c r="J721" s="192"/>
      <c r="K721" s="192"/>
      <c r="L721" s="192"/>
      <c r="M721" s="192"/>
      <c r="R721" s="192"/>
      <c r="S721" s="192"/>
      <c r="T721" s="192"/>
      <c r="U721" s="192"/>
      <c r="V721" s="192"/>
      <c r="W721" s="192"/>
      <c r="X721" s="192"/>
      <c r="Y721" s="192"/>
      <c r="Z721" s="192"/>
      <c r="AA721" s="192"/>
      <c r="AB721" s="192"/>
      <c r="AC721" s="192"/>
    </row>
    <row r="722" spans="10:29" ht="12.75">
      <c r="J722" s="192"/>
      <c r="K722" s="192"/>
      <c r="L722" s="192"/>
      <c r="M722" s="192"/>
      <c r="R722" s="192"/>
      <c r="S722" s="192"/>
      <c r="T722" s="192"/>
      <c r="U722" s="192"/>
      <c r="V722" s="192"/>
      <c r="W722" s="192"/>
      <c r="X722" s="192"/>
      <c r="Y722" s="192"/>
      <c r="Z722" s="192"/>
      <c r="AA722" s="192"/>
      <c r="AB722" s="192"/>
      <c r="AC722" s="192"/>
    </row>
    <row r="723" spans="10:29" ht="12.75">
      <c r="J723" s="192"/>
      <c r="K723" s="192"/>
      <c r="L723" s="192"/>
      <c r="M723" s="192"/>
      <c r="R723" s="192"/>
      <c r="S723" s="192"/>
      <c r="T723" s="192"/>
      <c r="U723" s="192"/>
      <c r="V723" s="192"/>
      <c r="W723" s="192"/>
      <c r="X723" s="192"/>
      <c r="Y723" s="192"/>
      <c r="Z723" s="192"/>
      <c r="AA723" s="192"/>
      <c r="AB723" s="192"/>
      <c r="AC723" s="192"/>
    </row>
    <row r="724" spans="10:29" ht="12.75">
      <c r="J724" s="192"/>
      <c r="K724" s="192"/>
      <c r="L724" s="192"/>
      <c r="M724" s="192"/>
      <c r="R724" s="192"/>
      <c r="S724" s="192"/>
      <c r="T724" s="192"/>
      <c r="U724" s="192"/>
      <c r="V724" s="192"/>
      <c r="W724" s="192"/>
      <c r="X724" s="192"/>
      <c r="Y724" s="192"/>
      <c r="Z724" s="192"/>
      <c r="AA724" s="192"/>
      <c r="AB724" s="192"/>
      <c r="AC724" s="192"/>
    </row>
    <row r="725" spans="10:29" ht="12.75">
      <c r="J725" s="192"/>
      <c r="K725" s="192"/>
      <c r="L725" s="192"/>
      <c r="M725" s="192"/>
      <c r="R725" s="192"/>
      <c r="S725" s="192"/>
      <c r="T725" s="192"/>
      <c r="U725" s="192"/>
      <c r="V725" s="192"/>
      <c r="W725" s="192"/>
      <c r="X725" s="192"/>
      <c r="Y725" s="192"/>
      <c r="Z725" s="192"/>
      <c r="AA725" s="192"/>
      <c r="AB725" s="192"/>
      <c r="AC725" s="192"/>
    </row>
    <row r="726" spans="10:29" ht="12.75">
      <c r="J726" s="192"/>
      <c r="K726" s="192"/>
      <c r="L726" s="192"/>
      <c r="M726" s="192"/>
      <c r="R726" s="192"/>
      <c r="S726" s="192"/>
      <c r="T726" s="192"/>
      <c r="U726" s="192"/>
      <c r="V726" s="192"/>
      <c r="W726" s="192"/>
      <c r="X726" s="192"/>
      <c r="Y726" s="192"/>
      <c r="Z726" s="192"/>
      <c r="AA726" s="192"/>
      <c r="AB726" s="192"/>
      <c r="AC726" s="192"/>
    </row>
    <row r="727" spans="10:29" ht="12.75">
      <c r="J727" s="192"/>
      <c r="K727" s="192"/>
      <c r="L727" s="192"/>
      <c r="M727" s="192"/>
      <c r="R727" s="192"/>
      <c r="S727" s="192"/>
      <c r="T727" s="192"/>
      <c r="U727" s="192"/>
      <c r="V727" s="192"/>
      <c r="W727" s="192"/>
      <c r="X727" s="192"/>
      <c r="Y727" s="192"/>
      <c r="Z727" s="192"/>
      <c r="AA727" s="192"/>
      <c r="AB727" s="192"/>
      <c r="AC727" s="192"/>
    </row>
    <row r="728" spans="10:29" ht="12.75">
      <c r="J728" s="192"/>
      <c r="K728" s="192"/>
      <c r="L728" s="192"/>
      <c r="M728" s="192"/>
      <c r="R728" s="192"/>
      <c r="S728" s="192"/>
      <c r="T728" s="192"/>
      <c r="U728" s="192"/>
      <c r="V728" s="192"/>
      <c r="W728" s="192"/>
      <c r="X728" s="192"/>
      <c r="Y728" s="192"/>
      <c r="Z728" s="192"/>
      <c r="AA728" s="192"/>
      <c r="AB728" s="192"/>
      <c r="AC728" s="192"/>
    </row>
    <row r="729" spans="10:29" ht="12.75">
      <c r="J729" s="192"/>
      <c r="K729" s="192"/>
      <c r="L729" s="192"/>
      <c r="M729" s="192"/>
      <c r="R729" s="192"/>
      <c r="S729" s="192"/>
      <c r="T729" s="192"/>
      <c r="U729" s="192"/>
      <c r="V729" s="192"/>
      <c r="W729" s="192"/>
      <c r="X729" s="192"/>
      <c r="Y729" s="192"/>
      <c r="Z729" s="192"/>
      <c r="AA729" s="192"/>
      <c r="AB729" s="192"/>
      <c r="AC729" s="192"/>
    </row>
    <row r="730" spans="10:29" ht="12.75">
      <c r="J730" s="192"/>
      <c r="K730" s="192"/>
      <c r="L730" s="192"/>
      <c r="M730" s="192"/>
      <c r="R730" s="192"/>
      <c r="S730" s="192"/>
      <c r="T730" s="192"/>
      <c r="U730" s="192"/>
      <c r="V730" s="192"/>
      <c r="W730" s="192"/>
      <c r="X730" s="192"/>
      <c r="Y730" s="192"/>
      <c r="Z730" s="192"/>
      <c r="AA730" s="192"/>
      <c r="AB730" s="192"/>
      <c r="AC730" s="192"/>
    </row>
    <row r="731" spans="10:29" ht="12.75">
      <c r="J731" s="192"/>
      <c r="K731" s="192"/>
      <c r="L731" s="192"/>
      <c r="M731" s="192"/>
      <c r="R731" s="192"/>
      <c r="S731" s="192"/>
      <c r="T731" s="192"/>
      <c r="U731" s="192"/>
      <c r="V731" s="192"/>
      <c r="W731" s="192"/>
      <c r="X731" s="192"/>
      <c r="Y731" s="192"/>
      <c r="Z731" s="192"/>
      <c r="AA731" s="192"/>
      <c r="AB731" s="192"/>
      <c r="AC731" s="192"/>
    </row>
    <row r="732" spans="10:29" ht="12.75">
      <c r="J732" s="192"/>
      <c r="K732" s="192"/>
      <c r="L732" s="192"/>
      <c r="M732" s="192"/>
      <c r="R732" s="192"/>
      <c r="S732" s="192"/>
      <c r="T732" s="192"/>
      <c r="U732" s="192"/>
      <c r="V732" s="192"/>
      <c r="W732" s="192"/>
      <c r="X732" s="192"/>
      <c r="Y732" s="192"/>
      <c r="Z732" s="192"/>
      <c r="AA732" s="192"/>
      <c r="AB732" s="192"/>
      <c r="AC732" s="192"/>
    </row>
    <row r="733" spans="10:29" ht="12.75">
      <c r="J733" s="192"/>
      <c r="K733" s="192"/>
      <c r="L733" s="192"/>
      <c r="M733" s="192"/>
      <c r="R733" s="192"/>
      <c r="S733" s="192"/>
      <c r="T733" s="192"/>
      <c r="U733" s="192"/>
      <c r="V733" s="192"/>
      <c r="W733" s="192"/>
      <c r="X733" s="192"/>
      <c r="Y733" s="192"/>
      <c r="Z733" s="192"/>
      <c r="AA733" s="192"/>
      <c r="AB733" s="192"/>
      <c r="AC733" s="192"/>
    </row>
    <row r="734" spans="10:29" ht="12.75">
      <c r="J734" s="192"/>
      <c r="K734" s="192"/>
      <c r="L734" s="192"/>
      <c r="M734" s="192"/>
      <c r="R734" s="192"/>
      <c r="S734" s="192"/>
      <c r="T734" s="192"/>
      <c r="U734" s="192"/>
      <c r="V734" s="192"/>
      <c r="W734" s="192"/>
      <c r="X734" s="192"/>
      <c r="Y734" s="192"/>
      <c r="Z734" s="192"/>
      <c r="AA734" s="192"/>
      <c r="AB734" s="192"/>
      <c r="AC734" s="192"/>
    </row>
    <row r="735" spans="10:29" ht="12.75">
      <c r="J735" s="192"/>
      <c r="K735" s="192"/>
      <c r="L735" s="192"/>
      <c r="M735" s="192"/>
      <c r="R735" s="192"/>
      <c r="S735" s="192"/>
      <c r="T735" s="192"/>
      <c r="U735" s="192"/>
      <c r="V735" s="192"/>
      <c r="W735" s="192"/>
      <c r="X735" s="192"/>
      <c r="Y735" s="192"/>
      <c r="Z735" s="192"/>
      <c r="AA735" s="192"/>
      <c r="AB735" s="192"/>
      <c r="AC735" s="192"/>
    </row>
    <row r="736" spans="10:29" ht="12.75">
      <c r="J736" s="192"/>
      <c r="K736" s="192"/>
      <c r="L736" s="192"/>
      <c r="M736" s="192"/>
      <c r="R736" s="192"/>
      <c r="S736" s="192"/>
      <c r="T736" s="192"/>
      <c r="U736" s="192"/>
      <c r="V736" s="192"/>
      <c r="W736" s="192"/>
      <c r="X736" s="192"/>
      <c r="Y736" s="192"/>
      <c r="Z736" s="192"/>
      <c r="AA736" s="192"/>
      <c r="AB736" s="192"/>
      <c r="AC736" s="192"/>
    </row>
    <row r="737" spans="10:29" ht="12.75">
      <c r="J737" s="192"/>
      <c r="K737" s="192"/>
      <c r="L737" s="192"/>
      <c r="M737" s="192"/>
      <c r="R737" s="192"/>
      <c r="S737" s="192"/>
      <c r="T737" s="192"/>
      <c r="U737" s="192"/>
      <c r="V737" s="192"/>
      <c r="W737" s="192"/>
      <c r="X737" s="192"/>
      <c r="Y737" s="192"/>
      <c r="Z737" s="192"/>
      <c r="AA737" s="192"/>
      <c r="AB737" s="192"/>
      <c r="AC737" s="192"/>
    </row>
    <row r="738" spans="10:29" ht="12.75">
      <c r="J738" s="192"/>
      <c r="K738" s="192"/>
      <c r="L738" s="192"/>
      <c r="M738" s="192"/>
      <c r="R738" s="192"/>
      <c r="S738" s="192"/>
      <c r="T738" s="192"/>
      <c r="U738" s="192"/>
      <c r="V738" s="192"/>
      <c r="W738" s="192"/>
      <c r="X738" s="192"/>
      <c r="Y738" s="192"/>
      <c r="Z738" s="192"/>
      <c r="AA738" s="192"/>
      <c r="AB738" s="192"/>
      <c r="AC738" s="192"/>
    </row>
    <row r="739" spans="10:29" ht="12.75">
      <c r="J739" s="192"/>
      <c r="K739" s="192"/>
      <c r="L739" s="192"/>
      <c r="M739" s="192"/>
      <c r="R739" s="192"/>
      <c r="S739" s="192"/>
      <c r="T739" s="192"/>
      <c r="U739" s="192"/>
      <c r="V739" s="192"/>
      <c r="W739" s="192"/>
      <c r="X739" s="192"/>
      <c r="Y739" s="192"/>
      <c r="Z739" s="192"/>
      <c r="AA739" s="192"/>
      <c r="AB739" s="192"/>
      <c r="AC739" s="192"/>
    </row>
    <row r="740" spans="10:29" ht="12.75">
      <c r="J740" s="192"/>
      <c r="K740" s="192"/>
      <c r="L740" s="192"/>
      <c r="M740" s="192"/>
      <c r="R740" s="192"/>
      <c r="S740" s="192"/>
      <c r="T740" s="192"/>
      <c r="U740" s="192"/>
      <c r="V740" s="192"/>
      <c r="W740" s="192"/>
      <c r="X740" s="192"/>
      <c r="Y740" s="192"/>
      <c r="Z740" s="192"/>
      <c r="AA740" s="192"/>
      <c r="AB740" s="192"/>
      <c r="AC740" s="192"/>
    </row>
    <row r="741" spans="10:29" ht="12.75">
      <c r="J741" s="192"/>
      <c r="K741" s="192"/>
      <c r="L741" s="192"/>
      <c r="M741" s="192"/>
      <c r="R741" s="192"/>
      <c r="S741" s="192"/>
      <c r="T741" s="192"/>
      <c r="U741" s="192"/>
      <c r="V741" s="192"/>
      <c r="W741" s="192"/>
      <c r="X741" s="192"/>
      <c r="Y741" s="192"/>
      <c r="Z741" s="192"/>
      <c r="AA741" s="192"/>
      <c r="AB741" s="192"/>
      <c r="AC741" s="192"/>
    </row>
    <row r="742" spans="10:29" ht="12.75">
      <c r="J742" s="192"/>
      <c r="K742" s="192"/>
      <c r="L742" s="192"/>
      <c r="M742" s="192"/>
      <c r="R742" s="192"/>
      <c r="S742" s="192"/>
      <c r="T742" s="192"/>
      <c r="U742" s="192"/>
      <c r="V742" s="192"/>
      <c r="W742" s="192"/>
      <c r="X742" s="192"/>
      <c r="Y742" s="192"/>
      <c r="Z742" s="192"/>
      <c r="AA742" s="192"/>
      <c r="AB742" s="192"/>
      <c r="AC742" s="192"/>
    </row>
    <row r="743" spans="10:29" ht="12.75">
      <c r="J743" s="192"/>
      <c r="K743" s="192"/>
      <c r="L743" s="192"/>
      <c r="M743" s="192"/>
      <c r="R743" s="192"/>
      <c r="S743" s="192"/>
      <c r="T743" s="192"/>
      <c r="U743" s="192"/>
      <c r="V743" s="192"/>
      <c r="W743" s="192"/>
      <c r="X743" s="192"/>
      <c r="Y743" s="192"/>
      <c r="Z743" s="192"/>
      <c r="AA743" s="192"/>
      <c r="AB743" s="192"/>
      <c r="AC743" s="192"/>
    </row>
    <row r="744" spans="10:29" ht="12.75">
      <c r="J744" s="192"/>
      <c r="K744" s="192"/>
      <c r="L744" s="192"/>
      <c r="M744" s="192"/>
      <c r="R744" s="192"/>
      <c r="S744" s="192"/>
      <c r="T744" s="192"/>
      <c r="U744" s="192"/>
      <c r="V744" s="192"/>
      <c r="W744" s="192"/>
      <c r="X744" s="192"/>
      <c r="Y744" s="192"/>
      <c r="Z744" s="192"/>
      <c r="AA744" s="192"/>
      <c r="AB744" s="192"/>
      <c r="AC744" s="192"/>
    </row>
    <row r="745" spans="10:29" ht="12.75">
      <c r="J745" s="192"/>
      <c r="K745" s="192"/>
      <c r="L745" s="192"/>
      <c r="M745" s="192"/>
      <c r="R745" s="192"/>
      <c r="S745" s="192"/>
      <c r="T745" s="192"/>
      <c r="U745" s="192"/>
      <c r="V745" s="192"/>
      <c r="W745" s="192"/>
      <c r="X745" s="192"/>
      <c r="Y745" s="192"/>
      <c r="Z745" s="192"/>
      <c r="AA745" s="192"/>
      <c r="AB745" s="192"/>
      <c r="AC745" s="192"/>
    </row>
    <row r="746" spans="10:29" ht="12.75">
      <c r="J746" s="192"/>
      <c r="K746" s="192"/>
      <c r="L746" s="192"/>
      <c r="M746" s="192"/>
      <c r="R746" s="192"/>
      <c r="S746" s="192"/>
      <c r="T746" s="192"/>
      <c r="U746" s="192"/>
      <c r="V746" s="192"/>
      <c r="W746" s="192"/>
      <c r="X746" s="192"/>
      <c r="Y746" s="192"/>
      <c r="Z746" s="192"/>
      <c r="AA746" s="192"/>
      <c r="AB746" s="192"/>
      <c r="AC746" s="192"/>
    </row>
    <row r="747" spans="10:29" ht="12.75">
      <c r="J747" s="192"/>
      <c r="K747" s="192"/>
      <c r="L747" s="192"/>
      <c r="M747" s="192"/>
      <c r="R747" s="192"/>
      <c r="S747" s="192"/>
      <c r="T747" s="192"/>
      <c r="U747" s="192"/>
      <c r="V747" s="192"/>
      <c r="W747" s="192"/>
      <c r="X747" s="192"/>
      <c r="Y747" s="192"/>
      <c r="Z747" s="192"/>
      <c r="AA747" s="192"/>
      <c r="AB747" s="192"/>
      <c r="AC747" s="192"/>
    </row>
    <row r="748" spans="10:29" ht="12.75">
      <c r="J748" s="192"/>
      <c r="K748" s="192"/>
      <c r="L748" s="192"/>
      <c r="M748" s="192"/>
      <c r="R748" s="192"/>
      <c r="S748" s="192"/>
      <c r="T748" s="192"/>
      <c r="U748" s="192"/>
      <c r="V748" s="192"/>
      <c r="W748" s="192"/>
      <c r="X748" s="192"/>
      <c r="Y748" s="192"/>
      <c r="Z748" s="192"/>
      <c r="AA748" s="192"/>
      <c r="AB748" s="192"/>
      <c r="AC748" s="192"/>
    </row>
    <row r="749" spans="10:29" ht="12.75">
      <c r="J749" s="192"/>
      <c r="K749" s="192"/>
      <c r="L749" s="192"/>
      <c r="M749" s="192"/>
      <c r="R749" s="192"/>
      <c r="S749" s="192"/>
      <c r="T749" s="192"/>
      <c r="U749" s="192"/>
      <c r="V749" s="192"/>
      <c r="W749" s="192"/>
      <c r="X749" s="192"/>
      <c r="Y749" s="192"/>
      <c r="Z749" s="192"/>
      <c r="AA749" s="192"/>
      <c r="AB749" s="192"/>
      <c r="AC749" s="192"/>
    </row>
    <row r="750" spans="10:29" ht="12.75">
      <c r="J750" s="192"/>
      <c r="K750" s="192"/>
      <c r="L750" s="192"/>
      <c r="M750" s="192"/>
      <c r="R750" s="192"/>
      <c r="S750" s="192"/>
      <c r="T750" s="192"/>
      <c r="U750" s="192"/>
      <c r="V750" s="192"/>
      <c r="W750" s="192"/>
      <c r="X750" s="192"/>
      <c r="Y750" s="192"/>
      <c r="Z750" s="192"/>
      <c r="AA750" s="192"/>
      <c r="AB750" s="192"/>
      <c r="AC750" s="192"/>
    </row>
    <row r="751" spans="10:29" ht="12.75">
      <c r="J751" s="192"/>
      <c r="K751" s="192"/>
      <c r="L751" s="192"/>
      <c r="M751" s="192"/>
      <c r="R751" s="192"/>
      <c r="S751" s="192"/>
      <c r="T751" s="192"/>
      <c r="U751" s="192"/>
      <c r="V751" s="192"/>
      <c r="W751" s="192"/>
      <c r="X751" s="192"/>
      <c r="Y751" s="192"/>
      <c r="Z751" s="192"/>
      <c r="AA751" s="192"/>
      <c r="AB751" s="192"/>
      <c r="AC751" s="192"/>
    </row>
    <row r="752" spans="10:29" ht="12.75">
      <c r="J752" s="192"/>
      <c r="K752" s="192"/>
      <c r="L752" s="192"/>
      <c r="M752" s="192"/>
      <c r="R752" s="192"/>
      <c r="S752" s="192"/>
      <c r="T752" s="192"/>
      <c r="U752" s="192"/>
      <c r="V752" s="192"/>
      <c r="W752" s="192"/>
      <c r="X752" s="192"/>
      <c r="Y752" s="192"/>
      <c r="Z752" s="192"/>
      <c r="AA752" s="192"/>
      <c r="AB752" s="192"/>
      <c r="AC752" s="192"/>
    </row>
    <row r="753" spans="10:29" ht="12.75">
      <c r="J753" s="192"/>
      <c r="K753" s="192"/>
      <c r="L753" s="192"/>
      <c r="M753" s="192"/>
      <c r="R753" s="192"/>
      <c r="S753" s="192"/>
      <c r="T753" s="192"/>
      <c r="U753" s="192"/>
      <c r="V753" s="192"/>
      <c r="W753" s="192"/>
      <c r="X753" s="192"/>
      <c r="Y753" s="192"/>
      <c r="Z753" s="192"/>
      <c r="AA753" s="192"/>
      <c r="AB753" s="192"/>
      <c r="AC753" s="192"/>
    </row>
    <row r="754" spans="10:29" ht="12.75">
      <c r="J754" s="192"/>
      <c r="K754" s="192"/>
      <c r="L754" s="192"/>
      <c r="M754" s="192"/>
      <c r="R754" s="192"/>
      <c r="S754" s="192"/>
      <c r="T754" s="192"/>
      <c r="U754" s="192"/>
      <c r="V754" s="192"/>
      <c r="W754" s="192"/>
      <c r="X754" s="192"/>
      <c r="Y754" s="192"/>
      <c r="Z754" s="192"/>
      <c r="AA754" s="192"/>
      <c r="AB754" s="192"/>
      <c r="AC754" s="192"/>
    </row>
    <row r="755" spans="10:29" ht="12.75">
      <c r="J755" s="192"/>
      <c r="K755" s="192"/>
      <c r="L755" s="192"/>
      <c r="M755" s="192"/>
      <c r="R755" s="192"/>
      <c r="S755" s="192"/>
      <c r="T755" s="192"/>
      <c r="U755" s="192"/>
      <c r="V755" s="192"/>
      <c r="W755" s="192"/>
      <c r="X755" s="192"/>
      <c r="Y755" s="192"/>
      <c r="Z755" s="192"/>
      <c r="AA755" s="192"/>
      <c r="AB755" s="192"/>
      <c r="AC755" s="192"/>
    </row>
    <row r="756" spans="10:29" ht="12.75">
      <c r="J756" s="192"/>
      <c r="K756" s="192"/>
      <c r="L756" s="192"/>
      <c r="M756" s="192"/>
      <c r="R756" s="192"/>
      <c r="S756" s="192"/>
      <c r="T756" s="192"/>
      <c r="U756" s="192"/>
      <c r="V756" s="192"/>
      <c r="W756" s="192"/>
      <c r="X756" s="192"/>
      <c r="Y756" s="192"/>
      <c r="Z756" s="192"/>
      <c r="AA756" s="192"/>
      <c r="AB756" s="192"/>
      <c r="AC756" s="192"/>
    </row>
    <row r="757" spans="10:29" ht="12.75">
      <c r="J757" s="192"/>
      <c r="K757" s="192"/>
      <c r="L757" s="192"/>
      <c r="M757" s="192"/>
      <c r="R757" s="192"/>
      <c r="S757" s="192"/>
      <c r="T757" s="192"/>
      <c r="U757" s="192"/>
      <c r="V757" s="192"/>
      <c r="W757" s="192"/>
      <c r="X757" s="192"/>
      <c r="Y757" s="192"/>
      <c r="Z757" s="192"/>
      <c r="AA757" s="192"/>
      <c r="AB757" s="192"/>
      <c r="AC757" s="192"/>
    </row>
    <row r="758" spans="10:29" ht="12.75">
      <c r="J758" s="192"/>
      <c r="K758" s="192"/>
      <c r="L758" s="192"/>
      <c r="M758" s="192"/>
      <c r="R758" s="192"/>
      <c r="S758" s="192"/>
      <c r="T758" s="192"/>
      <c r="U758" s="192"/>
      <c r="V758" s="192"/>
      <c r="W758" s="192"/>
      <c r="X758" s="192"/>
      <c r="Y758" s="192"/>
      <c r="Z758" s="192"/>
      <c r="AA758" s="192"/>
      <c r="AB758" s="192"/>
      <c r="AC758" s="192"/>
    </row>
    <row r="759" spans="10:29" ht="12.75">
      <c r="J759" s="192"/>
      <c r="K759" s="192"/>
      <c r="L759" s="192"/>
      <c r="M759" s="192"/>
      <c r="R759" s="192"/>
      <c r="S759" s="192"/>
      <c r="T759" s="192"/>
      <c r="U759" s="192"/>
      <c r="V759" s="192"/>
      <c r="W759" s="192"/>
      <c r="X759" s="192"/>
      <c r="Y759" s="192"/>
      <c r="Z759" s="192"/>
      <c r="AA759" s="192"/>
      <c r="AB759" s="192"/>
      <c r="AC759" s="192"/>
    </row>
    <row r="760" spans="10:29" ht="12.75">
      <c r="J760" s="192"/>
      <c r="K760" s="192"/>
      <c r="L760" s="192"/>
      <c r="M760" s="192"/>
      <c r="R760" s="192"/>
      <c r="S760" s="192"/>
      <c r="T760" s="192"/>
      <c r="U760" s="192"/>
      <c r="V760" s="192"/>
      <c r="W760" s="192"/>
      <c r="X760" s="192"/>
      <c r="Y760" s="192"/>
      <c r="Z760" s="192"/>
      <c r="AA760" s="192"/>
      <c r="AB760" s="192"/>
      <c r="AC760" s="192"/>
    </row>
    <row r="761" spans="10:29" ht="12.75">
      <c r="J761" s="192"/>
      <c r="K761" s="192"/>
      <c r="L761" s="192"/>
      <c r="M761" s="192"/>
      <c r="R761" s="192"/>
      <c r="S761" s="192"/>
      <c r="T761" s="192"/>
      <c r="U761" s="192"/>
      <c r="V761" s="192"/>
      <c r="W761" s="192"/>
      <c r="X761" s="192"/>
      <c r="Y761" s="192"/>
      <c r="Z761" s="192"/>
      <c r="AA761" s="192"/>
      <c r="AB761" s="192"/>
      <c r="AC761" s="192"/>
    </row>
    <row r="762" spans="10:29" ht="12.75">
      <c r="J762" s="192"/>
      <c r="K762" s="192"/>
      <c r="L762" s="192"/>
      <c r="M762" s="192"/>
      <c r="R762" s="192"/>
      <c r="S762" s="192"/>
      <c r="T762" s="192"/>
      <c r="U762" s="192"/>
      <c r="V762" s="192"/>
      <c r="W762" s="192"/>
      <c r="X762" s="192"/>
      <c r="Y762" s="192"/>
      <c r="Z762" s="192"/>
      <c r="AA762" s="192"/>
      <c r="AB762" s="192"/>
      <c r="AC762" s="192"/>
    </row>
    <row r="763" spans="10:29" ht="12.75">
      <c r="J763" s="192"/>
      <c r="K763" s="192"/>
      <c r="L763" s="192"/>
      <c r="M763" s="192"/>
      <c r="R763" s="192"/>
      <c r="S763" s="192"/>
      <c r="T763" s="192"/>
      <c r="U763" s="192"/>
      <c r="V763" s="192"/>
      <c r="W763" s="192"/>
      <c r="X763" s="192"/>
      <c r="Y763" s="192"/>
      <c r="Z763" s="192"/>
      <c r="AA763" s="192"/>
      <c r="AB763" s="192"/>
      <c r="AC763" s="192"/>
    </row>
    <row r="764" spans="10:29" ht="12.75">
      <c r="J764" s="192"/>
      <c r="K764" s="192"/>
      <c r="L764" s="192"/>
      <c r="M764" s="192"/>
      <c r="R764" s="192"/>
      <c r="S764" s="192"/>
      <c r="T764" s="192"/>
      <c r="U764" s="192"/>
      <c r="V764" s="192"/>
      <c r="W764" s="192"/>
      <c r="X764" s="192"/>
      <c r="Y764" s="192"/>
      <c r="Z764" s="192"/>
      <c r="AA764" s="192"/>
      <c r="AB764" s="192"/>
      <c r="AC764" s="192"/>
    </row>
    <row r="765" spans="10:29" ht="12.75">
      <c r="J765" s="192"/>
      <c r="K765" s="192"/>
      <c r="L765" s="192"/>
      <c r="M765" s="192"/>
      <c r="R765" s="192"/>
      <c r="S765" s="192"/>
      <c r="T765" s="192"/>
      <c r="U765" s="192"/>
      <c r="V765" s="192"/>
      <c r="W765" s="192"/>
      <c r="X765" s="192"/>
      <c r="Y765" s="192"/>
      <c r="Z765" s="192"/>
      <c r="AA765" s="192"/>
      <c r="AB765" s="192"/>
      <c r="AC765" s="192"/>
    </row>
    <row r="766" spans="10:29" ht="12.75">
      <c r="J766" s="192"/>
      <c r="K766" s="192"/>
      <c r="L766" s="192"/>
      <c r="M766" s="192"/>
      <c r="R766" s="192"/>
      <c r="S766" s="192"/>
      <c r="T766" s="192"/>
      <c r="U766" s="192"/>
      <c r="V766" s="192"/>
      <c r="W766" s="192"/>
      <c r="X766" s="192"/>
      <c r="Y766" s="192"/>
      <c r="Z766" s="192"/>
      <c r="AA766" s="192"/>
      <c r="AB766" s="192"/>
      <c r="AC766" s="192"/>
    </row>
    <row r="767" spans="10:29" ht="12.75">
      <c r="J767" s="192"/>
      <c r="K767" s="192"/>
      <c r="L767" s="192"/>
      <c r="M767" s="192"/>
      <c r="R767" s="192"/>
      <c r="S767" s="192"/>
      <c r="T767" s="192"/>
      <c r="U767" s="192"/>
      <c r="V767" s="192"/>
      <c r="W767" s="192"/>
      <c r="X767" s="192"/>
      <c r="Y767" s="192"/>
      <c r="Z767" s="192"/>
      <c r="AA767" s="192"/>
      <c r="AB767" s="192"/>
      <c r="AC767" s="192"/>
    </row>
    <row r="768" spans="10:29" ht="12.75">
      <c r="J768" s="192"/>
      <c r="K768" s="192"/>
      <c r="L768" s="192"/>
      <c r="M768" s="192"/>
      <c r="R768" s="192"/>
      <c r="S768" s="192"/>
      <c r="T768" s="192"/>
      <c r="U768" s="192"/>
      <c r="V768" s="192"/>
      <c r="W768" s="192"/>
      <c r="X768" s="192"/>
      <c r="Y768" s="192"/>
      <c r="Z768" s="192"/>
      <c r="AA768" s="192"/>
      <c r="AB768" s="192"/>
      <c r="AC768" s="192"/>
    </row>
    <row r="769" spans="10:29" ht="12.75">
      <c r="J769" s="192"/>
      <c r="K769" s="192"/>
      <c r="L769" s="192"/>
      <c r="M769" s="192"/>
      <c r="R769" s="192"/>
      <c r="S769" s="192"/>
      <c r="T769" s="192"/>
      <c r="U769" s="192"/>
      <c r="V769" s="192"/>
      <c r="W769" s="192"/>
      <c r="X769" s="192"/>
      <c r="Y769" s="192"/>
      <c r="Z769" s="192"/>
      <c r="AA769" s="192"/>
      <c r="AB769" s="192"/>
      <c r="AC769" s="192"/>
    </row>
    <row r="770" spans="10:29" ht="12.75">
      <c r="J770" s="192"/>
      <c r="K770" s="192"/>
      <c r="L770" s="192"/>
      <c r="M770" s="192"/>
      <c r="R770" s="192"/>
      <c r="S770" s="192"/>
      <c r="T770" s="192"/>
      <c r="U770" s="192"/>
      <c r="V770" s="192"/>
      <c r="W770" s="192"/>
      <c r="X770" s="192"/>
      <c r="Y770" s="192"/>
      <c r="Z770" s="192"/>
      <c r="AA770" s="192"/>
      <c r="AB770" s="192"/>
      <c r="AC770" s="192"/>
    </row>
    <row r="771" spans="10:29" ht="12.75">
      <c r="J771" s="192"/>
      <c r="K771" s="192"/>
      <c r="L771" s="192"/>
      <c r="M771" s="192"/>
      <c r="R771" s="192"/>
      <c r="S771" s="192"/>
      <c r="T771" s="192"/>
      <c r="U771" s="192"/>
      <c r="V771" s="192"/>
      <c r="W771" s="192"/>
      <c r="X771" s="192"/>
      <c r="Y771" s="192"/>
      <c r="Z771" s="192"/>
      <c r="AA771" s="192"/>
      <c r="AB771" s="192"/>
      <c r="AC771" s="192"/>
    </row>
    <row r="772" spans="10:29" ht="12.75">
      <c r="J772" s="192"/>
      <c r="K772" s="192"/>
      <c r="L772" s="192"/>
      <c r="M772" s="192"/>
      <c r="R772" s="192"/>
      <c r="S772" s="192"/>
      <c r="T772" s="192"/>
      <c r="U772" s="192"/>
      <c r="V772" s="192"/>
      <c r="W772" s="192"/>
      <c r="X772" s="192"/>
      <c r="Y772" s="192"/>
      <c r="Z772" s="192"/>
      <c r="AA772" s="192"/>
      <c r="AB772" s="192"/>
      <c r="AC772" s="192"/>
    </row>
    <row r="773" spans="10:29" ht="12.75">
      <c r="J773" s="192"/>
      <c r="K773" s="192"/>
      <c r="L773" s="192"/>
      <c r="M773" s="192"/>
      <c r="R773" s="192"/>
      <c r="S773" s="192"/>
      <c r="T773" s="192"/>
      <c r="U773" s="192"/>
      <c r="V773" s="192"/>
      <c r="W773" s="192"/>
      <c r="X773" s="192"/>
      <c r="Y773" s="192"/>
      <c r="Z773" s="192"/>
      <c r="AA773" s="192"/>
      <c r="AB773" s="192"/>
      <c r="AC773" s="192"/>
    </row>
    <row r="774" spans="10:29" ht="12.75">
      <c r="J774" s="192"/>
      <c r="K774" s="192"/>
      <c r="L774" s="192"/>
      <c r="M774" s="192"/>
      <c r="R774" s="192"/>
      <c r="S774" s="192"/>
      <c r="T774" s="192"/>
      <c r="U774" s="192"/>
      <c r="V774" s="192"/>
      <c r="W774" s="192"/>
      <c r="X774" s="192"/>
      <c r="Y774" s="192"/>
      <c r="Z774" s="192"/>
      <c r="AA774" s="192"/>
      <c r="AB774" s="192"/>
      <c r="AC774" s="192"/>
    </row>
    <row r="775" spans="10:29" ht="12.75">
      <c r="J775" s="192"/>
      <c r="K775" s="192"/>
      <c r="L775" s="192"/>
      <c r="M775" s="192"/>
      <c r="R775" s="192"/>
      <c r="S775" s="192"/>
      <c r="T775" s="192"/>
      <c r="U775" s="192"/>
      <c r="V775" s="192"/>
      <c r="W775" s="192"/>
      <c r="X775" s="192"/>
      <c r="Y775" s="192"/>
      <c r="Z775" s="192"/>
      <c r="AA775" s="192"/>
      <c r="AB775" s="192"/>
      <c r="AC775" s="192"/>
    </row>
    <row r="776" spans="10:29" ht="12.75">
      <c r="J776" s="192"/>
      <c r="K776" s="192"/>
      <c r="L776" s="192"/>
      <c r="M776" s="192"/>
      <c r="R776" s="192"/>
      <c r="S776" s="192"/>
      <c r="T776" s="192"/>
      <c r="U776" s="192"/>
      <c r="V776" s="192"/>
      <c r="W776" s="192"/>
      <c r="X776" s="192"/>
      <c r="Y776" s="192"/>
      <c r="Z776" s="192"/>
      <c r="AA776" s="192"/>
      <c r="AB776" s="192"/>
      <c r="AC776" s="192"/>
    </row>
    <row r="777" spans="10:29" ht="12.75">
      <c r="J777" s="192"/>
      <c r="K777" s="192"/>
      <c r="L777" s="192"/>
      <c r="M777" s="192"/>
      <c r="R777" s="192"/>
      <c r="S777" s="192"/>
      <c r="T777" s="192"/>
      <c r="U777" s="192"/>
      <c r="V777" s="192"/>
      <c r="W777" s="192"/>
      <c r="X777" s="192"/>
      <c r="Y777" s="192"/>
      <c r="Z777" s="192"/>
      <c r="AA777" s="192"/>
      <c r="AB777" s="192"/>
      <c r="AC777" s="192"/>
    </row>
    <row r="778" spans="10:29" ht="12.75">
      <c r="J778" s="192"/>
      <c r="K778" s="192"/>
      <c r="L778" s="192"/>
      <c r="M778" s="192"/>
      <c r="R778" s="192"/>
      <c r="S778" s="192"/>
      <c r="T778" s="192"/>
      <c r="U778" s="192"/>
      <c r="V778" s="192"/>
      <c r="W778" s="192"/>
      <c r="X778" s="192"/>
      <c r="Y778" s="192"/>
      <c r="Z778" s="192"/>
      <c r="AA778" s="192"/>
      <c r="AB778" s="192"/>
      <c r="AC778" s="192"/>
    </row>
    <row r="779" spans="10:29" ht="12.75">
      <c r="J779" s="192"/>
      <c r="K779" s="192"/>
      <c r="L779" s="192"/>
      <c r="M779" s="192"/>
      <c r="R779" s="192"/>
      <c r="S779" s="192"/>
      <c r="T779" s="192"/>
      <c r="U779" s="192"/>
      <c r="V779" s="192"/>
      <c r="W779" s="192"/>
      <c r="X779" s="192"/>
      <c r="Y779" s="192"/>
      <c r="Z779" s="192"/>
      <c r="AA779" s="192"/>
      <c r="AB779" s="192"/>
      <c r="AC779" s="192"/>
    </row>
    <row r="780" spans="10:29" ht="12.75">
      <c r="J780" s="192"/>
      <c r="K780" s="192"/>
      <c r="L780" s="192"/>
      <c r="M780" s="192"/>
      <c r="R780" s="192"/>
      <c r="S780" s="192"/>
      <c r="T780" s="192"/>
      <c r="U780" s="192"/>
      <c r="V780" s="192"/>
      <c r="W780" s="192"/>
      <c r="X780" s="192"/>
      <c r="Y780" s="192"/>
      <c r="Z780" s="192"/>
      <c r="AA780" s="192"/>
      <c r="AB780" s="192"/>
      <c r="AC780" s="192"/>
    </row>
    <row r="781" spans="10:29" ht="12.75">
      <c r="J781" s="192"/>
      <c r="K781" s="192"/>
      <c r="L781" s="192"/>
      <c r="M781" s="192"/>
      <c r="R781" s="192"/>
      <c r="S781" s="192"/>
      <c r="T781" s="192"/>
      <c r="U781" s="192"/>
      <c r="V781" s="192"/>
      <c r="W781" s="192"/>
      <c r="X781" s="192"/>
      <c r="Y781" s="192"/>
      <c r="Z781" s="192"/>
      <c r="AA781" s="192"/>
      <c r="AB781" s="192"/>
      <c r="AC781" s="192"/>
    </row>
    <row r="782" spans="10:29" ht="12.75">
      <c r="J782" s="192"/>
      <c r="K782" s="192"/>
      <c r="L782" s="192"/>
      <c r="M782" s="192"/>
      <c r="R782" s="192"/>
      <c r="S782" s="192"/>
      <c r="T782" s="192"/>
      <c r="U782" s="192"/>
      <c r="V782" s="192"/>
      <c r="W782" s="192"/>
      <c r="X782" s="192"/>
      <c r="Y782" s="192"/>
      <c r="Z782" s="192"/>
      <c r="AA782" s="192"/>
      <c r="AB782" s="192"/>
      <c r="AC782" s="192"/>
    </row>
    <row r="783" spans="10:29" ht="12.75">
      <c r="J783" s="192"/>
      <c r="K783" s="192"/>
      <c r="L783" s="192"/>
      <c r="M783" s="192"/>
      <c r="R783" s="192"/>
      <c r="S783" s="192"/>
      <c r="T783" s="192"/>
      <c r="U783" s="192"/>
      <c r="V783" s="192"/>
      <c r="W783" s="192"/>
      <c r="X783" s="192"/>
      <c r="Y783" s="192"/>
      <c r="Z783" s="192"/>
      <c r="AA783" s="192"/>
      <c r="AB783" s="192"/>
      <c r="AC783" s="192"/>
    </row>
    <row r="784" spans="10:29" ht="12.75">
      <c r="J784" s="192"/>
      <c r="K784" s="192"/>
      <c r="L784" s="192"/>
      <c r="M784" s="192"/>
      <c r="R784" s="192"/>
      <c r="S784" s="192"/>
      <c r="T784" s="192"/>
      <c r="U784" s="192"/>
      <c r="V784" s="192"/>
      <c r="W784" s="192"/>
      <c r="X784" s="192"/>
      <c r="Y784" s="192"/>
      <c r="Z784" s="192"/>
      <c r="AA784" s="192"/>
      <c r="AB784" s="192"/>
      <c r="AC784" s="192"/>
    </row>
    <row r="785" spans="10:29" ht="12.75">
      <c r="J785" s="192"/>
      <c r="K785" s="192"/>
      <c r="L785" s="192"/>
      <c r="M785" s="192"/>
      <c r="R785" s="192"/>
      <c r="S785" s="192"/>
      <c r="T785" s="192"/>
      <c r="U785" s="192"/>
      <c r="V785" s="192"/>
      <c r="W785" s="192"/>
      <c r="X785" s="192"/>
      <c r="Y785" s="192"/>
      <c r="Z785" s="192"/>
      <c r="AA785" s="192"/>
      <c r="AB785" s="192"/>
      <c r="AC785" s="192"/>
    </row>
    <row r="786" spans="10:29" ht="12.75">
      <c r="J786" s="192"/>
      <c r="K786" s="192"/>
      <c r="L786" s="192"/>
      <c r="M786" s="192"/>
      <c r="R786" s="192"/>
      <c r="S786" s="192"/>
      <c r="T786" s="192"/>
      <c r="U786" s="192"/>
      <c r="V786" s="192"/>
      <c r="W786" s="192"/>
      <c r="X786" s="192"/>
      <c r="Y786" s="192"/>
      <c r="Z786" s="192"/>
      <c r="AA786" s="192"/>
      <c r="AB786" s="192"/>
      <c r="AC786" s="192"/>
    </row>
    <row r="787" spans="10:29" ht="12.75">
      <c r="J787" s="192"/>
      <c r="K787" s="192"/>
      <c r="L787" s="192"/>
      <c r="M787" s="192"/>
      <c r="R787" s="192"/>
      <c r="S787" s="192"/>
      <c r="T787" s="192"/>
      <c r="U787" s="192"/>
      <c r="V787" s="192"/>
      <c r="W787" s="192"/>
      <c r="X787" s="192"/>
      <c r="Y787" s="192"/>
      <c r="Z787" s="192"/>
      <c r="AA787" s="192"/>
      <c r="AB787" s="192"/>
      <c r="AC787" s="192"/>
    </row>
    <row r="788" spans="10:29" ht="12.75">
      <c r="J788" s="192"/>
      <c r="K788" s="192"/>
      <c r="L788" s="192"/>
      <c r="M788" s="192"/>
      <c r="R788" s="192"/>
      <c r="S788" s="192"/>
      <c r="T788" s="192"/>
      <c r="U788" s="192"/>
      <c r="V788" s="192"/>
      <c r="W788" s="192"/>
      <c r="X788" s="192"/>
      <c r="Y788" s="192"/>
      <c r="Z788" s="192"/>
      <c r="AA788" s="192"/>
      <c r="AB788" s="192"/>
      <c r="AC788" s="192"/>
    </row>
    <row r="789" spans="10:29" ht="12.75">
      <c r="J789" s="192"/>
      <c r="K789" s="192"/>
      <c r="L789" s="192"/>
      <c r="M789" s="192"/>
      <c r="R789" s="192"/>
      <c r="S789" s="192"/>
      <c r="T789" s="192"/>
      <c r="U789" s="192"/>
      <c r="V789" s="192"/>
      <c r="W789" s="192"/>
      <c r="X789" s="192"/>
      <c r="Y789" s="192"/>
      <c r="Z789" s="192"/>
      <c r="AA789" s="192"/>
      <c r="AB789" s="192"/>
      <c r="AC789" s="192"/>
    </row>
    <row r="790" spans="10:29" ht="12.75">
      <c r="J790" s="192"/>
      <c r="K790" s="192"/>
      <c r="L790" s="192"/>
      <c r="M790" s="192"/>
      <c r="R790" s="192"/>
      <c r="S790" s="192"/>
      <c r="T790" s="192"/>
      <c r="U790" s="192"/>
      <c r="V790" s="192"/>
      <c r="W790" s="192"/>
      <c r="X790" s="192"/>
      <c r="Y790" s="192"/>
      <c r="Z790" s="192"/>
      <c r="AA790" s="192"/>
      <c r="AB790" s="192"/>
      <c r="AC790" s="192"/>
    </row>
    <row r="791" spans="10:29" ht="12.75">
      <c r="J791" s="192"/>
      <c r="K791" s="192"/>
      <c r="L791" s="192"/>
      <c r="M791" s="192"/>
      <c r="R791" s="192"/>
      <c r="S791" s="192"/>
      <c r="T791" s="192"/>
      <c r="U791" s="192"/>
      <c r="V791" s="192"/>
      <c r="W791" s="192"/>
      <c r="X791" s="192"/>
      <c r="Y791" s="192"/>
      <c r="Z791" s="192"/>
      <c r="AA791" s="192"/>
      <c r="AB791" s="192"/>
      <c r="AC791" s="192"/>
    </row>
    <row r="792" spans="10:29" ht="12.75">
      <c r="J792" s="192"/>
      <c r="K792" s="192"/>
      <c r="L792" s="192"/>
      <c r="M792" s="192"/>
      <c r="R792" s="192"/>
      <c r="S792" s="192"/>
      <c r="T792" s="192"/>
      <c r="U792" s="192"/>
      <c r="V792" s="192"/>
      <c r="W792" s="192"/>
      <c r="X792" s="192"/>
      <c r="Y792" s="192"/>
      <c r="Z792" s="192"/>
      <c r="AA792" s="192"/>
      <c r="AB792" s="192"/>
      <c r="AC792" s="192"/>
    </row>
    <row r="793" spans="10:29" ht="12.75">
      <c r="J793" s="192"/>
      <c r="K793" s="192"/>
      <c r="L793" s="192"/>
      <c r="M793" s="192"/>
      <c r="R793" s="192"/>
      <c r="S793" s="192"/>
      <c r="T793" s="192"/>
      <c r="U793" s="192"/>
      <c r="V793" s="192"/>
      <c r="W793" s="192"/>
      <c r="X793" s="192"/>
      <c r="Y793" s="192"/>
      <c r="Z793" s="192"/>
      <c r="AA793" s="192"/>
      <c r="AB793" s="192"/>
      <c r="AC793" s="192"/>
    </row>
    <row r="794" spans="10:29" ht="12.75">
      <c r="J794" s="192"/>
      <c r="K794" s="192"/>
      <c r="L794" s="192"/>
      <c r="M794" s="192"/>
      <c r="R794" s="192"/>
      <c r="S794" s="192"/>
      <c r="T794" s="192"/>
      <c r="U794" s="192"/>
      <c r="V794" s="192"/>
      <c r="W794" s="192"/>
      <c r="X794" s="192"/>
      <c r="Y794" s="192"/>
      <c r="Z794" s="192"/>
      <c r="AA794" s="192"/>
      <c r="AB794" s="192"/>
      <c r="AC794" s="192"/>
    </row>
    <row r="795" spans="10:29" ht="12.75">
      <c r="J795" s="192"/>
      <c r="K795" s="192"/>
      <c r="L795" s="192"/>
      <c r="M795" s="192"/>
      <c r="R795" s="192"/>
      <c r="S795" s="192"/>
      <c r="T795" s="192"/>
      <c r="U795" s="192"/>
      <c r="V795" s="192"/>
      <c r="W795" s="192"/>
      <c r="X795" s="192"/>
      <c r="Y795" s="192"/>
      <c r="Z795" s="192"/>
      <c r="AA795" s="192"/>
      <c r="AB795" s="192"/>
      <c r="AC795" s="192"/>
    </row>
    <row r="796" spans="10:29" ht="12.75">
      <c r="J796" s="192"/>
      <c r="K796" s="192"/>
      <c r="L796" s="192"/>
      <c r="M796" s="192"/>
      <c r="R796" s="192"/>
      <c r="S796" s="192"/>
      <c r="T796" s="192"/>
      <c r="U796" s="192"/>
      <c r="V796" s="192"/>
      <c r="W796" s="192"/>
      <c r="X796" s="192"/>
      <c r="Y796" s="192"/>
      <c r="Z796" s="192"/>
      <c r="AA796" s="192"/>
      <c r="AB796" s="192"/>
      <c r="AC796" s="192"/>
    </row>
    <row r="797" spans="10:29" ht="12.75">
      <c r="J797" s="192"/>
      <c r="K797" s="192"/>
      <c r="L797" s="192"/>
      <c r="M797" s="192"/>
      <c r="R797" s="192"/>
      <c r="S797" s="192"/>
      <c r="T797" s="192"/>
      <c r="U797" s="192"/>
      <c r="V797" s="192"/>
      <c r="W797" s="192"/>
      <c r="X797" s="192"/>
      <c r="Y797" s="192"/>
      <c r="Z797" s="192"/>
      <c r="AA797" s="192"/>
      <c r="AB797" s="192"/>
      <c r="AC797" s="192"/>
    </row>
    <row r="798" spans="10:29" ht="12.75">
      <c r="J798" s="192"/>
      <c r="K798" s="192"/>
      <c r="L798" s="192"/>
      <c r="M798" s="192"/>
      <c r="R798" s="192"/>
      <c r="S798" s="192"/>
      <c r="T798" s="192"/>
      <c r="U798" s="192"/>
      <c r="V798" s="192"/>
      <c r="W798" s="192"/>
      <c r="X798" s="192"/>
      <c r="Y798" s="192"/>
      <c r="Z798" s="192"/>
      <c r="AA798" s="192"/>
      <c r="AB798" s="192"/>
      <c r="AC798" s="192"/>
    </row>
    <row r="799" spans="10:29" ht="12.75">
      <c r="J799" s="192"/>
      <c r="K799" s="192"/>
      <c r="L799" s="192"/>
      <c r="M799" s="192"/>
      <c r="R799" s="192"/>
      <c r="S799" s="192"/>
      <c r="T799" s="192"/>
      <c r="U799" s="192"/>
      <c r="V799" s="192"/>
      <c r="W799" s="192"/>
      <c r="X799" s="192"/>
      <c r="Y799" s="192"/>
      <c r="Z799" s="192"/>
      <c r="AA799" s="192"/>
      <c r="AB799" s="192"/>
      <c r="AC799" s="192"/>
    </row>
    <row r="800" spans="10:29" ht="12.75">
      <c r="J800" s="192"/>
      <c r="K800" s="192"/>
      <c r="L800" s="192"/>
      <c r="M800" s="192"/>
      <c r="R800" s="192"/>
      <c r="S800" s="192"/>
      <c r="T800" s="192"/>
      <c r="U800" s="192"/>
      <c r="V800" s="192"/>
      <c r="W800" s="192"/>
      <c r="X800" s="192"/>
      <c r="Y800" s="192"/>
      <c r="Z800" s="192"/>
      <c r="AA800" s="192"/>
      <c r="AB800" s="192"/>
      <c r="AC800" s="192"/>
    </row>
    <row r="801" spans="10:29" ht="12.75">
      <c r="J801" s="192"/>
      <c r="K801" s="192"/>
      <c r="L801" s="192"/>
      <c r="M801" s="192"/>
      <c r="R801" s="192"/>
      <c r="S801" s="192"/>
      <c r="T801" s="192"/>
      <c r="U801" s="192"/>
      <c r="V801" s="192"/>
      <c r="W801" s="192"/>
      <c r="X801" s="192"/>
      <c r="Y801" s="192"/>
      <c r="Z801" s="192"/>
      <c r="AA801" s="192"/>
      <c r="AB801" s="192"/>
      <c r="AC801" s="192"/>
    </row>
    <row r="802" spans="10:29" ht="12.75">
      <c r="J802" s="192"/>
      <c r="K802" s="192"/>
      <c r="L802" s="192"/>
      <c r="M802" s="192"/>
      <c r="R802" s="192"/>
      <c r="S802" s="192"/>
      <c r="T802" s="192"/>
      <c r="U802" s="192"/>
      <c r="V802" s="192"/>
      <c r="W802" s="192"/>
      <c r="X802" s="192"/>
      <c r="Y802" s="192"/>
      <c r="Z802" s="192"/>
      <c r="AA802" s="192"/>
      <c r="AB802" s="192"/>
      <c r="AC802" s="192"/>
    </row>
    <row r="803" spans="10:29" ht="12.75">
      <c r="J803" s="192"/>
      <c r="K803" s="192"/>
      <c r="L803" s="192"/>
      <c r="M803" s="192"/>
      <c r="R803" s="192"/>
      <c r="S803" s="192"/>
      <c r="T803" s="192"/>
      <c r="U803" s="192"/>
      <c r="V803" s="192"/>
      <c r="W803" s="192"/>
      <c r="X803" s="192"/>
      <c r="Y803" s="192"/>
      <c r="Z803" s="192"/>
      <c r="AA803" s="192"/>
      <c r="AB803" s="192"/>
      <c r="AC803" s="192"/>
    </row>
    <row r="804" spans="10:29" ht="12.75">
      <c r="J804" s="192"/>
      <c r="K804" s="192"/>
      <c r="L804" s="192"/>
      <c r="M804" s="192"/>
      <c r="R804" s="192"/>
      <c r="S804" s="192"/>
      <c r="T804" s="192"/>
      <c r="U804" s="192"/>
      <c r="V804" s="192"/>
      <c r="W804" s="192"/>
      <c r="X804" s="192"/>
      <c r="Y804" s="192"/>
      <c r="Z804" s="192"/>
      <c r="AA804" s="192"/>
      <c r="AB804" s="192"/>
      <c r="AC804" s="192"/>
    </row>
    <row r="805" spans="10:29" ht="12.75">
      <c r="J805" s="192"/>
      <c r="K805" s="192"/>
      <c r="L805" s="192"/>
      <c r="M805" s="192"/>
      <c r="R805" s="192"/>
      <c r="S805" s="192"/>
      <c r="T805" s="192"/>
      <c r="U805" s="192"/>
      <c r="V805" s="192"/>
      <c r="W805" s="192"/>
      <c r="X805" s="192"/>
      <c r="Y805" s="192"/>
      <c r="Z805" s="192"/>
      <c r="AA805" s="192"/>
      <c r="AB805" s="192"/>
      <c r="AC805" s="192"/>
    </row>
    <row r="806" spans="10:29" ht="12.75">
      <c r="J806" s="192"/>
      <c r="K806" s="192"/>
      <c r="L806" s="192"/>
      <c r="M806" s="192"/>
      <c r="R806" s="192"/>
      <c r="S806" s="192"/>
      <c r="T806" s="192"/>
      <c r="U806" s="192"/>
      <c r="V806" s="192"/>
      <c r="W806" s="192"/>
      <c r="X806" s="192"/>
      <c r="Y806" s="192"/>
      <c r="Z806" s="192"/>
      <c r="AA806" s="192"/>
      <c r="AB806" s="192"/>
      <c r="AC806" s="192"/>
    </row>
    <row r="807" spans="10:29" ht="12.75">
      <c r="J807" s="192"/>
      <c r="K807" s="192"/>
      <c r="L807" s="192"/>
      <c r="M807" s="192"/>
      <c r="R807" s="192"/>
      <c r="S807" s="192"/>
      <c r="T807" s="192"/>
      <c r="U807" s="192"/>
      <c r="V807" s="192"/>
      <c r="W807" s="192"/>
      <c r="X807" s="192"/>
      <c r="Y807" s="192"/>
      <c r="Z807" s="192"/>
      <c r="AA807" s="192"/>
      <c r="AB807" s="192"/>
      <c r="AC807" s="192"/>
    </row>
    <row r="808" spans="10:29" ht="12.75">
      <c r="J808" s="192"/>
      <c r="K808" s="192"/>
      <c r="L808" s="192"/>
      <c r="M808" s="192"/>
      <c r="R808" s="192"/>
      <c r="S808" s="192"/>
      <c r="T808" s="192"/>
      <c r="U808" s="192"/>
      <c r="V808" s="192"/>
      <c r="W808" s="192"/>
      <c r="X808" s="192"/>
      <c r="Y808" s="192"/>
      <c r="Z808" s="192"/>
      <c r="AA808" s="192"/>
      <c r="AB808" s="192"/>
      <c r="AC808" s="192"/>
    </row>
    <row r="809" spans="10:29" ht="12.75">
      <c r="J809" s="192"/>
      <c r="K809" s="192"/>
      <c r="L809" s="192"/>
      <c r="M809" s="192"/>
      <c r="R809" s="192"/>
      <c r="S809" s="192"/>
      <c r="T809" s="192"/>
      <c r="U809" s="192"/>
      <c r="V809" s="192"/>
      <c r="W809" s="192"/>
      <c r="X809" s="192"/>
      <c r="Y809" s="192"/>
      <c r="Z809" s="192"/>
      <c r="AA809" s="192"/>
      <c r="AB809" s="192"/>
      <c r="AC809" s="192"/>
    </row>
    <row r="810" spans="10:29" ht="12.75">
      <c r="J810" s="192"/>
      <c r="K810" s="192"/>
      <c r="L810" s="192"/>
      <c r="M810" s="192"/>
      <c r="R810" s="192"/>
      <c r="S810" s="192"/>
      <c r="T810" s="192"/>
      <c r="U810" s="192"/>
      <c r="V810" s="192"/>
      <c r="W810" s="192"/>
      <c r="X810" s="192"/>
      <c r="Y810" s="192"/>
      <c r="Z810" s="192"/>
      <c r="AA810" s="192"/>
      <c r="AB810" s="192"/>
      <c r="AC810" s="192"/>
    </row>
    <row r="811" spans="10:29" ht="12.75">
      <c r="J811" s="192"/>
      <c r="K811" s="192"/>
      <c r="L811" s="192"/>
      <c r="M811" s="192"/>
      <c r="R811" s="192"/>
      <c r="S811" s="192"/>
      <c r="T811" s="192"/>
      <c r="U811" s="192"/>
      <c r="V811" s="192"/>
      <c r="W811" s="192"/>
      <c r="X811" s="192"/>
      <c r="Y811" s="192"/>
      <c r="Z811" s="192"/>
      <c r="AA811" s="192"/>
      <c r="AB811" s="192"/>
      <c r="AC811" s="192"/>
    </row>
    <row r="812" spans="10:29" ht="12.75">
      <c r="J812" s="192"/>
      <c r="K812" s="192"/>
      <c r="L812" s="192"/>
      <c r="M812" s="192"/>
      <c r="R812" s="192"/>
      <c r="S812" s="192"/>
      <c r="T812" s="192"/>
      <c r="U812" s="192"/>
      <c r="V812" s="192"/>
      <c r="W812" s="192"/>
      <c r="X812" s="192"/>
      <c r="Y812" s="192"/>
      <c r="Z812" s="192"/>
      <c r="AA812" s="192"/>
      <c r="AB812" s="192"/>
      <c r="AC812" s="192"/>
    </row>
    <row r="813" spans="10:29" ht="12.75">
      <c r="J813" s="192"/>
      <c r="K813" s="192"/>
      <c r="L813" s="192"/>
      <c r="M813" s="192"/>
      <c r="R813" s="192"/>
      <c r="S813" s="192"/>
      <c r="T813" s="192"/>
      <c r="U813" s="192"/>
      <c r="V813" s="192"/>
      <c r="W813" s="192"/>
      <c r="X813" s="192"/>
      <c r="Y813" s="192"/>
      <c r="Z813" s="192"/>
      <c r="AA813" s="192"/>
      <c r="AB813" s="192"/>
      <c r="AC813" s="192"/>
    </row>
    <row r="814" spans="10:29" ht="12.75">
      <c r="J814" s="192"/>
      <c r="K814" s="192"/>
      <c r="L814" s="192"/>
      <c r="M814" s="192"/>
      <c r="R814" s="192"/>
      <c r="S814" s="192"/>
      <c r="T814" s="192"/>
      <c r="U814" s="192"/>
      <c r="V814" s="192"/>
      <c r="W814" s="192"/>
      <c r="X814" s="192"/>
      <c r="Y814" s="192"/>
      <c r="Z814" s="192"/>
      <c r="AA814" s="192"/>
      <c r="AB814" s="192"/>
      <c r="AC814" s="192"/>
    </row>
    <row r="815" spans="10:29" ht="12.75">
      <c r="J815" s="192"/>
      <c r="K815" s="192"/>
      <c r="L815" s="192"/>
      <c r="M815" s="192"/>
      <c r="R815" s="192"/>
      <c r="S815" s="192"/>
      <c r="T815" s="192"/>
      <c r="U815" s="192"/>
      <c r="V815" s="192"/>
      <c r="W815" s="192"/>
      <c r="X815" s="192"/>
      <c r="Y815" s="192"/>
      <c r="Z815" s="192"/>
      <c r="AA815" s="192"/>
      <c r="AB815" s="192"/>
      <c r="AC815" s="192"/>
    </row>
    <row r="816" spans="10:29" ht="12.75">
      <c r="J816" s="192"/>
      <c r="K816" s="192"/>
      <c r="L816" s="192"/>
      <c r="M816" s="192"/>
      <c r="R816" s="192"/>
      <c r="S816" s="192"/>
      <c r="T816" s="192"/>
      <c r="U816" s="192"/>
      <c r="V816" s="192"/>
      <c r="W816" s="192"/>
      <c r="X816" s="192"/>
      <c r="Y816" s="192"/>
      <c r="Z816" s="192"/>
      <c r="AA816" s="192"/>
      <c r="AB816" s="192"/>
      <c r="AC816" s="192"/>
    </row>
    <row r="817" spans="10:29" ht="12.75">
      <c r="J817" s="192"/>
      <c r="K817" s="192"/>
      <c r="L817" s="192"/>
      <c r="M817" s="192"/>
      <c r="R817" s="192"/>
      <c r="S817" s="192"/>
      <c r="T817" s="192"/>
      <c r="U817" s="192"/>
      <c r="V817" s="192"/>
      <c r="W817" s="192"/>
      <c r="X817" s="192"/>
      <c r="Y817" s="192"/>
      <c r="Z817" s="192"/>
      <c r="AA817" s="192"/>
      <c r="AB817" s="192"/>
      <c r="AC817" s="192"/>
    </row>
    <row r="818" spans="10:29" ht="12.75">
      <c r="J818" s="192"/>
      <c r="K818" s="192"/>
      <c r="L818" s="192"/>
      <c r="M818" s="192"/>
      <c r="R818" s="192"/>
      <c r="S818" s="192"/>
      <c r="T818" s="192"/>
      <c r="U818" s="192"/>
      <c r="V818" s="192"/>
      <c r="W818" s="192"/>
      <c r="X818" s="192"/>
      <c r="Y818" s="192"/>
      <c r="Z818" s="192"/>
      <c r="AA818" s="192"/>
      <c r="AB818" s="192"/>
      <c r="AC818" s="192"/>
    </row>
    <row r="819" spans="10:29" ht="12.75">
      <c r="J819" s="192"/>
      <c r="K819" s="192"/>
      <c r="L819" s="192"/>
      <c r="M819" s="192"/>
      <c r="R819" s="192"/>
      <c r="S819" s="192"/>
      <c r="T819" s="192"/>
      <c r="U819" s="192"/>
      <c r="V819" s="192"/>
      <c r="W819" s="192"/>
      <c r="X819" s="192"/>
      <c r="Y819" s="192"/>
      <c r="Z819" s="192"/>
      <c r="AA819" s="192"/>
      <c r="AB819" s="192"/>
      <c r="AC819" s="192"/>
    </row>
    <row r="820" spans="10:29" ht="12.75">
      <c r="J820" s="192"/>
      <c r="K820" s="192"/>
      <c r="L820" s="192"/>
      <c r="M820" s="192"/>
      <c r="R820" s="192"/>
      <c r="S820" s="192"/>
      <c r="T820" s="192"/>
      <c r="U820" s="192"/>
      <c r="V820" s="192"/>
      <c r="W820" s="192"/>
      <c r="X820" s="192"/>
      <c r="Y820" s="192"/>
      <c r="Z820" s="192"/>
      <c r="AA820" s="192"/>
      <c r="AB820" s="192"/>
      <c r="AC820" s="192"/>
    </row>
    <row r="821" spans="10:29" ht="12.75">
      <c r="J821" s="192"/>
      <c r="K821" s="192"/>
      <c r="L821" s="192"/>
      <c r="M821" s="192"/>
      <c r="R821" s="192"/>
      <c r="S821" s="192"/>
      <c r="T821" s="192"/>
      <c r="U821" s="192"/>
      <c r="V821" s="192"/>
      <c r="W821" s="192"/>
      <c r="X821" s="192"/>
      <c r="Y821" s="192"/>
      <c r="Z821" s="192"/>
      <c r="AA821" s="192"/>
      <c r="AB821" s="192"/>
      <c r="AC821" s="192"/>
    </row>
    <row r="822" spans="10:29" ht="12.75">
      <c r="J822" s="192"/>
      <c r="K822" s="192"/>
      <c r="L822" s="192"/>
      <c r="M822" s="192"/>
      <c r="R822" s="192"/>
      <c r="S822" s="192"/>
      <c r="T822" s="192"/>
      <c r="U822" s="192"/>
      <c r="V822" s="192"/>
      <c r="W822" s="192"/>
      <c r="X822" s="192"/>
      <c r="Y822" s="192"/>
      <c r="Z822" s="192"/>
      <c r="AA822" s="192"/>
      <c r="AB822" s="192"/>
      <c r="AC822" s="192"/>
    </row>
    <row r="823" spans="10:29" ht="12.75">
      <c r="J823" s="192"/>
      <c r="K823" s="192"/>
      <c r="L823" s="192"/>
      <c r="M823" s="192"/>
      <c r="R823" s="192"/>
      <c r="S823" s="192"/>
      <c r="T823" s="192"/>
      <c r="U823" s="192"/>
      <c r="V823" s="192"/>
      <c r="W823" s="192"/>
      <c r="X823" s="192"/>
      <c r="Y823" s="192"/>
      <c r="Z823" s="192"/>
      <c r="AA823" s="192"/>
      <c r="AB823" s="192"/>
      <c r="AC823" s="192"/>
    </row>
    <row r="824" spans="10:29" ht="12.75">
      <c r="J824" s="192"/>
      <c r="K824" s="192"/>
      <c r="L824" s="192"/>
      <c r="M824" s="192"/>
      <c r="R824" s="192"/>
      <c r="S824" s="192"/>
      <c r="T824" s="192"/>
      <c r="U824" s="192"/>
      <c r="V824" s="192"/>
      <c r="W824" s="192"/>
      <c r="X824" s="192"/>
      <c r="Y824" s="192"/>
      <c r="Z824" s="192"/>
      <c r="AA824" s="192"/>
      <c r="AB824" s="192"/>
      <c r="AC824" s="192"/>
    </row>
    <row r="825" spans="10:29" ht="12.75">
      <c r="J825" s="192"/>
      <c r="K825" s="192"/>
      <c r="L825" s="192"/>
      <c r="M825" s="192"/>
      <c r="R825" s="192"/>
      <c r="S825" s="192"/>
      <c r="T825" s="192"/>
      <c r="U825" s="192"/>
      <c r="V825" s="192"/>
      <c r="W825" s="192"/>
      <c r="X825" s="192"/>
      <c r="Y825" s="192"/>
      <c r="Z825" s="192"/>
      <c r="AA825" s="192"/>
      <c r="AB825" s="192"/>
      <c r="AC825" s="192"/>
    </row>
    <row r="826" spans="10:29" ht="12.75">
      <c r="J826" s="192"/>
      <c r="K826" s="192"/>
      <c r="L826" s="192"/>
      <c r="M826" s="192"/>
      <c r="R826" s="192"/>
      <c r="S826" s="192"/>
      <c r="T826" s="192"/>
      <c r="U826" s="192"/>
      <c r="V826" s="192"/>
      <c r="W826" s="192"/>
      <c r="X826" s="192"/>
      <c r="Y826" s="192"/>
      <c r="Z826" s="192"/>
      <c r="AA826" s="192"/>
      <c r="AB826" s="192"/>
      <c r="AC826" s="192"/>
    </row>
    <row r="827" spans="10:29" ht="12.75">
      <c r="J827" s="192"/>
      <c r="K827" s="192"/>
      <c r="L827" s="192"/>
      <c r="M827" s="192"/>
      <c r="R827" s="192"/>
      <c r="S827" s="192"/>
      <c r="T827" s="192"/>
      <c r="U827" s="192"/>
      <c r="V827" s="192"/>
      <c r="W827" s="192"/>
      <c r="X827" s="192"/>
      <c r="Y827" s="192"/>
      <c r="Z827" s="192"/>
      <c r="AA827" s="192"/>
      <c r="AB827" s="192"/>
      <c r="AC827" s="192"/>
    </row>
    <row r="828" spans="10:29" ht="12.75">
      <c r="J828" s="192"/>
      <c r="K828" s="192"/>
      <c r="L828" s="192"/>
      <c r="M828" s="192"/>
      <c r="R828" s="192"/>
      <c r="S828" s="192"/>
      <c r="T828" s="192"/>
      <c r="U828" s="192"/>
      <c r="V828" s="192"/>
      <c r="W828" s="192"/>
      <c r="X828" s="192"/>
      <c r="Y828" s="192"/>
      <c r="Z828" s="192"/>
      <c r="AA828" s="192"/>
      <c r="AB828" s="192"/>
      <c r="AC828" s="192"/>
    </row>
    <row r="829" spans="10:29" ht="12.75">
      <c r="J829" s="192"/>
      <c r="K829" s="192"/>
      <c r="L829" s="192"/>
      <c r="M829" s="192"/>
      <c r="R829" s="192"/>
      <c r="S829" s="192"/>
      <c r="T829" s="192"/>
      <c r="U829" s="192"/>
      <c r="V829" s="192"/>
      <c r="W829" s="192"/>
      <c r="X829" s="192"/>
      <c r="Y829" s="192"/>
      <c r="Z829" s="192"/>
      <c r="AA829" s="192"/>
      <c r="AB829" s="192"/>
      <c r="AC829" s="192"/>
    </row>
    <row r="830" spans="10:29" ht="12.75">
      <c r="J830" s="192"/>
      <c r="K830" s="192"/>
      <c r="L830" s="192"/>
      <c r="M830" s="192"/>
      <c r="R830" s="192"/>
      <c r="S830" s="192"/>
      <c r="T830" s="192"/>
      <c r="U830" s="192"/>
      <c r="V830" s="192"/>
      <c r="W830" s="192"/>
      <c r="X830" s="192"/>
      <c r="Y830" s="192"/>
      <c r="Z830" s="192"/>
      <c r="AA830" s="192"/>
      <c r="AB830" s="192"/>
      <c r="AC830" s="192"/>
    </row>
    <row r="831" spans="10:29" ht="12.75">
      <c r="J831" s="192"/>
      <c r="K831" s="192"/>
      <c r="L831" s="192"/>
      <c r="M831" s="192"/>
      <c r="R831" s="192"/>
      <c r="S831" s="192"/>
      <c r="T831" s="192"/>
      <c r="U831" s="192"/>
      <c r="V831" s="192"/>
      <c r="W831" s="192"/>
      <c r="X831" s="192"/>
      <c r="Y831" s="192"/>
      <c r="Z831" s="192"/>
      <c r="AA831" s="192"/>
      <c r="AB831" s="192"/>
      <c r="AC831" s="192"/>
    </row>
    <row r="832" spans="10:29" ht="12.75">
      <c r="J832" s="192"/>
      <c r="K832" s="192"/>
      <c r="L832" s="192"/>
      <c r="M832" s="192"/>
      <c r="R832" s="192"/>
      <c r="S832" s="192"/>
      <c r="T832" s="192"/>
      <c r="U832" s="192"/>
      <c r="V832" s="192"/>
      <c r="W832" s="192"/>
      <c r="X832" s="192"/>
      <c r="Y832" s="192"/>
      <c r="Z832" s="192"/>
      <c r="AA832" s="192"/>
      <c r="AB832" s="192"/>
      <c r="AC832" s="192"/>
    </row>
    <row r="833" spans="10:29" ht="12.75">
      <c r="J833" s="192"/>
      <c r="K833" s="192"/>
      <c r="L833" s="192"/>
      <c r="M833" s="192"/>
      <c r="R833" s="192"/>
      <c r="S833" s="192"/>
      <c r="T833" s="192"/>
      <c r="U833" s="192"/>
      <c r="V833" s="192"/>
      <c r="W833" s="192"/>
      <c r="X833" s="192"/>
      <c r="Y833" s="192"/>
      <c r="Z833" s="192"/>
      <c r="AA833" s="192"/>
      <c r="AB833" s="192"/>
      <c r="AC833" s="192"/>
    </row>
    <row r="834" spans="10:29" ht="12.75">
      <c r="J834" s="192"/>
      <c r="K834" s="192"/>
      <c r="L834" s="192"/>
      <c r="M834" s="192"/>
      <c r="R834" s="192"/>
      <c r="S834" s="192"/>
      <c r="T834" s="192"/>
      <c r="U834" s="192"/>
      <c r="V834" s="192"/>
      <c r="W834" s="192"/>
      <c r="X834" s="192"/>
      <c r="Y834" s="192"/>
      <c r="Z834" s="192"/>
      <c r="AA834" s="192"/>
      <c r="AB834" s="192"/>
      <c r="AC834" s="192"/>
    </row>
    <row r="835" spans="10:29" ht="12.75">
      <c r="J835" s="192"/>
      <c r="K835" s="192"/>
      <c r="L835" s="192"/>
      <c r="M835" s="192"/>
      <c r="R835" s="192"/>
      <c r="S835" s="192"/>
      <c r="T835" s="192"/>
      <c r="U835" s="192"/>
      <c r="V835" s="192"/>
      <c r="W835" s="192"/>
      <c r="X835" s="192"/>
      <c r="Y835" s="192"/>
      <c r="Z835" s="192"/>
      <c r="AA835" s="192"/>
      <c r="AB835" s="192"/>
      <c r="AC835" s="192"/>
    </row>
    <row r="836" spans="10:29" ht="12.75">
      <c r="J836" s="192"/>
      <c r="K836" s="192"/>
      <c r="L836" s="192"/>
      <c r="M836" s="192"/>
      <c r="R836" s="192"/>
      <c r="S836" s="192"/>
      <c r="T836" s="192"/>
      <c r="U836" s="192"/>
      <c r="V836" s="192"/>
      <c r="W836" s="192"/>
      <c r="X836" s="192"/>
      <c r="Y836" s="192"/>
      <c r="Z836" s="192"/>
      <c r="AA836" s="192"/>
      <c r="AB836" s="192"/>
      <c r="AC836" s="192"/>
    </row>
    <row r="837" spans="10:29" ht="12.75">
      <c r="J837" s="192"/>
      <c r="K837" s="192"/>
      <c r="L837" s="192"/>
      <c r="M837" s="192"/>
      <c r="R837" s="192"/>
      <c r="S837" s="192"/>
      <c r="T837" s="192"/>
      <c r="U837" s="192"/>
      <c r="V837" s="192"/>
      <c r="W837" s="192"/>
      <c r="X837" s="192"/>
      <c r="Y837" s="192"/>
      <c r="Z837" s="192"/>
      <c r="AA837" s="192"/>
      <c r="AB837" s="192"/>
      <c r="AC837" s="192"/>
    </row>
    <row r="838" spans="10:29" ht="12.75">
      <c r="J838" s="192"/>
      <c r="K838" s="192"/>
      <c r="L838" s="192"/>
      <c r="M838" s="192"/>
      <c r="R838" s="192"/>
      <c r="S838" s="192"/>
      <c r="T838" s="192"/>
      <c r="U838" s="192"/>
      <c r="V838" s="192"/>
      <c r="W838" s="192"/>
      <c r="X838" s="192"/>
      <c r="Y838" s="192"/>
      <c r="Z838" s="192"/>
      <c r="AA838" s="192"/>
      <c r="AB838" s="192"/>
      <c r="AC838" s="192"/>
    </row>
    <row r="839" spans="10:29" ht="12.75">
      <c r="J839" s="192"/>
      <c r="K839" s="192"/>
      <c r="L839" s="192"/>
      <c r="M839" s="192"/>
      <c r="R839" s="192"/>
      <c r="S839" s="192"/>
      <c r="T839" s="192"/>
      <c r="U839" s="192"/>
      <c r="V839" s="192"/>
      <c r="W839" s="192"/>
      <c r="X839" s="192"/>
      <c r="Y839" s="192"/>
      <c r="Z839" s="192"/>
      <c r="AA839" s="192"/>
      <c r="AB839" s="192"/>
      <c r="AC839" s="192"/>
    </row>
    <row r="840" spans="10:29" ht="12.75">
      <c r="J840" s="192"/>
      <c r="K840" s="192"/>
      <c r="L840" s="192"/>
      <c r="M840" s="192"/>
      <c r="R840" s="192"/>
      <c r="S840" s="192"/>
      <c r="T840" s="192"/>
      <c r="U840" s="192"/>
      <c r="V840" s="192"/>
      <c r="W840" s="192"/>
      <c r="X840" s="192"/>
      <c r="Y840" s="192"/>
      <c r="Z840" s="192"/>
      <c r="AA840" s="192"/>
      <c r="AB840" s="192"/>
      <c r="AC840" s="192"/>
    </row>
    <row r="841" spans="10:29" ht="12.75">
      <c r="J841" s="192"/>
      <c r="K841" s="192"/>
      <c r="L841" s="192"/>
      <c r="M841" s="192"/>
      <c r="R841" s="192"/>
      <c r="S841" s="192"/>
      <c r="T841" s="192"/>
      <c r="U841" s="192"/>
      <c r="V841" s="192"/>
      <c r="W841" s="192"/>
      <c r="X841" s="192"/>
      <c r="Y841" s="192"/>
      <c r="Z841" s="192"/>
      <c r="AA841" s="192"/>
      <c r="AB841" s="192"/>
      <c r="AC841" s="192"/>
    </row>
    <row r="842" spans="10:29" ht="12.75">
      <c r="J842" s="192"/>
      <c r="K842" s="192"/>
      <c r="L842" s="192"/>
      <c r="M842" s="192"/>
      <c r="R842" s="192"/>
      <c r="S842" s="192"/>
      <c r="T842" s="192"/>
      <c r="U842" s="192"/>
      <c r="V842" s="192"/>
      <c r="W842" s="192"/>
      <c r="X842" s="192"/>
      <c r="Y842" s="192"/>
      <c r="Z842" s="192"/>
      <c r="AA842" s="192"/>
      <c r="AB842" s="192"/>
      <c r="AC842" s="192"/>
    </row>
    <row r="843" spans="10:29" ht="12.75">
      <c r="J843" s="192"/>
      <c r="K843" s="192"/>
      <c r="L843" s="192"/>
      <c r="M843" s="192"/>
      <c r="R843" s="192"/>
      <c r="S843" s="192"/>
      <c r="T843" s="192"/>
      <c r="U843" s="192"/>
      <c r="V843" s="192"/>
      <c r="W843" s="192"/>
      <c r="X843" s="192"/>
      <c r="Y843" s="192"/>
      <c r="Z843" s="192"/>
      <c r="AA843" s="192"/>
      <c r="AB843" s="192"/>
      <c r="AC843" s="192"/>
    </row>
    <row r="844" spans="10:29" ht="12.75">
      <c r="J844" s="192"/>
      <c r="K844" s="192"/>
      <c r="L844" s="192"/>
      <c r="M844" s="192"/>
      <c r="R844" s="192"/>
      <c r="S844" s="192"/>
      <c r="T844" s="192"/>
      <c r="U844" s="192"/>
      <c r="V844" s="192"/>
      <c r="W844" s="192"/>
      <c r="X844" s="192"/>
      <c r="Y844" s="192"/>
      <c r="Z844" s="192"/>
      <c r="AA844" s="192"/>
      <c r="AB844" s="192"/>
      <c r="AC844" s="192"/>
    </row>
    <row r="845" spans="10:29" ht="12.75">
      <c r="J845" s="192"/>
      <c r="K845" s="192"/>
      <c r="L845" s="192"/>
      <c r="M845" s="192"/>
      <c r="R845" s="192"/>
      <c r="S845" s="192"/>
      <c r="T845" s="192"/>
      <c r="U845" s="192"/>
      <c r="V845" s="192"/>
      <c r="W845" s="192"/>
      <c r="X845" s="192"/>
      <c r="Y845" s="192"/>
      <c r="Z845" s="192"/>
      <c r="AA845" s="192"/>
      <c r="AB845" s="192"/>
      <c r="AC845" s="192"/>
    </row>
    <row r="846" spans="10:29" ht="12.75">
      <c r="J846" s="192"/>
      <c r="K846" s="192"/>
      <c r="L846" s="192"/>
      <c r="M846" s="192"/>
      <c r="R846" s="192"/>
      <c r="S846" s="192"/>
      <c r="T846" s="192"/>
      <c r="U846" s="192"/>
      <c r="V846" s="192"/>
      <c r="W846" s="192"/>
      <c r="X846" s="192"/>
      <c r="Y846" s="192"/>
      <c r="Z846" s="192"/>
      <c r="AA846" s="192"/>
      <c r="AB846" s="192"/>
      <c r="AC846" s="192"/>
    </row>
    <row r="847" spans="10:29" ht="12.75">
      <c r="J847" s="192"/>
      <c r="K847" s="192"/>
      <c r="L847" s="192"/>
      <c r="M847" s="192"/>
      <c r="R847" s="192"/>
      <c r="S847" s="192"/>
      <c r="T847" s="192"/>
      <c r="U847" s="192"/>
      <c r="V847" s="192"/>
      <c r="W847" s="192"/>
      <c r="X847" s="192"/>
      <c r="Y847" s="192"/>
      <c r="Z847" s="192"/>
      <c r="AA847" s="192"/>
      <c r="AB847" s="192"/>
      <c r="AC847" s="192"/>
    </row>
    <row r="848" spans="10:29" ht="12.75">
      <c r="J848" s="192"/>
      <c r="K848" s="192"/>
      <c r="L848" s="192"/>
      <c r="M848" s="192"/>
      <c r="R848" s="192"/>
      <c r="S848" s="192"/>
      <c r="T848" s="192"/>
      <c r="U848" s="192"/>
      <c r="V848" s="192"/>
      <c r="W848" s="192"/>
      <c r="X848" s="192"/>
      <c r="Y848" s="192"/>
      <c r="Z848" s="192"/>
      <c r="AA848" s="192"/>
      <c r="AB848" s="192"/>
      <c r="AC848" s="192"/>
    </row>
    <row r="849" spans="10:29" ht="12.75">
      <c r="J849" s="192"/>
      <c r="K849" s="192"/>
      <c r="L849" s="192"/>
      <c r="M849" s="192"/>
      <c r="R849" s="192"/>
      <c r="S849" s="192"/>
      <c r="T849" s="192"/>
      <c r="U849" s="192"/>
      <c r="V849" s="192"/>
      <c r="W849" s="192"/>
      <c r="X849" s="192"/>
      <c r="Y849" s="192"/>
      <c r="Z849" s="192"/>
      <c r="AA849" s="192"/>
      <c r="AB849" s="192"/>
      <c r="AC849" s="192"/>
    </row>
    <row r="850" spans="10:29" ht="12.75">
      <c r="J850" s="192"/>
      <c r="K850" s="192"/>
      <c r="L850" s="192"/>
      <c r="M850" s="192"/>
      <c r="R850" s="192"/>
      <c r="S850" s="192"/>
      <c r="T850" s="192"/>
      <c r="U850" s="192"/>
      <c r="V850" s="192"/>
      <c r="W850" s="192"/>
      <c r="X850" s="192"/>
      <c r="Y850" s="192"/>
      <c r="Z850" s="192"/>
      <c r="AA850" s="192"/>
      <c r="AB850" s="192"/>
      <c r="AC850" s="192"/>
    </row>
    <row r="851" spans="10:29" ht="12.75">
      <c r="J851" s="192"/>
      <c r="K851" s="192"/>
      <c r="L851" s="192"/>
      <c r="M851" s="192"/>
      <c r="R851" s="192"/>
      <c r="S851" s="192"/>
      <c r="T851" s="192"/>
      <c r="U851" s="192"/>
      <c r="V851" s="192"/>
      <c r="W851" s="192"/>
      <c r="X851" s="192"/>
      <c r="Y851" s="192"/>
      <c r="Z851" s="192"/>
      <c r="AA851" s="192"/>
      <c r="AB851" s="192"/>
      <c r="AC851" s="192"/>
    </row>
    <row r="852" spans="10:29" ht="12.75">
      <c r="J852" s="192"/>
      <c r="K852" s="192"/>
      <c r="L852" s="192"/>
      <c r="M852" s="192"/>
      <c r="R852" s="192"/>
      <c r="S852" s="192"/>
      <c r="T852" s="192"/>
      <c r="U852" s="192"/>
      <c r="V852" s="192"/>
      <c r="W852" s="192"/>
      <c r="X852" s="192"/>
      <c r="Y852" s="192"/>
      <c r="Z852" s="192"/>
      <c r="AA852" s="192"/>
      <c r="AB852" s="192"/>
      <c r="AC852" s="192"/>
    </row>
    <row r="853" spans="10:29" ht="12.75">
      <c r="J853" s="192"/>
      <c r="K853" s="192"/>
      <c r="L853" s="192"/>
      <c r="M853" s="192"/>
      <c r="R853" s="192"/>
      <c r="S853" s="192"/>
      <c r="T853" s="192"/>
      <c r="U853" s="192"/>
      <c r="V853" s="192"/>
      <c r="W853" s="192"/>
      <c r="X853" s="192"/>
      <c r="Y853" s="192"/>
      <c r="Z853" s="192"/>
      <c r="AA853" s="192"/>
      <c r="AB853" s="192"/>
      <c r="AC853" s="192"/>
    </row>
    <row r="854" spans="10:29" ht="12.75">
      <c r="J854" s="192"/>
      <c r="K854" s="192"/>
      <c r="L854" s="192"/>
      <c r="M854" s="192"/>
      <c r="R854" s="192"/>
      <c r="S854" s="192"/>
      <c r="T854" s="192"/>
      <c r="U854" s="192"/>
      <c r="V854" s="192"/>
      <c r="W854" s="192"/>
      <c r="X854" s="192"/>
      <c r="Y854" s="192"/>
      <c r="Z854" s="192"/>
      <c r="AA854" s="192"/>
      <c r="AB854" s="192"/>
      <c r="AC854" s="192"/>
    </row>
    <row r="855" spans="10:29" ht="12.75">
      <c r="J855" s="192"/>
      <c r="K855" s="192"/>
      <c r="L855" s="192"/>
      <c r="M855" s="192"/>
      <c r="R855" s="192"/>
      <c r="S855" s="192"/>
      <c r="T855" s="192"/>
      <c r="U855" s="192"/>
      <c r="V855" s="192"/>
      <c r="W855" s="192"/>
      <c r="X855" s="192"/>
      <c r="Y855" s="192"/>
      <c r="Z855" s="192"/>
      <c r="AA855" s="192"/>
      <c r="AB855" s="192"/>
      <c r="AC855" s="192"/>
    </row>
    <row r="856" spans="10:29" ht="12.75">
      <c r="J856" s="192"/>
      <c r="K856" s="192"/>
      <c r="L856" s="192"/>
      <c r="M856" s="192"/>
      <c r="R856" s="192"/>
      <c r="S856" s="192"/>
      <c r="T856" s="192"/>
      <c r="U856" s="192"/>
      <c r="V856" s="192"/>
      <c r="W856" s="192"/>
      <c r="X856" s="192"/>
      <c r="Y856" s="192"/>
      <c r="Z856" s="192"/>
      <c r="AA856" s="192"/>
      <c r="AB856" s="192"/>
      <c r="AC856" s="192"/>
    </row>
    <row r="857" spans="10:29" ht="12.75">
      <c r="J857" s="192"/>
      <c r="K857" s="192"/>
      <c r="L857" s="192"/>
      <c r="M857" s="192"/>
      <c r="R857" s="192"/>
      <c r="S857" s="192"/>
      <c r="T857" s="192"/>
      <c r="U857" s="192"/>
      <c r="V857" s="192"/>
      <c r="W857" s="192"/>
      <c r="X857" s="192"/>
      <c r="Y857" s="192"/>
      <c r="Z857" s="192"/>
      <c r="AA857" s="192"/>
      <c r="AB857" s="192"/>
      <c r="AC857" s="192"/>
    </row>
    <row r="858" spans="10:29" ht="12.75">
      <c r="J858" s="192"/>
      <c r="K858" s="192"/>
      <c r="L858" s="192"/>
      <c r="M858" s="192"/>
      <c r="R858" s="192"/>
      <c r="S858" s="192"/>
      <c r="T858" s="192"/>
      <c r="U858" s="192"/>
      <c r="V858" s="192"/>
      <c r="W858" s="192"/>
      <c r="X858" s="192"/>
      <c r="Y858" s="192"/>
      <c r="Z858" s="192"/>
      <c r="AA858" s="192"/>
      <c r="AB858" s="192"/>
      <c r="AC858" s="192"/>
    </row>
    <row r="859" spans="10:29" ht="12.75">
      <c r="J859" s="192"/>
      <c r="K859" s="192"/>
      <c r="L859" s="192"/>
      <c r="M859" s="192"/>
      <c r="R859" s="192"/>
      <c r="S859" s="192"/>
      <c r="T859" s="192"/>
      <c r="U859" s="192"/>
      <c r="V859" s="192"/>
      <c r="W859" s="192"/>
      <c r="X859" s="192"/>
      <c r="Y859" s="192"/>
      <c r="Z859" s="192"/>
      <c r="AA859" s="192"/>
      <c r="AB859" s="192"/>
      <c r="AC859" s="192"/>
    </row>
    <row r="860" spans="10:29" ht="12.75">
      <c r="J860" s="192"/>
      <c r="K860" s="192"/>
      <c r="L860" s="192"/>
      <c r="M860" s="192"/>
      <c r="R860" s="192"/>
      <c r="S860" s="192"/>
      <c r="T860" s="192"/>
      <c r="U860" s="192"/>
      <c r="V860" s="192"/>
      <c r="W860" s="192"/>
      <c r="X860" s="192"/>
      <c r="Y860" s="192"/>
      <c r="Z860" s="192"/>
      <c r="AA860" s="192"/>
      <c r="AB860" s="192"/>
      <c r="AC860" s="192"/>
    </row>
    <row r="861" spans="10:29" ht="12.75">
      <c r="J861" s="192"/>
      <c r="K861" s="192"/>
      <c r="L861" s="192"/>
      <c r="M861" s="192"/>
      <c r="R861" s="192"/>
      <c r="S861" s="192"/>
      <c r="T861" s="192"/>
      <c r="U861" s="192"/>
      <c r="V861" s="192"/>
      <c r="W861" s="192"/>
      <c r="X861" s="192"/>
      <c r="Y861" s="192"/>
      <c r="Z861" s="192"/>
      <c r="AA861" s="192"/>
      <c r="AB861" s="192"/>
      <c r="AC861" s="192"/>
    </row>
    <row r="862" spans="10:29" ht="12.75">
      <c r="J862" s="192"/>
      <c r="K862" s="192"/>
      <c r="L862" s="192"/>
      <c r="M862" s="192"/>
      <c r="R862" s="192"/>
      <c r="S862" s="192"/>
      <c r="T862" s="192"/>
      <c r="U862" s="192"/>
      <c r="V862" s="192"/>
      <c r="W862" s="192"/>
      <c r="X862" s="192"/>
      <c r="Y862" s="192"/>
      <c r="Z862" s="192"/>
      <c r="AA862" s="192"/>
      <c r="AB862" s="192"/>
      <c r="AC862" s="192"/>
    </row>
    <row r="863" spans="10:29" ht="12.75">
      <c r="J863" s="192"/>
      <c r="K863" s="192"/>
      <c r="L863" s="192"/>
      <c r="M863" s="192"/>
      <c r="R863" s="192"/>
      <c r="S863" s="192"/>
      <c r="T863" s="192"/>
      <c r="U863" s="192"/>
      <c r="V863" s="192"/>
      <c r="W863" s="192"/>
      <c r="X863" s="192"/>
      <c r="Y863" s="192"/>
      <c r="Z863" s="192"/>
      <c r="AA863" s="192"/>
      <c r="AB863" s="192"/>
      <c r="AC863" s="192"/>
    </row>
    <row r="864" spans="10:29" ht="12.75">
      <c r="J864" s="192"/>
      <c r="K864" s="192"/>
      <c r="L864" s="192"/>
      <c r="M864" s="192"/>
      <c r="R864" s="192"/>
      <c r="S864" s="192"/>
      <c r="T864" s="192"/>
      <c r="U864" s="192"/>
      <c r="V864" s="192"/>
      <c r="W864" s="192"/>
      <c r="X864" s="192"/>
      <c r="Y864" s="192"/>
      <c r="Z864" s="192"/>
      <c r="AA864" s="192"/>
      <c r="AB864" s="192"/>
      <c r="AC864" s="192"/>
    </row>
    <row r="865" spans="10:29" ht="12.75">
      <c r="J865" s="192"/>
      <c r="K865" s="192"/>
      <c r="L865" s="192"/>
      <c r="M865" s="192"/>
      <c r="R865" s="192"/>
      <c r="S865" s="192"/>
      <c r="T865" s="192"/>
      <c r="U865" s="192"/>
      <c r="V865" s="192"/>
      <c r="W865" s="192"/>
      <c r="X865" s="192"/>
      <c r="Y865" s="192"/>
      <c r="Z865" s="192"/>
      <c r="AA865" s="192"/>
      <c r="AB865" s="192"/>
      <c r="AC865" s="192"/>
    </row>
    <row r="866" spans="10:29" ht="12.75">
      <c r="J866" s="192"/>
      <c r="K866" s="192"/>
      <c r="L866" s="192"/>
      <c r="M866" s="192"/>
      <c r="R866" s="192"/>
      <c r="S866" s="192"/>
      <c r="T866" s="192"/>
      <c r="U866" s="192"/>
      <c r="V866" s="192"/>
      <c r="W866" s="192"/>
      <c r="X866" s="192"/>
      <c r="Y866" s="192"/>
      <c r="Z866" s="192"/>
      <c r="AA866" s="192"/>
      <c r="AB866" s="192"/>
      <c r="AC866" s="192"/>
    </row>
    <row r="867" spans="10:29" ht="12.75">
      <c r="J867" s="192"/>
      <c r="K867" s="192"/>
      <c r="L867" s="192"/>
      <c r="M867" s="192"/>
      <c r="R867" s="192"/>
      <c r="S867" s="192"/>
      <c r="T867" s="192"/>
      <c r="U867" s="192"/>
      <c r="V867" s="192"/>
      <c r="W867" s="192"/>
      <c r="X867" s="192"/>
      <c r="Y867" s="192"/>
      <c r="Z867" s="192"/>
      <c r="AA867" s="192"/>
      <c r="AB867" s="192"/>
      <c r="AC867" s="192"/>
    </row>
    <row r="868" spans="10:29" ht="12.75">
      <c r="J868" s="192"/>
      <c r="K868" s="192"/>
      <c r="L868" s="192"/>
      <c r="M868" s="192"/>
      <c r="R868" s="192"/>
      <c r="S868" s="192"/>
      <c r="T868" s="192"/>
      <c r="U868" s="192"/>
      <c r="V868" s="192"/>
      <c r="W868" s="192"/>
      <c r="X868" s="192"/>
      <c r="Y868" s="192"/>
      <c r="Z868" s="192"/>
      <c r="AA868" s="192"/>
      <c r="AB868" s="192"/>
      <c r="AC868" s="192"/>
    </row>
    <row r="869" spans="10:29" ht="12.75">
      <c r="J869" s="192"/>
      <c r="K869" s="192"/>
      <c r="L869" s="192"/>
      <c r="M869" s="192"/>
      <c r="R869" s="192"/>
      <c r="S869" s="192"/>
      <c r="T869" s="192"/>
      <c r="U869" s="192"/>
      <c r="V869" s="192"/>
      <c r="W869" s="192"/>
      <c r="X869" s="192"/>
      <c r="Y869" s="192"/>
      <c r="Z869" s="192"/>
      <c r="AA869" s="192"/>
      <c r="AB869" s="192"/>
      <c r="AC869" s="192"/>
    </row>
    <row r="870" spans="10:29" ht="12.75">
      <c r="J870" s="192"/>
      <c r="K870" s="192"/>
      <c r="L870" s="192"/>
      <c r="M870" s="192"/>
      <c r="R870" s="192"/>
      <c r="S870" s="192"/>
      <c r="T870" s="192"/>
      <c r="U870" s="192"/>
      <c r="V870" s="192"/>
      <c r="W870" s="192"/>
      <c r="X870" s="192"/>
      <c r="Y870" s="192"/>
      <c r="Z870" s="192"/>
      <c r="AA870" s="192"/>
      <c r="AB870" s="192"/>
      <c r="AC870" s="192"/>
    </row>
    <row r="871" spans="10:29" ht="12.75">
      <c r="J871" s="192"/>
      <c r="K871" s="192"/>
      <c r="L871" s="192"/>
      <c r="M871" s="192"/>
      <c r="R871" s="192"/>
      <c r="S871" s="192"/>
      <c r="T871" s="192"/>
      <c r="U871" s="192"/>
      <c r="V871" s="192"/>
      <c r="W871" s="192"/>
      <c r="X871" s="192"/>
      <c r="Y871" s="192"/>
      <c r="Z871" s="192"/>
      <c r="AA871" s="192"/>
      <c r="AB871" s="192"/>
      <c r="AC871" s="192"/>
    </row>
    <row r="872" spans="10:29" ht="12.75">
      <c r="J872" s="192"/>
      <c r="K872" s="192"/>
      <c r="L872" s="192"/>
      <c r="M872" s="192"/>
      <c r="R872" s="192"/>
      <c r="S872" s="192"/>
      <c r="T872" s="192"/>
      <c r="U872" s="192"/>
      <c r="V872" s="192"/>
      <c r="W872" s="192"/>
      <c r="X872" s="192"/>
      <c r="Y872" s="192"/>
      <c r="Z872" s="192"/>
      <c r="AA872" s="192"/>
      <c r="AB872" s="192"/>
      <c r="AC872" s="192"/>
    </row>
    <row r="873" spans="10:29" ht="12.75">
      <c r="J873" s="192"/>
      <c r="K873" s="192"/>
      <c r="L873" s="192"/>
      <c r="M873" s="192"/>
      <c r="R873" s="192"/>
      <c r="S873" s="192"/>
      <c r="T873" s="192"/>
      <c r="U873" s="192"/>
      <c r="V873" s="192"/>
      <c r="W873" s="192"/>
      <c r="X873" s="192"/>
      <c r="Y873" s="192"/>
      <c r="Z873" s="192"/>
      <c r="AA873" s="192"/>
      <c r="AB873" s="192"/>
      <c r="AC873" s="192"/>
    </row>
    <row r="874" spans="10:29" ht="12.75">
      <c r="J874" s="192"/>
      <c r="K874" s="192"/>
      <c r="L874" s="192"/>
      <c r="M874" s="192"/>
      <c r="R874" s="192"/>
      <c r="S874" s="192"/>
      <c r="T874" s="192"/>
      <c r="U874" s="192"/>
      <c r="V874" s="192"/>
      <c r="W874" s="192"/>
      <c r="X874" s="192"/>
      <c r="Y874" s="192"/>
      <c r="Z874" s="192"/>
      <c r="AA874" s="192"/>
      <c r="AB874" s="192"/>
      <c r="AC874" s="192"/>
    </row>
    <row r="875" spans="10:29" ht="12.75">
      <c r="J875" s="192"/>
      <c r="K875" s="192"/>
      <c r="L875" s="192"/>
      <c r="M875" s="192"/>
      <c r="R875" s="192"/>
      <c r="S875" s="192"/>
      <c r="T875" s="192"/>
      <c r="U875" s="192"/>
      <c r="V875" s="192"/>
      <c r="W875" s="192"/>
      <c r="X875" s="192"/>
      <c r="Y875" s="192"/>
      <c r="Z875" s="192"/>
      <c r="AA875" s="192"/>
      <c r="AB875" s="192"/>
      <c r="AC875" s="192"/>
    </row>
    <row r="876" spans="10:29" ht="12.75">
      <c r="J876" s="192"/>
      <c r="K876" s="192"/>
      <c r="L876" s="192"/>
      <c r="M876" s="192"/>
      <c r="R876" s="192"/>
      <c r="S876" s="192"/>
      <c r="T876" s="192"/>
      <c r="U876" s="192"/>
      <c r="V876" s="192"/>
      <c r="W876" s="192"/>
      <c r="X876" s="192"/>
      <c r="Y876" s="192"/>
      <c r="Z876" s="192"/>
      <c r="AA876" s="192"/>
      <c r="AB876" s="192"/>
      <c r="AC876" s="192"/>
    </row>
    <row r="877" spans="10:29" ht="12.75">
      <c r="J877" s="192"/>
      <c r="K877" s="192"/>
      <c r="L877" s="192"/>
      <c r="M877" s="192"/>
      <c r="R877" s="192"/>
      <c r="S877" s="192"/>
      <c r="T877" s="192"/>
      <c r="U877" s="192"/>
      <c r="V877" s="192"/>
      <c r="W877" s="192"/>
      <c r="X877" s="192"/>
      <c r="Y877" s="192"/>
      <c r="Z877" s="192"/>
      <c r="AA877" s="192"/>
      <c r="AB877" s="192"/>
      <c r="AC877" s="192"/>
    </row>
    <row r="878" spans="10:29" ht="12.75">
      <c r="J878" s="192"/>
      <c r="K878" s="192"/>
      <c r="L878" s="192"/>
      <c r="M878" s="192"/>
      <c r="R878" s="192"/>
      <c r="S878" s="192"/>
      <c r="T878" s="192"/>
      <c r="U878" s="192"/>
      <c r="V878" s="192"/>
      <c r="W878" s="192"/>
      <c r="X878" s="192"/>
      <c r="Y878" s="192"/>
      <c r="Z878" s="192"/>
      <c r="AA878" s="192"/>
      <c r="AB878" s="192"/>
      <c r="AC878" s="192"/>
    </row>
    <row r="879" spans="10:29" ht="12.75">
      <c r="J879" s="192"/>
      <c r="K879" s="192"/>
      <c r="L879" s="192"/>
      <c r="M879" s="192"/>
      <c r="R879" s="192"/>
      <c r="S879" s="192"/>
      <c r="T879" s="192"/>
      <c r="U879" s="192"/>
      <c r="V879" s="192"/>
      <c r="W879" s="192"/>
      <c r="X879" s="192"/>
      <c r="Y879" s="192"/>
      <c r="Z879" s="192"/>
      <c r="AA879" s="192"/>
      <c r="AB879" s="192"/>
      <c r="AC879" s="192"/>
    </row>
    <row r="880" spans="10:29" ht="12.75">
      <c r="J880" s="192"/>
      <c r="K880" s="192"/>
      <c r="L880" s="192"/>
      <c r="M880" s="192"/>
      <c r="R880" s="192"/>
      <c r="S880" s="192"/>
      <c r="T880" s="192"/>
      <c r="U880" s="192"/>
      <c r="V880" s="192"/>
      <c r="W880" s="192"/>
      <c r="X880" s="192"/>
      <c r="Y880" s="192"/>
      <c r="Z880" s="192"/>
      <c r="AA880" s="192"/>
      <c r="AB880" s="192"/>
      <c r="AC880" s="192"/>
    </row>
    <row r="881" spans="10:29" ht="12.75">
      <c r="J881" s="192"/>
      <c r="K881" s="192"/>
      <c r="L881" s="192"/>
      <c r="M881" s="192"/>
      <c r="R881" s="192"/>
      <c r="S881" s="192"/>
      <c r="T881" s="192"/>
      <c r="U881" s="192"/>
      <c r="V881" s="192"/>
      <c r="W881" s="192"/>
      <c r="X881" s="192"/>
      <c r="Y881" s="192"/>
      <c r="Z881" s="192"/>
      <c r="AA881" s="192"/>
      <c r="AB881" s="192"/>
      <c r="AC881" s="192"/>
    </row>
    <row r="882" spans="10:29" ht="12.75">
      <c r="J882" s="192"/>
      <c r="K882" s="192"/>
      <c r="L882" s="192"/>
      <c r="M882" s="192"/>
      <c r="R882" s="192"/>
      <c r="S882" s="192"/>
      <c r="T882" s="192"/>
      <c r="U882" s="192"/>
      <c r="V882" s="192"/>
      <c r="W882" s="192"/>
      <c r="X882" s="192"/>
      <c r="Y882" s="192"/>
      <c r="Z882" s="192"/>
      <c r="AA882" s="192"/>
      <c r="AB882" s="192"/>
      <c r="AC882" s="192"/>
    </row>
    <row r="883" spans="10:29" ht="12.75">
      <c r="J883" s="192"/>
      <c r="K883" s="192"/>
      <c r="L883" s="192"/>
      <c r="M883" s="192"/>
      <c r="R883" s="192"/>
      <c r="S883" s="192"/>
      <c r="T883" s="192"/>
      <c r="U883" s="192"/>
      <c r="V883" s="192"/>
      <c r="W883" s="192"/>
      <c r="X883" s="192"/>
      <c r="Y883" s="192"/>
      <c r="Z883" s="192"/>
      <c r="AA883" s="192"/>
      <c r="AB883" s="192"/>
      <c r="AC883" s="192"/>
    </row>
    <row r="884" spans="10:29" ht="12.75">
      <c r="J884" s="192"/>
      <c r="K884" s="192"/>
      <c r="L884" s="192"/>
      <c r="M884" s="192"/>
      <c r="R884" s="192"/>
      <c r="S884" s="192"/>
      <c r="T884" s="192"/>
      <c r="U884" s="192"/>
      <c r="V884" s="192"/>
      <c r="W884" s="192"/>
      <c r="X884" s="192"/>
      <c r="Y884" s="192"/>
      <c r="Z884" s="192"/>
      <c r="AA884" s="192"/>
      <c r="AB884" s="192"/>
      <c r="AC884" s="192"/>
    </row>
    <row r="885" spans="10:29" ht="12.75">
      <c r="J885" s="192"/>
      <c r="K885" s="192"/>
      <c r="L885" s="192"/>
      <c r="M885" s="192"/>
      <c r="R885" s="192"/>
      <c r="S885" s="192"/>
      <c r="T885" s="192"/>
      <c r="U885" s="192"/>
      <c r="V885" s="192"/>
      <c r="W885" s="192"/>
      <c r="X885" s="192"/>
      <c r="Y885" s="192"/>
      <c r="Z885" s="192"/>
      <c r="AA885" s="192"/>
      <c r="AB885" s="192"/>
      <c r="AC885" s="192"/>
    </row>
    <row r="886" spans="10:29" ht="12.75">
      <c r="J886" s="192"/>
      <c r="K886" s="192"/>
      <c r="L886" s="192"/>
      <c r="M886" s="192"/>
      <c r="R886" s="192"/>
      <c r="S886" s="192"/>
      <c r="T886" s="192"/>
      <c r="U886" s="192"/>
      <c r="V886" s="192"/>
      <c r="W886" s="192"/>
      <c r="X886" s="192"/>
      <c r="Y886" s="192"/>
      <c r="Z886" s="192"/>
      <c r="AA886" s="192"/>
      <c r="AB886" s="192"/>
      <c r="AC886" s="192"/>
    </row>
    <row r="887" spans="10:29" ht="12.75">
      <c r="J887" s="192"/>
      <c r="K887" s="192"/>
      <c r="L887" s="192"/>
      <c r="M887" s="192"/>
      <c r="R887" s="192"/>
      <c r="S887" s="192"/>
      <c r="T887" s="192"/>
      <c r="U887" s="192"/>
      <c r="V887" s="192"/>
      <c r="W887" s="192"/>
      <c r="X887" s="192"/>
      <c r="Y887" s="192"/>
      <c r="Z887" s="192"/>
      <c r="AA887" s="192"/>
      <c r="AB887" s="192"/>
      <c r="AC887" s="192"/>
    </row>
    <row r="888" spans="10:29" ht="12.75">
      <c r="J888" s="192"/>
      <c r="K888" s="192"/>
      <c r="L888" s="192"/>
      <c r="M888" s="192"/>
      <c r="R888" s="192"/>
      <c r="S888" s="192"/>
      <c r="T888" s="192"/>
      <c r="U888" s="192"/>
      <c r="V888" s="192"/>
      <c r="W888" s="192"/>
      <c r="X888" s="192"/>
      <c r="Y888" s="192"/>
      <c r="Z888" s="192"/>
      <c r="AA888" s="192"/>
      <c r="AB888" s="192"/>
      <c r="AC888" s="192"/>
    </row>
    <row r="889" spans="10:29" ht="12.75">
      <c r="J889" s="192"/>
      <c r="K889" s="192"/>
      <c r="L889" s="192"/>
      <c r="M889" s="192"/>
      <c r="R889" s="192"/>
      <c r="S889" s="192"/>
      <c r="T889" s="192"/>
      <c r="U889" s="192"/>
      <c r="V889" s="192"/>
      <c r="W889" s="192"/>
      <c r="X889" s="192"/>
      <c r="Y889" s="192"/>
      <c r="Z889" s="192"/>
      <c r="AA889" s="192"/>
      <c r="AB889" s="192"/>
      <c r="AC889" s="192"/>
    </row>
    <row r="890" spans="10:29" ht="12.75">
      <c r="J890" s="192"/>
      <c r="K890" s="192"/>
      <c r="L890" s="192"/>
      <c r="M890" s="192"/>
      <c r="R890" s="192"/>
      <c r="S890" s="192"/>
      <c r="T890" s="192"/>
      <c r="U890" s="192"/>
      <c r="V890" s="192"/>
      <c r="W890" s="192"/>
      <c r="X890" s="192"/>
      <c r="Y890" s="192"/>
      <c r="Z890" s="192"/>
      <c r="AA890" s="192"/>
      <c r="AB890" s="192"/>
      <c r="AC890" s="192"/>
    </row>
    <row r="891" spans="10:29" ht="12.75">
      <c r="J891" s="192"/>
      <c r="K891" s="192"/>
      <c r="L891" s="192"/>
      <c r="M891" s="192"/>
      <c r="R891" s="192"/>
      <c r="S891" s="192"/>
      <c r="T891" s="192"/>
      <c r="U891" s="192"/>
      <c r="V891" s="192"/>
      <c r="W891" s="192"/>
      <c r="X891" s="192"/>
      <c r="Y891" s="192"/>
      <c r="Z891" s="192"/>
      <c r="AA891" s="192"/>
      <c r="AB891" s="192"/>
      <c r="AC891" s="192"/>
    </row>
    <row r="892" spans="10:29" ht="12.75">
      <c r="J892" s="192"/>
      <c r="K892" s="192"/>
      <c r="L892" s="192"/>
      <c r="M892" s="192"/>
      <c r="R892" s="192"/>
      <c r="S892" s="192"/>
      <c r="T892" s="192"/>
      <c r="U892" s="192"/>
      <c r="V892" s="192"/>
      <c r="W892" s="192"/>
      <c r="X892" s="192"/>
      <c r="Y892" s="192"/>
      <c r="Z892" s="192"/>
      <c r="AA892" s="192"/>
      <c r="AB892" s="192"/>
      <c r="AC892" s="192"/>
    </row>
    <row r="893" spans="10:29" ht="12.75">
      <c r="J893" s="192"/>
      <c r="K893" s="192"/>
      <c r="L893" s="192"/>
      <c r="M893" s="192"/>
      <c r="R893" s="192"/>
      <c r="S893" s="192"/>
      <c r="T893" s="192"/>
      <c r="U893" s="192"/>
      <c r="V893" s="192"/>
      <c r="W893" s="192"/>
      <c r="X893" s="192"/>
      <c r="Y893" s="192"/>
      <c r="Z893" s="192"/>
      <c r="AA893" s="192"/>
      <c r="AB893" s="192"/>
      <c r="AC893" s="192"/>
    </row>
    <row r="894" spans="10:29" ht="12.75">
      <c r="J894" s="192"/>
      <c r="K894" s="192"/>
      <c r="L894" s="192"/>
      <c r="M894" s="192"/>
      <c r="R894" s="192"/>
      <c r="S894" s="192"/>
      <c r="T894" s="192"/>
      <c r="U894" s="192"/>
      <c r="V894" s="192"/>
      <c r="W894" s="192"/>
      <c r="X894" s="192"/>
      <c r="Y894" s="192"/>
      <c r="Z894" s="192"/>
      <c r="AA894" s="192"/>
      <c r="AB894" s="192"/>
      <c r="AC894" s="192"/>
    </row>
    <row r="895" spans="10:29" ht="12.75">
      <c r="J895" s="192"/>
      <c r="K895" s="192"/>
      <c r="L895" s="192"/>
      <c r="M895" s="192"/>
      <c r="R895" s="192"/>
      <c r="S895" s="192"/>
      <c r="T895" s="192"/>
      <c r="U895" s="192"/>
      <c r="V895" s="192"/>
      <c r="W895" s="192"/>
      <c r="X895" s="192"/>
      <c r="Y895" s="192"/>
      <c r="Z895" s="192"/>
      <c r="AA895" s="192"/>
      <c r="AB895" s="192"/>
      <c r="AC895" s="192"/>
    </row>
    <row r="896" spans="10:29" ht="12.75">
      <c r="J896" s="192"/>
      <c r="K896" s="192"/>
      <c r="L896" s="192"/>
      <c r="M896" s="192"/>
      <c r="R896" s="192"/>
      <c r="S896" s="192"/>
      <c r="T896" s="192"/>
      <c r="U896" s="192"/>
      <c r="V896" s="192"/>
      <c r="W896" s="192"/>
      <c r="X896" s="192"/>
      <c r="Y896" s="192"/>
      <c r="Z896" s="192"/>
      <c r="AA896" s="192"/>
      <c r="AB896" s="192"/>
      <c r="AC896" s="192"/>
    </row>
    <row r="897" spans="10:29" ht="12.75">
      <c r="J897" s="192"/>
      <c r="K897" s="192"/>
      <c r="L897" s="192"/>
      <c r="M897" s="192"/>
      <c r="R897" s="192"/>
      <c r="S897" s="192"/>
      <c r="T897" s="192"/>
      <c r="U897" s="192"/>
      <c r="V897" s="192"/>
      <c r="W897" s="192"/>
      <c r="X897" s="192"/>
      <c r="Y897" s="192"/>
      <c r="Z897" s="192"/>
      <c r="AA897" s="192"/>
      <c r="AB897" s="192"/>
      <c r="AC897" s="192"/>
    </row>
    <row r="898" spans="10:29" ht="12.75">
      <c r="J898" s="192"/>
      <c r="K898" s="192"/>
      <c r="L898" s="192"/>
      <c r="M898" s="192"/>
      <c r="R898" s="192"/>
      <c r="S898" s="192"/>
      <c r="T898" s="192"/>
      <c r="U898" s="192"/>
      <c r="V898" s="192"/>
      <c r="W898" s="192"/>
      <c r="X898" s="192"/>
      <c r="Y898" s="192"/>
      <c r="Z898" s="192"/>
      <c r="AA898" s="192"/>
      <c r="AB898" s="192"/>
      <c r="AC898" s="192"/>
    </row>
    <row r="899" spans="10:29" ht="12.75">
      <c r="J899" s="192"/>
      <c r="K899" s="192"/>
      <c r="L899" s="192"/>
      <c r="M899" s="192"/>
      <c r="R899" s="192"/>
      <c r="S899" s="192"/>
      <c r="T899" s="192"/>
      <c r="U899" s="192"/>
      <c r="V899" s="192"/>
      <c r="W899" s="192"/>
      <c r="X899" s="192"/>
      <c r="Y899" s="192"/>
      <c r="Z899" s="192"/>
      <c r="AA899" s="192"/>
      <c r="AB899" s="192"/>
      <c r="AC899" s="192"/>
    </row>
    <row r="900" spans="10:29" ht="12.75">
      <c r="J900" s="192"/>
      <c r="K900" s="192"/>
      <c r="L900" s="192"/>
      <c r="M900" s="192"/>
      <c r="R900" s="192"/>
      <c r="S900" s="192"/>
      <c r="T900" s="192"/>
      <c r="U900" s="192"/>
      <c r="V900" s="192"/>
      <c r="W900" s="192"/>
      <c r="X900" s="192"/>
      <c r="Y900" s="192"/>
      <c r="Z900" s="192"/>
      <c r="AA900" s="192"/>
      <c r="AB900" s="192"/>
      <c r="AC900" s="192"/>
    </row>
    <row r="901" spans="10:29" ht="12.75">
      <c r="J901" s="192"/>
      <c r="K901" s="192"/>
      <c r="L901" s="192"/>
      <c r="M901" s="192"/>
      <c r="R901" s="192"/>
      <c r="S901" s="192"/>
      <c r="T901" s="192"/>
      <c r="U901" s="192"/>
      <c r="V901" s="192"/>
      <c r="W901" s="192"/>
      <c r="X901" s="192"/>
      <c r="Y901" s="192"/>
      <c r="Z901" s="192"/>
      <c r="AA901" s="192"/>
      <c r="AB901" s="192"/>
      <c r="AC901" s="192"/>
    </row>
    <row r="902" spans="10:29" ht="12.75">
      <c r="J902" s="192"/>
      <c r="K902" s="192"/>
      <c r="L902" s="192"/>
      <c r="M902" s="192"/>
      <c r="R902" s="192"/>
      <c r="S902" s="192"/>
      <c r="T902" s="192"/>
      <c r="U902" s="192"/>
      <c r="V902" s="192"/>
      <c r="W902" s="192"/>
      <c r="X902" s="192"/>
      <c r="Y902" s="192"/>
      <c r="Z902" s="192"/>
      <c r="AA902" s="192"/>
      <c r="AB902" s="192"/>
      <c r="AC902" s="192"/>
    </row>
    <row r="903" spans="10:29" ht="12.75">
      <c r="J903" s="192"/>
      <c r="K903" s="192"/>
      <c r="L903" s="192"/>
      <c r="M903" s="192"/>
      <c r="R903" s="192"/>
      <c r="S903" s="192"/>
      <c r="T903" s="192"/>
      <c r="U903" s="192"/>
      <c r="V903" s="192"/>
      <c r="W903" s="192"/>
      <c r="X903" s="192"/>
      <c r="Y903" s="192"/>
      <c r="Z903" s="192"/>
      <c r="AA903" s="192"/>
      <c r="AB903" s="192"/>
      <c r="AC903" s="192"/>
    </row>
    <row r="904" spans="10:29" ht="12.75">
      <c r="J904" s="192"/>
      <c r="K904" s="192"/>
      <c r="L904" s="192"/>
      <c r="M904" s="192"/>
      <c r="R904" s="192"/>
      <c r="S904" s="192"/>
      <c r="T904" s="192"/>
      <c r="U904" s="192"/>
      <c r="V904" s="192"/>
      <c r="W904" s="192"/>
      <c r="X904" s="192"/>
      <c r="Y904" s="192"/>
      <c r="Z904" s="192"/>
      <c r="AA904" s="192"/>
      <c r="AB904" s="192"/>
      <c r="AC904" s="192"/>
    </row>
    <row r="905" spans="10:29" ht="12.75">
      <c r="J905" s="192"/>
      <c r="K905" s="192"/>
      <c r="L905" s="192"/>
      <c r="M905" s="192"/>
      <c r="R905" s="192"/>
      <c r="S905" s="192"/>
      <c r="T905" s="192"/>
      <c r="U905" s="192"/>
      <c r="V905" s="192"/>
      <c r="W905" s="192"/>
      <c r="X905" s="192"/>
      <c r="Y905" s="192"/>
      <c r="Z905" s="192"/>
      <c r="AA905" s="192"/>
      <c r="AB905" s="192"/>
      <c r="AC905" s="192"/>
    </row>
    <row r="906" spans="10:29" ht="12.75">
      <c r="J906" s="192"/>
      <c r="K906" s="192"/>
      <c r="L906" s="192"/>
      <c r="M906" s="192"/>
      <c r="R906" s="192"/>
      <c r="S906" s="192"/>
      <c r="T906" s="192"/>
      <c r="U906" s="192"/>
      <c r="V906" s="192"/>
      <c r="W906" s="192"/>
      <c r="X906" s="192"/>
      <c r="Y906" s="192"/>
      <c r="Z906" s="192"/>
      <c r="AA906" s="192"/>
      <c r="AB906" s="192"/>
      <c r="AC906" s="192"/>
    </row>
    <row r="907" spans="10:29" ht="12.75">
      <c r="J907" s="192"/>
      <c r="K907" s="192"/>
      <c r="L907" s="192"/>
      <c r="M907" s="192"/>
      <c r="R907" s="192"/>
      <c r="S907" s="192"/>
      <c r="T907" s="192"/>
      <c r="U907" s="192"/>
      <c r="V907" s="192"/>
      <c r="W907" s="192"/>
      <c r="X907" s="192"/>
      <c r="Y907" s="192"/>
      <c r="Z907" s="192"/>
      <c r="AA907" s="192"/>
      <c r="AB907" s="192"/>
      <c r="AC907" s="192"/>
    </row>
    <row r="908" spans="10:29" ht="12.75">
      <c r="J908" s="192"/>
      <c r="K908" s="192"/>
      <c r="L908" s="192"/>
      <c r="M908" s="192"/>
      <c r="R908" s="192"/>
      <c r="S908" s="192"/>
      <c r="T908" s="192"/>
      <c r="U908" s="192"/>
      <c r="V908" s="192"/>
      <c r="W908" s="192"/>
      <c r="X908" s="192"/>
      <c r="Y908" s="192"/>
      <c r="Z908" s="192"/>
      <c r="AA908" s="192"/>
      <c r="AB908" s="192"/>
      <c r="AC908" s="192"/>
    </row>
    <row r="909" spans="10:29" ht="12.75">
      <c r="J909" s="192"/>
      <c r="K909" s="192"/>
      <c r="L909" s="192"/>
      <c r="M909" s="192"/>
      <c r="R909" s="192"/>
      <c r="S909" s="192"/>
      <c r="T909" s="192"/>
      <c r="U909" s="192"/>
      <c r="V909" s="192"/>
      <c r="W909" s="192"/>
      <c r="X909" s="192"/>
      <c r="Y909" s="192"/>
      <c r="Z909" s="192"/>
      <c r="AA909" s="192"/>
      <c r="AB909" s="192"/>
      <c r="AC909" s="192"/>
    </row>
    <row r="910" spans="10:29" ht="12.75">
      <c r="J910" s="192"/>
      <c r="K910" s="192"/>
      <c r="L910" s="192"/>
      <c r="M910" s="192"/>
      <c r="R910" s="192"/>
      <c r="S910" s="192"/>
      <c r="T910" s="192"/>
      <c r="U910" s="192"/>
      <c r="V910" s="192"/>
      <c r="W910" s="192"/>
      <c r="X910" s="192"/>
      <c r="Y910" s="192"/>
      <c r="Z910" s="192"/>
      <c r="AA910" s="192"/>
      <c r="AB910" s="192"/>
      <c r="AC910" s="192"/>
    </row>
    <row r="911" spans="10:29" ht="12.75">
      <c r="J911" s="192"/>
      <c r="K911" s="192"/>
      <c r="L911" s="192"/>
      <c r="M911" s="192"/>
      <c r="R911" s="192"/>
      <c r="S911" s="192"/>
      <c r="T911" s="192"/>
      <c r="U911" s="192"/>
      <c r="V911" s="192"/>
      <c r="W911" s="192"/>
      <c r="X911" s="192"/>
      <c r="Y911" s="192"/>
      <c r="Z911" s="192"/>
      <c r="AA911" s="192"/>
      <c r="AB911" s="192"/>
      <c r="AC911" s="192"/>
    </row>
    <row r="912" spans="10:29" ht="12.75">
      <c r="J912" s="192"/>
      <c r="K912" s="192"/>
      <c r="L912" s="192"/>
      <c r="M912" s="192"/>
      <c r="R912" s="192"/>
      <c r="S912" s="192"/>
      <c r="T912" s="192"/>
      <c r="U912" s="192"/>
      <c r="V912" s="192"/>
      <c r="W912" s="192"/>
      <c r="X912" s="192"/>
      <c r="Y912" s="192"/>
      <c r="Z912" s="192"/>
      <c r="AA912" s="192"/>
      <c r="AB912" s="192"/>
      <c r="AC912" s="192"/>
    </row>
    <row r="913" spans="10:29" ht="12.75">
      <c r="J913" s="192"/>
      <c r="K913" s="192"/>
      <c r="L913" s="192"/>
      <c r="M913" s="192"/>
      <c r="R913" s="192"/>
      <c r="S913" s="192"/>
      <c r="T913" s="192"/>
      <c r="U913" s="192"/>
      <c r="V913" s="192"/>
      <c r="W913" s="192"/>
      <c r="X913" s="192"/>
      <c r="Y913" s="192"/>
      <c r="Z913" s="192"/>
      <c r="AA913" s="192"/>
      <c r="AB913" s="192"/>
      <c r="AC913" s="192"/>
    </row>
    <row r="914" spans="10:29" ht="12.75">
      <c r="J914" s="192"/>
      <c r="K914" s="192"/>
      <c r="L914" s="192"/>
      <c r="M914" s="192"/>
      <c r="R914" s="192"/>
      <c r="S914" s="192"/>
      <c r="T914" s="192"/>
      <c r="U914" s="192"/>
      <c r="V914" s="192"/>
      <c r="W914" s="192"/>
      <c r="X914" s="192"/>
      <c r="Y914" s="192"/>
      <c r="Z914" s="192"/>
      <c r="AA914" s="192"/>
      <c r="AB914" s="192"/>
      <c r="AC914" s="192"/>
    </row>
    <row r="915" spans="10:29" ht="12.75">
      <c r="J915" s="192"/>
      <c r="K915" s="192"/>
      <c r="L915" s="192"/>
      <c r="M915" s="192"/>
      <c r="R915" s="192"/>
      <c r="S915" s="192"/>
      <c r="T915" s="192"/>
      <c r="U915" s="192"/>
      <c r="V915" s="192"/>
      <c r="W915" s="192"/>
      <c r="X915" s="192"/>
      <c r="Y915" s="192"/>
      <c r="Z915" s="192"/>
      <c r="AA915" s="192"/>
      <c r="AB915" s="192"/>
      <c r="AC915" s="192"/>
    </row>
    <row r="916" spans="10:29" ht="12.75">
      <c r="J916" s="192"/>
      <c r="K916" s="192"/>
      <c r="L916" s="192"/>
      <c r="M916" s="192"/>
      <c r="R916" s="192"/>
      <c r="S916" s="192"/>
      <c r="T916" s="192"/>
      <c r="U916" s="192"/>
      <c r="V916" s="192"/>
      <c r="W916" s="192"/>
      <c r="X916" s="192"/>
      <c r="Y916" s="192"/>
      <c r="Z916" s="192"/>
      <c r="AA916" s="192"/>
      <c r="AB916" s="192"/>
      <c r="AC916" s="192"/>
    </row>
    <row r="917" spans="10:29" ht="12.75">
      <c r="J917" s="192"/>
      <c r="K917" s="192"/>
      <c r="L917" s="192"/>
      <c r="M917" s="192"/>
      <c r="R917" s="192"/>
      <c r="S917" s="192"/>
      <c r="T917" s="192"/>
      <c r="U917" s="192"/>
      <c r="V917" s="192"/>
      <c r="W917" s="192"/>
      <c r="X917" s="192"/>
      <c r="Y917" s="192"/>
      <c r="Z917" s="192"/>
      <c r="AA917" s="192"/>
      <c r="AB917" s="192"/>
      <c r="AC917" s="192"/>
    </row>
    <row r="918" spans="10:29" ht="12.75">
      <c r="J918" s="192"/>
      <c r="K918" s="192"/>
      <c r="L918" s="192"/>
      <c r="M918" s="192"/>
      <c r="R918" s="192"/>
      <c r="S918" s="192"/>
      <c r="T918" s="192"/>
      <c r="U918" s="192"/>
      <c r="V918" s="192"/>
      <c r="W918" s="192"/>
      <c r="X918" s="192"/>
      <c r="Y918" s="192"/>
      <c r="Z918" s="192"/>
      <c r="AA918" s="192"/>
      <c r="AB918" s="192"/>
      <c r="AC918" s="192"/>
    </row>
    <row r="919" spans="10:29" ht="12.75">
      <c r="J919" s="192"/>
      <c r="K919" s="192"/>
      <c r="L919" s="192"/>
      <c r="M919" s="192"/>
      <c r="R919" s="192"/>
      <c r="S919" s="192"/>
      <c r="T919" s="192"/>
      <c r="U919" s="192"/>
      <c r="V919" s="192"/>
      <c r="W919" s="192"/>
      <c r="X919" s="192"/>
      <c r="Y919" s="192"/>
      <c r="Z919" s="192"/>
      <c r="AA919" s="192"/>
      <c r="AB919" s="192"/>
      <c r="AC919" s="192"/>
    </row>
    <row r="920" spans="10:29" ht="12.75">
      <c r="J920" s="192"/>
      <c r="K920" s="192"/>
      <c r="L920" s="192"/>
      <c r="M920" s="192"/>
      <c r="R920" s="192"/>
      <c r="S920" s="192"/>
      <c r="T920" s="192"/>
      <c r="U920" s="192"/>
      <c r="V920" s="192"/>
      <c r="W920" s="192"/>
      <c r="X920" s="192"/>
      <c r="Y920" s="192"/>
      <c r="Z920" s="192"/>
      <c r="AA920" s="192"/>
      <c r="AB920" s="192"/>
      <c r="AC920" s="192"/>
    </row>
    <row r="921" spans="10:29" ht="12.75">
      <c r="J921" s="192"/>
      <c r="K921" s="192"/>
      <c r="L921" s="192"/>
      <c r="M921" s="192"/>
      <c r="R921" s="192"/>
      <c r="S921" s="192"/>
      <c r="T921" s="192"/>
      <c r="U921" s="192"/>
      <c r="V921" s="192"/>
      <c r="W921" s="192"/>
      <c r="X921" s="192"/>
      <c r="Y921" s="192"/>
      <c r="Z921" s="192"/>
      <c r="AA921" s="192"/>
      <c r="AB921" s="192"/>
      <c r="AC921" s="192"/>
    </row>
    <row r="922" spans="10:29" ht="12.75">
      <c r="J922" s="192"/>
      <c r="K922" s="192"/>
      <c r="L922" s="192"/>
      <c r="M922" s="192"/>
      <c r="R922" s="192"/>
      <c r="S922" s="192"/>
      <c r="T922" s="192"/>
      <c r="U922" s="192"/>
      <c r="V922" s="192"/>
      <c r="W922" s="192"/>
      <c r="X922" s="192"/>
      <c r="Y922" s="192"/>
      <c r="Z922" s="192"/>
      <c r="AA922" s="192"/>
      <c r="AB922" s="192"/>
      <c r="AC922" s="192"/>
    </row>
    <row r="923" spans="10:29" ht="12.75">
      <c r="J923" s="192"/>
      <c r="K923" s="192"/>
      <c r="L923" s="192"/>
      <c r="M923" s="192"/>
      <c r="R923" s="192"/>
      <c r="S923" s="192"/>
      <c r="T923" s="192"/>
      <c r="U923" s="192"/>
      <c r="V923" s="192"/>
      <c r="W923" s="192"/>
      <c r="X923" s="192"/>
      <c r="Y923" s="192"/>
      <c r="Z923" s="192"/>
      <c r="AA923" s="192"/>
      <c r="AB923" s="192"/>
      <c r="AC923" s="192"/>
    </row>
    <row r="924" spans="10:29" ht="12.75">
      <c r="J924" s="192"/>
      <c r="K924" s="192"/>
      <c r="L924" s="192"/>
      <c r="M924" s="192"/>
      <c r="R924" s="192"/>
      <c r="S924" s="192"/>
      <c r="T924" s="192"/>
      <c r="U924" s="192"/>
      <c r="V924" s="192"/>
      <c r="W924" s="192"/>
      <c r="X924" s="192"/>
      <c r="Y924" s="192"/>
      <c r="Z924" s="192"/>
      <c r="AA924" s="192"/>
      <c r="AB924" s="192"/>
      <c r="AC924" s="192"/>
    </row>
    <row r="925" spans="10:29" ht="12.75">
      <c r="J925" s="192"/>
      <c r="K925" s="192"/>
      <c r="L925" s="192"/>
      <c r="M925" s="192"/>
      <c r="R925" s="192"/>
      <c r="S925" s="192"/>
      <c r="T925" s="192"/>
      <c r="U925" s="192"/>
      <c r="V925" s="192"/>
      <c r="W925" s="192"/>
      <c r="X925" s="192"/>
      <c r="Y925" s="192"/>
      <c r="Z925" s="192"/>
      <c r="AA925" s="192"/>
      <c r="AB925" s="192"/>
      <c r="AC925" s="192"/>
    </row>
    <row r="926" spans="10:29" ht="12.75">
      <c r="J926" s="192"/>
      <c r="K926" s="192"/>
      <c r="L926" s="192"/>
      <c r="M926" s="192"/>
      <c r="R926" s="192"/>
      <c r="S926" s="192"/>
      <c r="T926" s="192"/>
      <c r="U926" s="192"/>
      <c r="V926" s="192"/>
      <c r="W926" s="192"/>
      <c r="X926" s="192"/>
      <c r="Y926" s="192"/>
      <c r="Z926" s="192"/>
      <c r="AA926" s="192"/>
      <c r="AB926" s="192"/>
      <c r="AC926" s="192"/>
    </row>
    <row r="927" spans="10:29" ht="12.75">
      <c r="J927" s="192"/>
      <c r="K927" s="192"/>
      <c r="L927" s="192"/>
      <c r="M927" s="192"/>
      <c r="R927" s="192"/>
      <c r="S927" s="192"/>
      <c r="T927" s="192"/>
      <c r="U927" s="192"/>
      <c r="V927" s="192"/>
      <c r="W927" s="192"/>
      <c r="X927" s="192"/>
      <c r="Y927" s="192"/>
      <c r="Z927" s="192"/>
      <c r="AA927" s="192"/>
      <c r="AB927" s="192"/>
      <c r="AC927" s="192"/>
    </row>
    <row r="928" spans="10:29" ht="12.75">
      <c r="J928" s="192"/>
      <c r="K928" s="192"/>
      <c r="L928" s="192"/>
      <c r="M928" s="192"/>
      <c r="R928" s="192"/>
      <c r="S928" s="192"/>
      <c r="T928" s="192"/>
      <c r="U928" s="192"/>
      <c r="V928" s="192"/>
      <c r="W928" s="192"/>
      <c r="X928" s="192"/>
      <c r="Y928" s="192"/>
      <c r="Z928" s="192"/>
      <c r="AA928" s="192"/>
      <c r="AB928" s="192"/>
      <c r="AC928" s="192"/>
    </row>
    <row r="929" spans="10:29" ht="12.75">
      <c r="J929" s="192"/>
      <c r="K929" s="192"/>
      <c r="L929" s="192"/>
      <c r="M929" s="192"/>
      <c r="R929" s="192"/>
      <c r="S929" s="192"/>
      <c r="T929" s="192"/>
      <c r="U929" s="192"/>
      <c r="V929" s="192"/>
      <c r="W929" s="192"/>
      <c r="X929" s="192"/>
      <c r="Y929" s="192"/>
      <c r="Z929" s="192"/>
      <c r="AA929" s="192"/>
      <c r="AB929" s="192"/>
      <c r="AC929" s="192"/>
    </row>
    <row r="930" spans="10:29" ht="12.75">
      <c r="J930" s="192"/>
      <c r="K930" s="192"/>
      <c r="L930" s="192"/>
      <c r="M930" s="192"/>
      <c r="R930" s="192"/>
      <c r="S930" s="192"/>
      <c r="T930" s="192"/>
      <c r="U930" s="192"/>
      <c r="V930" s="192"/>
      <c r="W930" s="192"/>
      <c r="X930" s="192"/>
      <c r="Y930" s="192"/>
      <c r="Z930" s="192"/>
      <c r="AA930" s="192"/>
      <c r="AB930" s="192"/>
      <c r="AC930" s="192"/>
    </row>
    <row r="931" spans="10:29" ht="12.75">
      <c r="J931" s="192"/>
      <c r="K931" s="192"/>
      <c r="L931" s="192"/>
      <c r="M931" s="192"/>
      <c r="R931" s="192"/>
      <c r="S931" s="192"/>
      <c r="T931" s="192"/>
      <c r="U931" s="192"/>
      <c r="V931" s="192"/>
      <c r="W931" s="192"/>
      <c r="X931" s="192"/>
      <c r="Y931" s="192"/>
      <c r="Z931" s="192"/>
      <c r="AA931" s="192"/>
      <c r="AB931" s="192"/>
      <c r="AC931" s="192"/>
    </row>
    <row r="932" spans="10:29" ht="12.75">
      <c r="J932" s="192"/>
      <c r="K932" s="192"/>
      <c r="L932" s="192"/>
      <c r="M932" s="192"/>
      <c r="R932" s="192"/>
      <c r="S932" s="192"/>
      <c r="T932" s="192"/>
      <c r="U932" s="192"/>
      <c r="V932" s="192"/>
      <c r="W932" s="192"/>
      <c r="X932" s="192"/>
      <c r="Y932" s="192"/>
      <c r="Z932" s="192"/>
      <c r="AA932" s="192"/>
      <c r="AB932" s="192"/>
      <c r="AC932" s="192"/>
    </row>
    <row r="933" spans="10:29" ht="12.75">
      <c r="J933" s="192"/>
      <c r="K933" s="192"/>
      <c r="L933" s="192"/>
      <c r="M933" s="192"/>
      <c r="R933" s="192"/>
      <c r="S933" s="192"/>
      <c r="T933" s="192"/>
      <c r="U933" s="192"/>
      <c r="V933" s="192"/>
      <c r="W933" s="192"/>
      <c r="X933" s="192"/>
      <c r="Y933" s="192"/>
      <c r="Z933" s="192"/>
      <c r="AA933" s="192"/>
      <c r="AB933" s="192"/>
      <c r="AC933" s="192"/>
    </row>
    <row r="934" spans="10:29" ht="12.75">
      <c r="J934" s="192"/>
      <c r="K934" s="192"/>
      <c r="L934" s="192"/>
      <c r="M934" s="192"/>
      <c r="R934" s="192"/>
      <c r="S934" s="192"/>
      <c r="T934" s="192"/>
      <c r="U934" s="192"/>
      <c r="V934" s="192"/>
      <c r="W934" s="192"/>
      <c r="X934" s="192"/>
      <c r="Y934" s="192"/>
      <c r="Z934" s="192"/>
      <c r="AA934" s="192"/>
      <c r="AB934" s="192"/>
      <c r="AC934" s="192"/>
    </row>
    <row r="935" spans="10:29" ht="12.75">
      <c r="J935" s="192"/>
      <c r="K935" s="192"/>
      <c r="L935" s="192"/>
      <c r="M935" s="192"/>
      <c r="R935" s="192"/>
      <c r="S935" s="192"/>
      <c r="T935" s="192"/>
      <c r="U935" s="192"/>
      <c r="V935" s="192"/>
      <c r="W935" s="192"/>
      <c r="X935" s="192"/>
      <c r="Y935" s="192"/>
      <c r="Z935" s="192"/>
      <c r="AA935" s="192"/>
      <c r="AB935" s="192"/>
      <c r="AC935" s="192"/>
    </row>
    <row r="936" spans="10:29" ht="12.75">
      <c r="J936" s="192"/>
      <c r="K936" s="192"/>
      <c r="L936" s="192"/>
      <c r="M936" s="192"/>
      <c r="R936" s="192"/>
      <c r="S936" s="192"/>
      <c r="T936" s="192"/>
      <c r="U936" s="192"/>
      <c r="V936" s="192"/>
      <c r="W936" s="192"/>
      <c r="X936" s="192"/>
      <c r="Y936" s="192"/>
      <c r="Z936" s="192"/>
      <c r="AA936" s="192"/>
      <c r="AB936" s="192"/>
      <c r="AC936" s="192"/>
    </row>
    <row r="937" spans="10:29" ht="12.75">
      <c r="J937" s="192"/>
      <c r="K937" s="192"/>
      <c r="L937" s="192"/>
      <c r="M937" s="192"/>
      <c r="R937" s="192"/>
      <c r="S937" s="192"/>
      <c r="T937" s="192"/>
      <c r="U937" s="192"/>
      <c r="V937" s="192"/>
      <c r="W937" s="192"/>
      <c r="X937" s="192"/>
      <c r="Y937" s="192"/>
      <c r="Z937" s="192"/>
      <c r="AA937" s="192"/>
      <c r="AB937" s="192"/>
      <c r="AC937" s="192"/>
    </row>
    <row r="938" spans="10:29" ht="12.75">
      <c r="J938" s="192"/>
      <c r="K938" s="192"/>
      <c r="L938" s="192"/>
      <c r="M938" s="192"/>
      <c r="R938" s="192"/>
      <c r="S938" s="192"/>
      <c r="T938" s="192"/>
      <c r="U938" s="192"/>
      <c r="V938" s="192"/>
      <c r="W938" s="192"/>
      <c r="X938" s="192"/>
      <c r="Y938" s="192"/>
      <c r="Z938" s="192"/>
      <c r="AA938" s="192"/>
      <c r="AB938" s="192"/>
      <c r="AC938" s="192"/>
    </row>
    <row r="939" spans="10:29" ht="12.75">
      <c r="J939" s="192"/>
      <c r="K939" s="192"/>
      <c r="L939" s="192"/>
      <c r="M939" s="192"/>
      <c r="R939" s="192"/>
      <c r="S939" s="192"/>
      <c r="T939" s="192"/>
      <c r="U939" s="192"/>
      <c r="V939" s="192"/>
      <c r="W939" s="192"/>
      <c r="X939" s="192"/>
      <c r="Y939" s="192"/>
      <c r="Z939" s="192"/>
      <c r="AA939" s="192"/>
      <c r="AB939" s="192"/>
      <c r="AC939" s="192"/>
    </row>
    <row r="940" spans="10:29" ht="12.75">
      <c r="J940" s="192"/>
      <c r="K940" s="192"/>
      <c r="L940" s="192"/>
      <c r="M940" s="192"/>
      <c r="R940" s="192"/>
      <c r="S940" s="192"/>
      <c r="T940" s="192"/>
      <c r="U940" s="192"/>
      <c r="V940" s="192"/>
      <c r="W940" s="192"/>
      <c r="X940" s="192"/>
      <c r="Y940" s="192"/>
      <c r="Z940" s="192"/>
      <c r="AA940" s="192"/>
      <c r="AB940" s="192"/>
      <c r="AC940" s="192"/>
    </row>
    <row r="941" spans="10:29" ht="12.75">
      <c r="J941" s="192"/>
      <c r="K941" s="192"/>
      <c r="L941" s="192"/>
      <c r="M941" s="192"/>
      <c r="R941" s="192"/>
      <c r="S941" s="192"/>
      <c r="T941" s="192"/>
      <c r="U941" s="192"/>
      <c r="V941" s="192"/>
      <c r="W941" s="192"/>
      <c r="X941" s="192"/>
      <c r="Y941" s="192"/>
      <c r="Z941" s="192"/>
      <c r="AA941" s="192"/>
      <c r="AB941" s="192"/>
      <c r="AC941" s="192"/>
    </row>
    <row r="942" spans="10:29" ht="12.75">
      <c r="J942" s="192"/>
      <c r="K942" s="192"/>
      <c r="L942" s="192"/>
      <c r="M942" s="192"/>
      <c r="R942" s="192"/>
      <c r="S942" s="192"/>
      <c r="T942" s="192"/>
      <c r="U942" s="192"/>
      <c r="V942" s="192"/>
      <c r="W942" s="192"/>
      <c r="X942" s="192"/>
      <c r="Y942" s="192"/>
      <c r="Z942" s="192"/>
      <c r="AA942" s="192"/>
      <c r="AB942" s="192"/>
      <c r="AC942" s="192"/>
    </row>
    <row r="943" spans="10:29" ht="12.75">
      <c r="J943" s="192"/>
      <c r="K943" s="192"/>
      <c r="L943" s="192"/>
      <c r="M943" s="192"/>
      <c r="R943" s="192"/>
      <c r="S943" s="192"/>
      <c r="T943" s="192"/>
      <c r="U943" s="192"/>
      <c r="V943" s="192"/>
      <c r="W943" s="192"/>
      <c r="X943" s="192"/>
      <c r="Y943" s="192"/>
      <c r="Z943" s="192"/>
      <c r="AA943" s="192"/>
      <c r="AB943" s="192"/>
      <c r="AC943" s="192"/>
    </row>
    <row r="944" spans="10:29" ht="12.75">
      <c r="J944" s="192"/>
      <c r="K944" s="192"/>
      <c r="L944" s="192"/>
      <c r="M944" s="192"/>
      <c r="R944" s="192"/>
      <c r="S944" s="192"/>
      <c r="T944" s="192"/>
      <c r="U944" s="192"/>
      <c r="V944" s="192"/>
      <c r="W944" s="192"/>
      <c r="X944" s="192"/>
      <c r="Y944" s="192"/>
      <c r="Z944" s="192"/>
      <c r="AA944" s="192"/>
      <c r="AB944" s="192"/>
      <c r="AC944" s="192"/>
    </row>
    <row r="945" spans="10:29" ht="12.75">
      <c r="J945" s="192"/>
      <c r="K945" s="192"/>
      <c r="L945" s="192"/>
      <c r="M945" s="192"/>
      <c r="R945" s="192"/>
      <c r="S945" s="192"/>
      <c r="T945" s="192"/>
      <c r="U945" s="192"/>
      <c r="V945" s="192"/>
      <c r="W945" s="192"/>
      <c r="X945" s="192"/>
      <c r="Y945" s="192"/>
      <c r="Z945" s="192"/>
      <c r="AA945" s="192"/>
      <c r="AB945" s="192"/>
      <c r="AC945" s="192"/>
    </row>
    <row r="946" spans="10:29" ht="12.75">
      <c r="J946" s="192"/>
      <c r="K946" s="192"/>
      <c r="L946" s="192"/>
      <c r="M946" s="192"/>
      <c r="R946" s="192"/>
      <c r="S946" s="192"/>
      <c r="T946" s="192"/>
      <c r="U946" s="192"/>
      <c r="V946" s="192"/>
      <c r="W946" s="192"/>
      <c r="X946" s="192"/>
      <c r="Y946" s="192"/>
      <c r="Z946" s="192"/>
      <c r="AA946" s="192"/>
      <c r="AB946" s="192"/>
      <c r="AC946" s="192"/>
    </row>
    <row r="947" spans="10:29" ht="12.75">
      <c r="J947" s="192"/>
      <c r="K947" s="192"/>
      <c r="L947" s="192"/>
      <c r="M947" s="192"/>
      <c r="R947" s="192"/>
      <c r="S947" s="192"/>
      <c r="T947" s="192"/>
      <c r="U947" s="192"/>
      <c r="V947" s="192"/>
      <c r="W947" s="192"/>
      <c r="X947" s="192"/>
      <c r="Y947" s="192"/>
      <c r="Z947" s="192"/>
      <c r="AA947" s="192"/>
      <c r="AB947" s="192"/>
      <c r="AC947" s="192"/>
    </row>
    <row r="948" spans="10:29" ht="12.75">
      <c r="J948" s="192"/>
      <c r="K948" s="192"/>
      <c r="L948" s="192"/>
      <c r="M948" s="192"/>
      <c r="R948" s="192"/>
      <c r="S948" s="192"/>
      <c r="T948" s="192"/>
      <c r="U948" s="192"/>
      <c r="V948" s="192"/>
      <c r="W948" s="192"/>
      <c r="X948" s="192"/>
      <c r="Y948" s="192"/>
      <c r="Z948" s="192"/>
      <c r="AA948" s="192"/>
      <c r="AB948" s="192"/>
      <c r="AC948" s="192"/>
    </row>
    <row r="949" spans="10:29" ht="12.75">
      <c r="J949" s="192"/>
      <c r="K949" s="192"/>
      <c r="L949" s="192"/>
      <c r="M949" s="192"/>
      <c r="R949" s="192"/>
      <c r="S949" s="192"/>
      <c r="T949" s="192"/>
      <c r="U949" s="192"/>
      <c r="V949" s="192"/>
      <c r="W949" s="192"/>
      <c r="X949" s="192"/>
      <c r="Y949" s="192"/>
      <c r="Z949" s="192"/>
      <c r="AA949" s="192"/>
      <c r="AB949" s="192"/>
      <c r="AC949" s="192"/>
    </row>
    <row r="950" spans="10:29" ht="12.75">
      <c r="J950" s="192"/>
      <c r="K950" s="192"/>
      <c r="L950" s="192"/>
      <c r="M950" s="192"/>
      <c r="R950" s="192"/>
      <c r="S950" s="192"/>
      <c r="T950" s="192"/>
      <c r="U950" s="192"/>
      <c r="V950" s="192"/>
      <c r="W950" s="192"/>
      <c r="X950" s="192"/>
      <c r="Y950" s="192"/>
      <c r="Z950" s="192"/>
      <c r="AA950" s="192"/>
      <c r="AB950" s="192"/>
      <c r="AC950" s="192"/>
    </row>
    <row r="951" spans="10:29" ht="12.75">
      <c r="J951" s="192"/>
      <c r="K951" s="192"/>
      <c r="L951" s="192"/>
      <c r="M951" s="192"/>
      <c r="R951" s="192"/>
      <c r="S951" s="192"/>
      <c r="T951" s="192"/>
      <c r="U951" s="192"/>
      <c r="V951" s="192"/>
      <c r="W951" s="192"/>
      <c r="X951" s="192"/>
      <c r="Y951" s="192"/>
      <c r="Z951" s="192"/>
      <c r="AA951" s="192"/>
      <c r="AB951" s="192"/>
      <c r="AC951" s="192"/>
    </row>
    <row r="952" spans="10:29" ht="12.75">
      <c r="J952" s="192"/>
      <c r="K952" s="192"/>
      <c r="L952" s="192"/>
      <c r="M952" s="192"/>
      <c r="R952" s="192"/>
      <c r="S952" s="192"/>
      <c r="T952" s="192"/>
      <c r="U952" s="192"/>
      <c r="V952" s="192"/>
      <c r="W952" s="192"/>
      <c r="X952" s="192"/>
      <c r="Y952" s="192"/>
      <c r="Z952" s="192"/>
      <c r="AA952" s="192"/>
      <c r="AB952" s="192"/>
      <c r="AC952" s="192"/>
    </row>
    <row r="953" spans="10:29" ht="12.75">
      <c r="J953" s="192"/>
      <c r="K953" s="192"/>
      <c r="L953" s="192"/>
      <c r="M953" s="192"/>
      <c r="R953" s="192"/>
      <c r="S953" s="192"/>
      <c r="T953" s="192"/>
      <c r="U953" s="192"/>
      <c r="V953" s="192"/>
      <c r="W953" s="192"/>
      <c r="X953" s="192"/>
      <c r="Y953" s="192"/>
      <c r="Z953" s="192"/>
      <c r="AA953" s="192"/>
      <c r="AB953" s="192"/>
      <c r="AC953" s="192"/>
    </row>
    <row r="954" spans="10:29" ht="12.75">
      <c r="J954" s="192"/>
      <c r="K954" s="192"/>
      <c r="L954" s="192"/>
      <c r="M954" s="192"/>
      <c r="R954" s="192"/>
      <c r="S954" s="192"/>
      <c r="T954" s="192"/>
      <c r="U954" s="192"/>
      <c r="V954" s="192"/>
      <c r="W954" s="192"/>
      <c r="X954" s="192"/>
      <c r="Y954" s="192"/>
      <c r="Z954" s="192"/>
      <c r="AA954" s="192"/>
      <c r="AB954" s="192"/>
      <c r="AC954" s="192"/>
    </row>
    <row r="955" spans="10:29" ht="12.75">
      <c r="J955" s="192"/>
      <c r="K955" s="192"/>
      <c r="L955" s="192"/>
      <c r="M955" s="192"/>
      <c r="R955" s="192"/>
      <c r="S955" s="192"/>
      <c r="T955" s="192"/>
      <c r="U955" s="192"/>
      <c r="V955" s="192"/>
      <c r="W955" s="192"/>
      <c r="X955" s="192"/>
      <c r="Y955" s="192"/>
      <c r="Z955" s="192"/>
      <c r="AA955" s="192"/>
      <c r="AB955" s="192"/>
      <c r="AC955" s="192"/>
    </row>
    <row r="956" spans="10:29" ht="12.75">
      <c r="J956" s="192"/>
      <c r="K956" s="192"/>
      <c r="L956" s="192"/>
      <c r="M956" s="192"/>
      <c r="R956" s="192"/>
      <c r="S956" s="192"/>
      <c r="T956" s="192"/>
      <c r="U956" s="192"/>
      <c r="V956" s="192"/>
      <c r="W956" s="192"/>
      <c r="X956" s="192"/>
      <c r="Y956" s="192"/>
      <c r="Z956" s="192"/>
      <c r="AA956" s="192"/>
      <c r="AB956" s="192"/>
      <c r="AC956" s="192"/>
    </row>
    <row r="957" spans="10:29" ht="12.75">
      <c r="J957" s="192"/>
      <c r="K957" s="192"/>
      <c r="L957" s="192"/>
      <c r="M957" s="192"/>
      <c r="R957" s="192"/>
      <c r="S957" s="192"/>
      <c r="T957" s="192"/>
      <c r="U957" s="192"/>
      <c r="V957" s="192"/>
      <c r="W957" s="192"/>
      <c r="X957" s="192"/>
      <c r="Y957" s="192"/>
      <c r="Z957" s="192"/>
      <c r="AA957" s="192"/>
      <c r="AB957" s="192"/>
      <c r="AC957" s="192"/>
    </row>
    <row r="958" spans="10:29" ht="12.75">
      <c r="J958" s="192"/>
      <c r="K958" s="192"/>
      <c r="L958" s="192"/>
      <c r="M958" s="192"/>
      <c r="R958" s="192"/>
      <c r="S958" s="192"/>
      <c r="T958" s="192"/>
      <c r="U958" s="192"/>
      <c r="V958" s="192"/>
      <c r="W958" s="192"/>
      <c r="X958" s="192"/>
      <c r="Y958" s="192"/>
      <c r="Z958" s="192"/>
      <c r="AA958" s="192"/>
      <c r="AB958" s="192"/>
      <c r="AC958" s="192"/>
    </row>
    <row r="959" spans="10:29" ht="12.75">
      <c r="J959" s="192"/>
      <c r="K959" s="192"/>
      <c r="L959" s="192"/>
      <c r="M959" s="192"/>
      <c r="R959" s="192"/>
      <c r="S959" s="192"/>
      <c r="T959" s="192"/>
      <c r="U959" s="192"/>
      <c r="V959" s="192"/>
      <c r="W959" s="192"/>
      <c r="X959" s="192"/>
      <c r="Y959" s="192"/>
      <c r="Z959" s="192"/>
      <c r="AA959" s="192"/>
      <c r="AB959" s="192"/>
      <c r="AC959" s="192"/>
    </row>
    <row r="960" spans="10:29" ht="12.75">
      <c r="J960" s="192"/>
      <c r="K960" s="192"/>
      <c r="L960" s="192"/>
      <c r="M960" s="192"/>
      <c r="R960" s="192"/>
      <c r="S960" s="192"/>
      <c r="T960" s="192"/>
      <c r="U960" s="192"/>
      <c r="V960" s="192"/>
      <c r="W960" s="192"/>
      <c r="X960" s="192"/>
      <c r="Y960" s="192"/>
      <c r="Z960" s="192"/>
      <c r="AA960" s="192"/>
      <c r="AB960" s="192"/>
      <c r="AC960" s="192"/>
    </row>
    <row r="961" spans="10:29" ht="12.75">
      <c r="J961" s="192"/>
      <c r="K961" s="192"/>
      <c r="L961" s="192"/>
      <c r="M961" s="192"/>
      <c r="R961" s="192"/>
      <c r="S961" s="192"/>
      <c r="T961" s="192"/>
      <c r="U961" s="192"/>
      <c r="V961" s="192"/>
      <c r="W961" s="192"/>
      <c r="X961" s="192"/>
      <c r="Y961" s="192"/>
      <c r="Z961" s="192"/>
      <c r="AA961" s="192"/>
      <c r="AB961" s="192"/>
      <c r="AC961" s="192"/>
    </row>
    <row r="962" spans="10:29" ht="12.75">
      <c r="J962" s="192"/>
      <c r="K962" s="192"/>
      <c r="L962" s="192"/>
      <c r="M962" s="192"/>
      <c r="R962" s="192"/>
      <c r="S962" s="192"/>
      <c r="T962" s="192"/>
      <c r="U962" s="192"/>
      <c r="V962" s="192"/>
      <c r="W962" s="192"/>
      <c r="X962" s="192"/>
      <c r="Y962" s="192"/>
      <c r="Z962" s="192"/>
      <c r="AA962" s="192"/>
      <c r="AB962" s="192"/>
      <c r="AC962" s="192"/>
    </row>
    <row r="963" spans="10:29" ht="12.75">
      <c r="J963" s="192"/>
      <c r="K963" s="192"/>
      <c r="L963" s="192"/>
      <c r="M963" s="192"/>
      <c r="R963" s="192"/>
      <c r="S963" s="192"/>
      <c r="T963" s="192"/>
      <c r="U963" s="192"/>
      <c r="V963" s="192"/>
      <c r="W963" s="192"/>
      <c r="X963" s="192"/>
      <c r="Y963" s="192"/>
      <c r="Z963" s="192"/>
      <c r="AA963" s="192"/>
      <c r="AB963" s="192"/>
      <c r="AC963" s="192"/>
    </row>
    <row r="964" spans="10:29" ht="12.75">
      <c r="J964" s="192"/>
      <c r="K964" s="192"/>
      <c r="L964" s="192"/>
      <c r="M964" s="192"/>
      <c r="R964" s="192"/>
      <c r="S964" s="192"/>
      <c r="T964" s="192"/>
      <c r="U964" s="192"/>
      <c r="V964" s="192"/>
      <c r="W964" s="192"/>
      <c r="X964" s="192"/>
      <c r="Y964" s="192"/>
      <c r="Z964" s="192"/>
      <c r="AA964" s="192"/>
      <c r="AB964" s="192"/>
      <c r="AC964" s="192"/>
    </row>
    <row r="965" spans="10:29" ht="12.75">
      <c r="J965" s="192"/>
      <c r="K965" s="192"/>
      <c r="L965" s="192"/>
      <c r="M965" s="192"/>
      <c r="R965" s="192"/>
      <c r="S965" s="192"/>
      <c r="T965" s="192"/>
      <c r="U965" s="192"/>
      <c r="V965" s="192"/>
      <c r="W965" s="192"/>
      <c r="X965" s="192"/>
      <c r="Y965" s="192"/>
      <c r="Z965" s="192"/>
      <c r="AA965" s="192"/>
      <c r="AB965" s="192"/>
      <c r="AC965" s="192"/>
    </row>
    <row r="966" spans="10:29" ht="12.75">
      <c r="J966" s="192"/>
      <c r="K966" s="192"/>
      <c r="L966" s="192"/>
      <c r="M966" s="192"/>
      <c r="R966" s="192"/>
      <c r="S966" s="192"/>
      <c r="T966" s="192"/>
      <c r="U966" s="192"/>
      <c r="V966" s="192"/>
      <c r="W966" s="192"/>
      <c r="X966" s="192"/>
      <c r="Y966" s="192"/>
      <c r="Z966" s="192"/>
      <c r="AA966" s="192"/>
      <c r="AB966" s="192"/>
      <c r="AC966" s="192"/>
    </row>
    <row r="967" spans="10:29" ht="12.75">
      <c r="J967" s="192"/>
      <c r="K967" s="192"/>
      <c r="L967" s="192"/>
      <c r="M967" s="192"/>
      <c r="R967" s="192"/>
      <c r="S967" s="192"/>
      <c r="T967" s="192"/>
      <c r="U967" s="192"/>
      <c r="V967" s="192"/>
      <c r="W967" s="192"/>
      <c r="X967" s="192"/>
      <c r="Y967" s="192"/>
      <c r="Z967" s="192"/>
      <c r="AA967" s="192"/>
      <c r="AB967" s="192"/>
      <c r="AC967" s="192"/>
    </row>
    <row r="968" spans="10:29" ht="12.75">
      <c r="J968" s="192"/>
      <c r="K968" s="192"/>
      <c r="L968" s="192"/>
      <c r="M968" s="192"/>
      <c r="R968" s="192"/>
      <c r="S968" s="192"/>
      <c r="T968" s="192"/>
      <c r="U968" s="192"/>
      <c r="V968" s="192"/>
      <c r="W968" s="192"/>
      <c r="X968" s="192"/>
      <c r="Y968" s="192"/>
      <c r="Z968" s="192"/>
      <c r="AA968" s="192"/>
      <c r="AB968" s="192"/>
      <c r="AC968" s="192"/>
    </row>
    <row r="969" spans="10:29" ht="12.75">
      <c r="J969" s="192"/>
      <c r="K969" s="192"/>
      <c r="L969" s="192"/>
      <c r="M969" s="192"/>
      <c r="R969" s="192"/>
      <c r="S969" s="192"/>
      <c r="T969" s="192"/>
      <c r="U969" s="192"/>
      <c r="V969" s="192"/>
      <c r="W969" s="192"/>
      <c r="X969" s="192"/>
      <c r="Y969" s="192"/>
      <c r="Z969" s="192"/>
      <c r="AA969" s="192"/>
      <c r="AB969" s="192"/>
      <c r="AC969" s="192"/>
    </row>
    <row r="970" spans="10:29" ht="12.75">
      <c r="J970" s="192"/>
      <c r="K970" s="192"/>
      <c r="L970" s="192"/>
      <c r="M970" s="192"/>
      <c r="R970" s="192"/>
      <c r="S970" s="192"/>
      <c r="T970" s="192"/>
      <c r="U970" s="192"/>
      <c r="V970" s="192"/>
      <c r="W970" s="192"/>
      <c r="X970" s="192"/>
      <c r="Y970" s="192"/>
      <c r="Z970" s="192"/>
      <c r="AA970" s="192"/>
      <c r="AB970" s="192"/>
      <c r="AC970" s="192"/>
    </row>
    <row r="971" spans="10:29" ht="12.75">
      <c r="J971" s="192"/>
      <c r="K971" s="192"/>
      <c r="L971" s="192"/>
      <c r="M971" s="192"/>
      <c r="R971" s="192"/>
      <c r="S971" s="192"/>
      <c r="T971" s="192"/>
      <c r="U971" s="192"/>
      <c r="V971" s="192"/>
      <c r="W971" s="192"/>
      <c r="X971" s="192"/>
      <c r="Y971" s="192"/>
      <c r="Z971" s="192"/>
      <c r="AA971" s="192"/>
      <c r="AB971" s="192"/>
      <c r="AC971" s="192"/>
    </row>
    <row r="972" spans="10:29" ht="12.75">
      <c r="J972" s="192"/>
      <c r="K972" s="192"/>
      <c r="L972" s="192"/>
      <c r="M972" s="192"/>
      <c r="R972" s="192"/>
      <c r="S972" s="192"/>
      <c r="T972" s="192"/>
      <c r="U972" s="192"/>
      <c r="V972" s="192"/>
      <c r="W972" s="192"/>
      <c r="X972" s="192"/>
      <c r="Y972" s="192"/>
      <c r="Z972" s="192"/>
      <c r="AA972" s="192"/>
      <c r="AB972" s="192"/>
      <c r="AC972" s="192"/>
    </row>
    <row r="973" spans="10:29" ht="12.75">
      <c r="J973" s="192"/>
      <c r="K973" s="192"/>
      <c r="L973" s="192"/>
      <c r="M973" s="192"/>
      <c r="R973" s="192"/>
      <c r="S973" s="192"/>
      <c r="T973" s="192"/>
      <c r="U973" s="192"/>
      <c r="V973" s="192"/>
      <c r="W973" s="192"/>
      <c r="X973" s="192"/>
      <c r="Y973" s="192"/>
      <c r="Z973" s="192"/>
      <c r="AA973" s="192"/>
      <c r="AB973" s="192"/>
      <c r="AC973" s="192"/>
    </row>
    <row r="974" spans="10:29" ht="12.75">
      <c r="J974" s="192"/>
      <c r="K974" s="192"/>
      <c r="L974" s="192"/>
      <c r="M974" s="192"/>
      <c r="R974" s="192"/>
      <c r="S974" s="192"/>
      <c r="T974" s="192"/>
      <c r="U974" s="192"/>
      <c r="V974" s="192"/>
      <c r="W974" s="192"/>
      <c r="X974" s="192"/>
      <c r="Y974" s="192"/>
      <c r="Z974" s="192"/>
      <c r="AA974" s="192"/>
      <c r="AB974" s="192"/>
      <c r="AC974" s="192"/>
    </row>
    <row r="975" spans="10:29" ht="12.75">
      <c r="J975" s="192"/>
      <c r="K975" s="192"/>
      <c r="L975" s="192"/>
      <c r="M975" s="192"/>
      <c r="R975" s="192"/>
      <c r="S975" s="192"/>
      <c r="T975" s="192"/>
      <c r="U975" s="192"/>
      <c r="V975" s="192"/>
      <c r="W975" s="192"/>
      <c r="X975" s="192"/>
      <c r="Y975" s="192"/>
      <c r="Z975" s="192"/>
      <c r="AA975" s="192"/>
      <c r="AB975" s="192"/>
      <c r="AC975" s="192"/>
    </row>
    <row r="976" spans="10:29" ht="12.75">
      <c r="J976" s="192"/>
      <c r="K976" s="192"/>
      <c r="L976" s="192"/>
      <c r="M976" s="192"/>
      <c r="R976" s="192"/>
      <c r="S976" s="192"/>
      <c r="T976" s="192"/>
      <c r="U976" s="192"/>
      <c r="V976" s="192"/>
      <c r="W976" s="192"/>
      <c r="X976" s="192"/>
      <c r="Y976" s="192"/>
      <c r="Z976" s="192"/>
      <c r="AA976" s="192"/>
      <c r="AB976" s="192"/>
      <c r="AC976" s="192"/>
    </row>
    <row r="977" spans="10:29" ht="12.75">
      <c r="J977" s="192"/>
      <c r="K977" s="192"/>
      <c r="L977" s="192"/>
      <c r="M977" s="192"/>
      <c r="R977" s="192"/>
      <c r="S977" s="192"/>
      <c r="T977" s="192"/>
      <c r="U977" s="192"/>
      <c r="V977" s="192"/>
      <c r="W977" s="192"/>
      <c r="X977" s="192"/>
      <c r="Y977" s="192"/>
      <c r="Z977" s="192"/>
      <c r="AA977" s="192"/>
      <c r="AB977" s="192"/>
      <c r="AC977" s="192"/>
    </row>
    <row r="978" spans="10:29" ht="12.75">
      <c r="J978" s="192"/>
      <c r="K978" s="192"/>
      <c r="L978" s="192"/>
      <c r="M978" s="192"/>
      <c r="R978" s="192"/>
      <c r="S978" s="192"/>
      <c r="T978" s="192"/>
      <c r="U978" s="192"/>
      <c r="V978" s="192"/>
      <c r="W978" s="192"/>
      <c r="X978" s="192"/>
      <c r="Y978" s="192"/>
      <c r="Z978" s="192"/>
      <c r="AA978" s="192"/>
      <c r="AB978" s="192"/>
      <c r="AC978" s="192"/>
    </row>
    <row r="979" spans="10:29" ht="12.75">
      <c r="J979" s="192"/>
      <c r="K979" s="192"/>
      <c r="L979" s="192"/>
      <c r="M979" s="192"/>
      <c r="R979" s="192"/>
      <c r="S979" s="192"/>
      <c r="T979" s="192"/>
      <c r="U979" s="192"/>
      <c r="V979" s="192"/>
      <c r="W979" s="192"/>
      <c r="X979" s="192"/>
      <c r="Y979" s="192"/>
      <c r="Z979" s="192"/>
      <c r="AA979" s="192"/>
      <c r="AB979" s="192"/>
      <c r="AC979" s="192"/>
    </row>
    <row r="980" spans="10:29" ht="12.75">
      <c r="J980" s="192"/>
      <c r="K980" s="192"/>
      <c r="L980" s="192"/>
      <c r="M980" s="192"/>
      <c r="R980" s="192"/>
      <c r="S980" s="192"/>
      <c r="T980" s="192"/>
      <c r="U980" s="192"/>
      <c r="V980" s="192"/>
      <c r="W980" s="192"/>
      <c r="X980" s="192"/>
      <c r="Y980" s="192"/>
      <c r="Z980" s="192"/>
      <c r="AA980" s="192"/>
      <c r="AB980" s="192"/>
      <c r="AC980" s="192"/>
    </row>
    <row r="981" spans="10:29" ht="12.75">
      <c r="J981" s="192"/>
      <c r="K981" s="192"/>
      <c r="L981" s="192"/>
      <c r="M981" s="192"/>
      <c r="R981" s="192"/>
      <c r="S981" s="192"/>
      <c r="T981" s="192"/>
      <c r="U981" s="192"/>
      <c r="V981" s="192"/>
      <c r="W981" s="192"/>
      <c r="X981" s="192"/>
      <c r="Y981" s="192"/>
      <c r="Z981" s="192"/>
      <c r="AA981" s="192"/>
      <c r="AB981" s="192"/>
      <c r="AC981" s="192"/>
    </row>
    <row r="982" spans="10:29" ht="12.75">
      <c r="J982" s="192"/>
      <c r="K982" s="192"/>
      <c r="L982" s="192"/>
      <c r="M982" s="192"/>
      <c r="R982" s="192"/>
      <c r="S982" s="192"/>
      <c r="T982" s="192"/>
      <c r="U982" s="192"/>
      <c r="V982" s="192"/>
      <c r="W982" s="192"/>
      <c r="X982" s="192"/>
      <c r="Y982" s="192"/>
      <c r="Z982" s="192"/>
      <c r="AA982" s="192"/>
      <c r="AB982" s="192"/>
      <c r="AC982" s="192"/>
    </row>
    <row r="983" spans="10:29" ht="12.75">
      <c r="J983" s="192"/>
      <c r="K983" s="192"/>
      <c r="L983" s="192"/>
      <c r="M983" s="192"/>
      <c r="R983" s="192"/>
      <c r="S983" s="192"/>
      <c r="T983" s="192"/>
      <c r="U983" s="192"/>
      <c r="V983" s="192"/>
      <c r="W983" s="192"/>
      <c r="X983" s="192"/>
      <c r="Y983" s="192"/>
      <c r="Z983" s="192"/>
      <c r="AA983" s="192"/>
      <c r="AB983" s="192"/>
      <c r="AC983" s="192"/>
    </row>
    <row r="984" spans="10:29" ht="12.75">
      <c r="J984" s="192"/>
      <c r="K984" s="192"/>
      <c r="L984" s="192"/>
      <c r="M984" s="192"/>
      <c r="R984" s="192"/>
      <c r="S984" s="192"/>
      <c r="T984" s="192"/>
      <c r="U984" s="192"/>
      <c r="V984" s="192"/>
      <c r="W984" s="192"/>
      <c r="X984" s="192"/>
      <c r="Y984" s="192"/>
      <c r="Z984" s="192"/>
      <c r="AA984" s="192"/>
      <c r="AB984" s="192"/>
      <c r="AC984" s="192"/>
    </row>
    <row r="985" spans="10:29" ht="12.75">
      <c r="J985" s="192"/>
      <c r="K985" s="192"/>
      <c r="L985" s="192"/>
      <c r="M985" s="192"/>
      <c r="R985" s="192"/>
      <c r="S985" s="192"/>
      <c r="T985" s="192"/>
      <c r="U985" s="192"/>
      <c r="V985" s="192"/>
      <c r="W985" s="192"/>
      <c r="X985" s="192"/>
      <c r="Y985" s="192"/>
      <c r="Z985" s="192"/>
      <c r="AA985" s="192"/>
      <c r="AB985" s="192"/>
      <c r="AC985" s="192"/>
    </row>
    <row r="986" spans="10:29" ht="12.75">
      <c r="J986" s="192"/>
      <c r="K986" s="192"/>
      <c r="L986" s="192"/>
      <c r="M986" s="192"/>
      <c r="R986" s="192"/>
      <c r="S986" s="192"/>
      <c r="T986" s="192"/>
      <c r="U986" s="192"/>
      <c r="V986" s="192"/>
      <c r="W986" s="192"/>
      <c r="X986" s="192"/>
      <c r="Y986" s="192"/>
      <c r="Z986" s="192"/>
      <c r="AA986" s="192"/>
      <c r="AB986" s="192"/>
      <c r="AC986" s="192"/>
    </row>
    <row r="987" spans="10:29" ht="12.75">
      <c r="J987" s="192"/>
      <c r="K987" s="192"/>
      <c r="L987" s="192"/>
      <c r="M987" s="192"/>
      <c r="R987" s="192"/>
      <c r="S987" s="192"/>
      <c r="T987" s="192"/>
      <c r="U987" s="192"/>
      <c r="V987" s="192"/>
      <c r="W987" s="192"/>
      <c r="X987" s="192"/>
      <c r="Y987" s="192"/>
      <c r="Z987" s="192"/>
      <c r="AA987" s="192"/>
      <c r="AB987" s="192"/>
      <c r="AC987" s="192"/>
    </row>
    <row r="988" spans="10:29" ht="12.75">
      <c r="J988" s="192"/>
      <c r="K988" s="192"/>
      <c r="L988" s="192"/>
      <c r="M988" s="192"/>
      <c r="R988" s="192"/>
      <c r="S988" s="192"/>
      <c r="T988" s="192"/>
      <c r="U988" s="192"/>
      <c r="V988" s="192"/>
      <c r="W988" s="192"/>
      <c r="X988" s="192"/>
      <c r="Y988" s="192"/>
      <c r="Z988" s="192"/>
      <c r="AA988" s="192"/>
      <c r="AB988" s="192"/>
      <c r="AC988" s="192"/>
    </row>
    <row r="989" spans="10:29" ht="12.75">
      <c r="J989" s="192"/>
      <c r="K989" s="192"/>
      <c r="L989" s="192"/>
      <c r="M989" s="192"/>
      <c r="R989" s="192"/>
      <c r="S989" s="192"/>
      <c r="T989" s="192"/>
      <c r="U989" s="192"/>
      <c r="V989" s="192"/>
      <c r="W989" s="192"/>
      <c r="X989" s="192"/>
      <c r="Y989" s="192"/>
      <c r="Z989" s="192"/>
      <c r="AA989" s="192"/>
      <c r="AB989" s="192"/>
      <c r="AC989" s="192"/>
    </row>
    <row r="990" spans="10:29" ht="12.75">
      <c r="J990" s="192"/>
      <c r="K990" s="192"/>
      <c r="L990" s="192"/>
      <c r="M990" s="192"/>
      <c r="R990" s="192"/>
      <c r="S990" s="192"/>
      <c r="T990" s="192"/>
      <c r="U990" s="192"/>
      <c r="V990" s="192"/>
      <c r="W990" s="192"/>
      <c r="X990" s="192"/>
      <c r="Y990" s="192"/>
      <c r="Z990" s="192"/>
      <c r="AA990" s="192"/>
      <c r="AB990" s="192"/>
      <c r="AC990" s="192"/>
    </row>
    <row r="991" spans="10:29" ht="12.75">
      <c r="J991" s="192"/>
      <c r="K991" s="192"/>
      <c r="L991" s="192"/>
      <c r="M991" s="192"/>
      <c r="R991" s="192"/>
      <c r="S991" s="192"/>
      <c r="T991" s="192"/>
      <c r="U991" s="192"/>
      <c r="V991" s="192"/>
      <c r="W991" s="192"/>
      <c r="X991" s="192"/>
      <c r="Y991" s="192"/>
      <c r="Z991" s="192"/>
      <c r="AA991" s="192"/>
      <c r="AB991" s="192"/>
      <c r="AC991" s="192"/>
    </row>
    <row r="992" spans="10:29" ht="12.75">
      <c r="J992" s="192"/>
      <c r="K992" s="192"/>
      <c r="L992" s="192"/>
      <c r="M992" s="192"/>
      <c r="R992" s="192"/>
      <c r="S992" s="192"/>
      <c r="T992" s="192"/>
      <c r="U992" s="192"/>
      <c r="V992" s="192"/>
      <c r="W992" s="192"/>
      <c r="X992" s="192"/>
      <c r="Y992" s="192"/>
      <c r="Z992" s="192"/>
      <c r="AA992" s="192"/>
      <c r="AB992" s="192"/>
      <c r="AC992" s="192"/>
    </row>
    <row r="993" spans="10:29" ht="12.75">
      <c r="J993" s="192"/>
      <c r="K993" s="192"/>
      <c r="L993" s="192"/>
      <c r="M993" s="192"/>
      <c r="R993" s="192"/>
      <c r="S993" s="192"/>
      <c r="T993" s="192"/>
      <c r="U993" s="192"/>
      <c r="V993" s="192"/>
      <c r="W993" s="192"/>
      <c r="X993" s="192"/>
      <c r="Y993" s="192"/>
      <c r="Z993" s="192"/>
      <c r="AA993" s="192"/>
      <c r="AB993" s="192"/>
      <c r="AC993" s="192"/>
    </row>
    <row r="994" spans="10:29" ht="12.75">
      <c r="J994" s="192"/>
      <c r="K994" s="192"/>
      <c r="L994" s="192"/>
      <c r="M994" s="192"/>
      <c r="R994" s="192"/>
      <c r="S994" s="192"/>
      <c r="T994" s="192"/>
      <c r="U994" s="192"/>
      <c r="V994" s="192"/>
      <c r="W994" s="192"/>
      <c r="X994" s="192"/>
      <c r="Y994" s="192"/>
      <c r="Z994" s="192"/>
      <c r="AA994" s="192"/>
      <c r="AB994" s="192"/>
      <c r="AC994" s="192"/>
    </row>
    <row r="995" spans="10:29" ht="12.75">
      <c r="J995" s="192"/>
      <c r="K995" s="192"/>
      <c r="L995" s="192"/>
      <c r="M995" s="192"/>
      <c r="R995" s="192"/>
      <c r="S995" s="192"/>
      <c r="T995" s="192"/>
      <c r="U995" s="192"/>
      <c r="V995" s="192"/>
      <c r="W995" s="192"/>
      <c r="X995" s="192"/>
      <c r="Y995" s="192"/>
      <c r="Z995" s="192"/>
      <c r="AA995" s="192"/>
      <c r="AB995" s="192"/>
      <c r="AC995" s="192"/>
    </row>
    <row r="996" spans="10:29" ht="12.75">
      <c r="J996" s="192"/>
      <c r="K996" s="192"/>
      <c r="L996" s="192"/>
      <c r="M996" s="192"/>
      <c r="R996" s="192"/>
      <c r="S996" s="192"/>
      <c r="T996" s="192"/>
      <c r="U996" s="192"/>
      <c r="V996" s="192"/>
      <c r="W996" s="192"/>
      <c r="X996" s="192"/>
      <c r="Y996" s="192"/>
      <c r="Z996" s="192"/>
      <c r="AA996" s="192"/>
      <c r="AB996" s="192"/>
      <c r="AC996" s="192"/>
    </row>
    <row r="997" spans="10:29" ht="12.75">
      <c r="J997" s="192"/>
      <c r="K997" s="192"/>
      <c r="L997" s="192"/>
      <c r="M997" s="192"/>
      <c r="R997" s="192"/>
      <c r="S997" s="192"/>
      <c r="T997" s="192"/>
      <c r="U997" s="192"/>
      <c r="V997" s="192"/>
      <c r="W997" s="192"/>
      <c r="X997" s="192"/>
      <c r="Y997" s="192"/>
      <c r="Z997" s="192"/>
      <c r="AA997" s="192"/>
      <c r="AB997" s="192"/>
      <c r="AC997" s="192"/>
    </row>
    <row r="998" spans="10:29" ht="12.75">
      <c r="J998" s="192"/>
      <c r="K998" s="192"/>
      <c r="L998" s="192"/>
      <c r="M998" s="192"/>
      <c r="R998" s="192"/>
      <c r="S998" s="192"/>
      <c r="T998" s="192"/>
      <c r="U998" s="192"/>
      <c r="V998" s="192"/>
      <c r="W998" s="192"/>
      <c r="X998" s="192"/>
      <c r="Y998" s="192"/>
      <c r="Z998" s="192"/>
      <c r="AA998" s="192"/>
      <c r="AB998" s="192"/>
      <c r="AC998" s="192"/>
    </row>
    <row r="999" spans="10:29" ht="12.75">
      <c r="J999" s="192"/>
      <c r="K999" s="192"/>
      <c r="L999" s="192"/>
      <c r="M999" s="192"/>
      <c r="R999" s="192"/>
      <c r="S999" s="192"/>
      <c r="T999" s="192"/>
      <c r="U999" s="192"/>
      <c r="V999" s="192"/>
      <c r="W999" s="192"/>
      <c r="X999" s="192"/>
      <c r="Y999" s="192"/>
      <c r="Z999" s="192"/>
      <c r="AA999" s="192"/>
      <c r="AB999" s="192"/>
      <c r="AC999" s="192"/>
    </row>
    <row r="1000" spans="10:29" ht="12.75">
      <c r="J1000" s="192"/>
      <c r="K1000" s="192"/>
      <c r="L1000" s="192"/>
      <c r="M1000" s="192"/>
      <c r="R1000" s="192"/>
      <c r="S1000" s="192"/>
      <c r="T1000" s="192"/>
      <c r="U1000" s="192"/>
      <c r="V1000" s="192"/>
      <c r="W1000" s="192"/>
      <c r="X1000" s="192"/>
      <c r="Y1000" s="192"/>
      <c r="Z1000" s="192"/>
      <c r="AA1000" s="192"/>
      <c r="AB1000" s="192"/>
      <c r="AC1000" s="192"/>
    </row>
    <row r="1001" spans="10:29" ht="12.75">
      <c r="J1001" s="192"/>
      <c r="K1001" s="192"/>
      <c r="L1001" s="192"/>
      <c r="M1001" s="192"/>
      <c r="R1001" s="192"/>
      <c r="S1001" s="192"/>
      <c r="T1001" s="192"/>
      <c r="U1001" s="192"/>
      <c r="V1001" s="192"/>
      <c r="W1001" s="192"/>
      <c r="X1001" s="192"/>
      <c r="Y1001" s="192"/>
      <c r="Z1001" s="192"/>
      <c r="AA1001" s="192"/>
      <c r="AB1001" s="192"/>
      <c r="AC1001" s="192"/>
    </row>
    <row r="1002" spans="10:29" ht="12.75">
      <c r="J1002" s="192"/>
      <c r="K1002" s="192"/>
      <c r="L1002" s="192"/>
      <c r="M1002" s="192"/>
      <c r="R1002" s="192"/>
      <c r="S1002" s="192"/>
      <c r="T1002" s="192"/>
      <c r="U1002" s="192"/>
      <c r="V1002" s="192"/>
      <c r="W1002" s="192"/>
      <c r="X1002" s="192"/>
      <c r="Y1002" s="192"/>
      <c r="Z1002" s="192"/>
      <c r="AA1002" s="192"/>
      <c r="AB1002" s="192"/>
      <c r="AC1002" s="192"/>
    </row>
    <row r="1003" spans="10:29" ht="12.75">
      <c r="J1003" s="192"/>
      <c r="K1003" s="192"/>
      <c r="L1003" s="192"/>
      <c r="M1003" s="192"/>
      <c r="R1003" s="192"/>
      <c r="S1003" s="192"/>
      <c r="T1003" s="192"/>
      <c r="U1003" s="192"/>
      <c r="V1003" s="192"/>
      <c r="W1003" s="192"/>
      <c r="X1003" s="192"/>
      <c r="Y1003" s="192"/>
      <c r="Z1003" s="192"/>
      <c r="AA1003" s="192"/>
      <c r="AB1003" s="192"/>
      <c r="AC1003" s="192"/>
    </row>
    <row r="1004" spans="10:29" ht="12.75">
      <c r="J1004" s="192"/>
      <c r="K1004" s="192"/>
      <c r="L1004" s="192"/>
      <c r="M1004" s="192"/>
      <c r="R1004" s="192"/>
      <c r="S1004" s="192"/>
      <c r="T1004" s="192"/>
      <c r="U1004" s="192"/>
      <c r="V1004" s="192"/>
      <c r="W1004" s="192"/>
      <c r="X1004" s="192"/>
      <c r="Y1004" s="192"/>
      <c r="Z1004" s="192"/>
      <c r="AA1004" s="192"/>
      <c r="AB1004" s="192"/>
      <c r="AC1004" s="192"/>
    </row>
    <row r="1005" spans="10:29" ht="12.75">
      <c r="J1005" s="192"/>
      <c r="K1005" s="192"/>
      <c r="L1005" s="192"/>
      <c r="M1005" s="192"/>
      <c r="R1005" s="192"/>
      <c r="S1005" s="192"/>
      <c r="T1005" s="192"/>
      <c r="U1005" s="192"/>
      <c r="V1005" s="192"/>
      <c r="W1005" s="192"/>
      <c r="X1005" s="192"/>
      <c r="Y1005" s="192"/>
      <c r="Z1005" s="192"/>
      <c r="AA1005" s="192"/>
      <c r="AB1005" s="192"/>
      <c r="AC1005" s="192"/>
    </row>
    <row r="1006" spans="10:29" ht="12.75">
      <c r="J1006" s="192"/>
      <c r="K1006" s="192"/>
      <c r="L1006" s="192"/>
      <c r="M1006" s="192"/>
      <c r="R1006" s="192"/>
      <c r="S1006" s="192"/>
      <c r="T1006" s="192"/>
      <c r="U1006" s="192"/>
      <c r="V1006" s="192"/>
      <c r="W1006" s="192"/>
      <c r="X1006" s="192"/>
      <c r="Y1006" s="192"/>
      <c r="Z1006" s="192"/>
      <c r="AA1006" s="192"/>
      <c r="AB1006" s="192"/>
      <c r="AC1006" s="192"/>
    </row>
    <row r="1007" spans="10:29" ht="12.75">
      <c r="J1007" s="192"/>
      <c r="K1007" s="192"/>
      <c r="L1007" s="192"/>
      <c r="M1007" s="192"/>
      <c r="R1007" s="192"/>
      <c r="S1007" s="192"/>
      <c r="T1007" s="192"/>
      <c r="U1007" s="192"/>
      <c r="V1007" s="192"/>
      <c r="W1007" s="192"/>
      <c r="X1007" s="192"/>
      <c r="Y1007" s="192"/>
      <c r="Z1007" s="192"/>
      <c r="AA1007" s="192"/>
      <c r="AB1007" s="192"/>
      <c r="AC1007" s="192"/>
    </row>
    <row r="1008" spans="10:29" ht="12.75">
      <c r="J1008" s="192"/>
      <c r="K1008" s="192"/>
      <c r="L1008" s="192"/>
      <c r="M1008" s="192"/>
      <c r="R1008" s="192"/>
      <c r="S1008" s="192"/>
      <c r="T1008" s="192"/>
      <c r="U1008" s="192"/>
      <c r="V1008" s="192"/>
      <c r="W1008" s="192"/>
      <c r="X1008" s="192"/>
      <c r="Y1008" s="192"/>
      <c r="Z1008" s="192"/>
      <c r="AA1008" s="192"/>
      <c r="AB1008" s="192"/>
      <c r="AC1008" s="192"/>
    </row>
    <row r="1009" spans="10:29" ht="12.75">
      <c r="J1009" s="192"/>
      <c r="K1009" s="192"/>
      <c r="L1009" s="192"/>
      <c r="M1009" s="192"/>
      <c r="R1009" s="192"/>
      <c r="S1009" s="192"/>
      <c r="T1009" s="192"/>
      <c r="U1009" s="192"/>
      <c r="V1009" s="192"/>
      <c r="W1009" s="192"/>
      <c r="X1009" s="192"/>
      <c r="Y1009" s="192"/>
      <c r="Z1009" s="192"/>
      <c r="AA1009" s="192"/>
      <c r="AB1009" s="192"/>
      <c r="AC1009" s="192"/>
    </row>
    <row r="1010" spans="10:29" ht="12.75">
      <c r="J1010" s="192"/>
      <c r="K1010" s="192"/>
      <c r="L1010" s="192"/>
      <c r="M1010" s="192"/>
      <c r="R1010" s="192"/>
      <c r="S1010" s="192"/>
      <c r="T1010" s="192"/>
      <c r="U1010" s="192"/>
      <c r="V1010" s="192"/>
      <c r="W1010" s="192"/>
      <c r="X1010" s="192"/>
      <c r="Y1010" s="192"/>
      <c r="Z1010" s="192"/>
      <c r="AA1010" s="192"/>
      <c r="AB1010" s="192"/>
      <c r="AC1010" s="192"/>
    </row>
    <row r="1011" spans="10:29" ht="12.75">
      <c r="J1011" s="192"/>
      <c r="K1011" s="192"/>
      <c r="L1011" s="192"/>
      <c r="M1011" s="192"/>
      <c r="R1011" s="192"/>
      <c r="S1011" s="192"/>
      <c r="T1011" s="192"/>
      <c r="U1011" s="192"/>
      <c r="V1011" s="192"/>
      <c r="W1011" s="192"/>
      <c r="X1011" s="192"/>
      <c r="Y1011" s="192"/>
      <c r="Z1011" s="192"/>
      <c r="AA1011" s="192"/>
      <c r="AB1011" s="192"/>
      <c r="AC1011" s="192"/>
    </row>
    <row r="1012" spans="10:29" ht="12.75">
      <c r="J1012" s="192"/>
      <c r="K1012" s="192"/>
      <c r="L1012" s="192"/>
      <c r="M1012" s="192"/>
      <c r="R1012" s="192"/>
      <c r="S1012" s="192"/>
      <c r="T1012" s="192"/>
      <c r="U1012" s="192"/>
      <c r="V1012" s="192"/>
      <c r="W1012" s="192"/>
      <c r="X1012" s="192"/>
      <c r="Y1012" s="192"/>
      <c r="Z1012" s="192"/>
      <c r="AA1012" s="192"/>
      <c r="AB1012" s="192"/>
      <c r="AC1012" s="192"/>
    </row>
    <row r="1013" spans="10:29" ht="12.75">
      <c r="J1013" s="192"/>
      <c r="K1013" s="192"/>
      <c r="L1013" s="192"/>
      <c r="M1013" s="192"/>
      <c r="R1013" s="192"/>
      <c r="S1013" s="192"/>
      <c r="T1013" s="192"/>
      <c r="U1013" s="192"/>
      <c r="V1013" s="192"/>
      <c r="W1013" s="192"/>
      <c r="X1013" s="192"/>
      <c r="Y1013" s="192"/>
      <c r="Z1013" s="192"/>
      <c r="AA1013" s="192"/>
      <c r="AB1013" s="192"/>
      <c r="AC1013" s="192"/>
    </row>
    <row r="1014" spans="10:29" ht="12.75">
      <c r="J1014" s="192"/>
      <c r="K1014" s="192"/>
      <c r="L1014" s="192"/>
      <c r="M1014" s="192"/>
      <c r="R1014" s="192"/>
      <c r="S1014" s="192"/>
      <c r="T1014" s="192"/>
      <c r="U1014" s="192"/>
      <c r="V1014" s="192"/>
      <c r="W1014" s="192"/>
      <c r="X1014" s="192"/>
      <c r="Y1014" s="192"/>
      <c r="Z1014" s="192"/>
      <c r="AA1014" s="192"/>
      <c r="AB1014" s="192"/>
      <c r="AC1014" s="192"/>
    </row>
    <row r="1015" spans="10:29" ht="12.75">
      <c r="J1015" s="192"/>
      <c r="K1015" s="192"/>
      <c r="L1015" s="192"/>
      <c r="M1015" s="192"/>
      <c r="R1015" s="192"/>
      <c r="S1015" s="192"/>
      <c r="T1015" s="192"/>
      <c r="U1015" s="192"/>
      <c r="V1015" s="192"/>
      <c r="W1015" s="192"/>
      <c r="X1015" s="192"/>
      <c r="Y1015" s="192"/>
      <c r="Z1015" s="192"/>
      <c r="AA1015" s="192"/>
      <c r="AB1015" s="192"/>
      <c r="AC1015" s="192"/>
    </row>
    <row r="1016" spans="10:29" ht="12.75">
      <c r="J1016" s="192"/>
      <c r="K1016" s="192"/>
      <c r="L1016" s="192"/>
      <c r="M1016" s="192"/>
      <c r="R1016" s="192"/>
      <c r="S1016" s="192"/>
      <c r="T1016" s="192"/>
      <c r="U1016" s="192"/>
      <c r="V1016" s="192"/>
      <c r="W1016" s="192"/>
      <c r="X1016" s="192"/>
      <c r="Y1016" s="192"/>
      <c r="Z1016" s="192"/>
      <c r="AA1016" s="192"/>
      <c r="AB1016" s="192"/>
      <c r="AC1016" s="192"/>
    </row>
    <row r="1017" spans="10:29" ht="12.75">
      <c r="J1017" s="192"/>
      <c r="K1017" s="192"/>
      <c r="L1017" s="192"/>
      <c r="M1017" s="192"/>
      <c r="R1017" s="192"/>
      <c r="S1017" s="192"/>
      <c r="T1017" s="192"/>
      <c r="U1017" s="192"/>
      <c r="V1017" s="192"/>
      <c r="W1017" s="192"/>
      <c r="X1017" s="192"/>
      <c r="Y1017" s="192"/>
      <c r="Z1017" s="192"/>
      <c r="AA1017" s="192"/>
      <c r="AB1017" s="192"/>
      <c r="AC1017" s="192"/>
    </row>
    <row r="1018" spans="10:29" ht="12.75">
      <c r="J1018" s="192"/>
      <c r="K1018" s="192"/>
      <c r="L1018" s="192"/>
      <c r="M1018" s="192"/>
      <c r="R1018" s="192"/>
      <c r="S1018" s="192"/>
      <c r="T1018" s="192"/>
      <c r="U1018" s="192"/>
      <c r="V1018" s="192"/>
      <c r="W1018" s="192"/>
      <c r="X1018" s="192"/>
      <c r="Y1018" s="192"/>
      <c r="Z1018" s="192"/>
      <c r="AA1018" s="192"/>
      <c r="AB1018" s="192"/>
      <c r="AC1018" s="192"/>
    </row>
    <row r="1019" spans="10:29" ht="12.75">
      <c r="J1019" s="192"/>
      <c r="K1019" s="192"/>
      <c r="L1019" s="192"/>
      <c r="M1019" s="192"/>
      <c r="R1019" s="192"/>
      <c r="S1019" s="192"/>
      <c r="T1019" s="192"/>
      <c r="U1019" s="192"/>
      <c r="V1019" s="192"/>
      <c r="W1019" s="192"/>
      <c r="X1019" s="192"/>
      <c r="Y1019" s="192"/>
      <c r="Z1019" s="192"/>
      <c r="AA1019" s="192"/>
      <c r="AB1019" s="192"/>
      <c r="AC1019" s="192"/>
    </row>
    <row r="1020" spans="10:29" ht="12.75">
      <c r="J1020" s="192"/>
      <c r="K1020" s="192"/>
      <c r="L1020" s="192"/>
      <c r="M1020" s="192"/>
      <c r="R1020" s="192"/>
      <c r="S1020" s="192"/>
      <c r="T1020" s="192"/>
      <c r="U1020" s="192"/>
      <c r="V1020" s="192"/>
      <c r="W1020" s="192"/>
      <c r="X1020" s="192"/>
      <c r="Y1020" s="192"/>
      <c r="Z1020" s="192"/>
      <c r="AA1020" s="192"/>
      <c r="AB1020" s="192"/>
      <c r="AC1020" s="192"/>
    </row>
    <row r="1021" spans="10:29" ht="12.75">
      <c r="J1021" s="192"/>
      <c r="K1021" s="192"/>
      <c r="L1021" s="192"/>
      <c r="M1021" s="192"/>
      <c r="R1021" s="192"/>
      <c r="S1021" s="192"/>
      <c r="T1021" s="192"/>
      <c r="U1021" s="192"/>
      <c r="V1021" s="192"/>
      <c r="W1021" s="192"/>
      <c r="X1021" s="192"/>
      <c r="Y1021" s="192"/>
      <c r="Z1021" s="192"/>
      <c r="AA1021" s="192"/>
      <c r="AB1021" s="192"/>
      <c r="AC1021" s="192"/>
    </row>
    <row r="1022" spans="10:29" ht="12.75">
      <c r="J1022" s="192"/>
      <c r="K1022" s="192"/>
      <c r="L1022" s="192"/>
      <c r="M1022" s="192"/>
      <c r="R1022" s="192"/>
      <c r="S1022" s="192"/>
      <c r="T1022" s="192"/>
      <c r="U1022" s="192"/>
      <c r="V1022" s="192"/>
      <c r="W1022" s="192"/>
      <c r="X1022" s="192"/>
      <c r="Y1022" s="192"/>
      <c r="Z1022" s="192"/>
      <c r="AA1022" s="192"/>
      <c r="AB1022" s="192"/>
      <c r="AC1022" s="192"/>
    </row>
    <row r="1023" spans="10:29" ht="12.75">
      <c r="J1023" s="192"/>
      <c r="K1023" s="192"/>
      <c r="L1023" s="192"/>
      <c r="M1023" s="192"/>
      <c r="R1023" s="192"/>
      <c r="S1023" s="192"/>
      <c r="T1023" s="192"/>
      <c r="U1023" s="192"/>
      <c r="V1023" s="192"/>
      <c r="W1023" s="192"/>
      <c r="X1023" s="192"/>
      <c r="Y1023" s="192"/>
      <c r="Z1023" s="192"/>
      <c r="AA1023" s="192"/>
      <c r="AB1023" s="192"/>
      <c r="AC1023" s="192"/>
    </row>
    <row r="1024" spans="10:29" ht="12.75">
      <c r="J1024" s="192"/>
      <c r="K1024" s="192"/>
      <c r="L1024" s="192"/>
      <c r="M1024" s="192"/>
      <c r="R1024" s="192"/>
      <c r="S1024" s="192"/>
      <c r="T1024" s="192"/>
      <c r="U1024" s="192"/>
      <c r="V1024" s="192"/>
      <c r="W1024" s="192"/>
      <c r="X1024" s="192"/>
      <c r="Y1024" s="192"/>
      <c r="Z1024" s="192"/>
      <c r="AA1024" s="192"/>
      <c r="AB1024" s="192"/>
      <c r="AC1024" s="192"/>
    </row>
    <row r="1025" spans="10:29" ht="12.75">
      <c r="J1025" s="192"/>
      <c r="K1025" s="192"/>
      <c r="L1025" s="192"/>
      <c r="M1025" s="192"/>
      <c r="R1025" s="192"/>
      <c r="S1025" s="192"/>
      <c r="T1025" s="192"/>
      <c r="U1025" s="192"/>
      <c r="V1025" s="192"/>
      <c r="W1025" s="192"/>
      <c r="X1025" s="192"/>
      <c r="Y1025" s="192"/>
      <c r="Z1025" s="192"/>
      <c r="AA1025" s="192"/>
      <c r="AB1025" s="192"/>
      <c r="AC1025" s="192"/>
    </row>
    <row r="1026" spans="10:29" ht="12.75">
      <c r="J1026" s="192"/>
      <c r="K1026" s="192"/>
      <c r="L1026" s="192"/>
      <c r="M1026" s="192"/>
      <c r="R1026" s="192"/>
      <c r="S1026" s="192"/>
      <c r="T1026" s="192"/>
      <c r="U1026" s="192"/>
      <c r="V1026" s="192"/>
      <c r="W1026" s="192"/>
      <c r="X1026" s="192"/>
      <c r="Y1026" s="192"/>
      <c r="Z1026" s="192"/>
      <c r="AA1026" s="192"/>
      <c r="AB1026" s="192"/>
      <c r="AC1026" s="192"/>
    </row>
    <row r="1027" spans="10:29" ht="12.75">
      <c r="J1027" s="192"/>
      <c r="K1027" s="192"/>
      <c r="L1027" s="192"/>
      <c r="M1027" s="192"/>
      <c r="R1027" s="192"/>
      <c r="S1027" s="192"/>
      <c r="T1027" s="192"/>
      <c r="U1027" s="192"/>
      <c r="V1027" s="192"/>
      <c r="W1027" s="192"/>
      <c r="X1027" s="192"/>
      <c r="Y1027" s="192"/>
      <c r="Z1027" s="192"/>
      <c r="AA1027" s="192"/>
      <c r="AB1027" s="192"/>
      <c r="AC1027" s="192"/>
    </row>
    <row r="1028" spans="10:29" ht="12.75">
      <c r="J1028" s="192"/>
      <c r="K1028" s="192"/>
      <c r="L1028" s="192"/>
      <c r="M1028" s="192"/>
      <c r="R1028" s="192"/>
      <c r="S1028" s="192"/>
      <c r="T1028" s="192"/>
      <c r="U1028" s="192"/>
      <c r="V1028" s="192"/>
      <c r="W1028" s="192"/>
      <c r="X1028" s="192"/>
      <c r="Y1028" s="192"/>
      <c r="Z1028" s="192"/>
      <c r="AA1028" s="192"/>
      <c r="AB1028" s="192"/>
      <c r="AC1028" s="192"/>
    </row>
    <row r="1029" spans="10:29" ht="12.75">
      <c r="J1029" s="192"/>
      <c r="K1029" s="192"/>
      <c r="L1029" s="192"/>
      <c r="M1029" s="192"/>
      <c r="R1029" s="192"/>
      <c r="S1029" s="192"/>
      <c r="T1029" s="192"/>
      <c r="U1029" s="192"/>
      <c r="V1029" s="192"/>
      <c r="W1029" s="192"/>
      <c r="X1029" s="192"/>
      <c r="Y1029" s="192"/>
      <c r="Z1029" s="192"/>
      <c r="AA1029" s="192"/>
      <c r="AB1029" s="192"/>
      <c r="AC1029" s="192"/>
    </row>
    <row r="1030" spans="10:29" ht="12.75">
      <c r="J1030" s="192"/>
      <c r="K1030" s="192"/>
      <c r="L1030" s="192"/>
      <c r="M1030" s="192"/>
      <c r="R1030" s="192"/>
      <c r="S1030" s="192"/>
      <c r="T1030" s="192"/>
      <c r="U1030" s="192"/>
      <c r="V1030" s="192"/>
      <c r="W1030" s="192"/>
      <c r="X1030" s="192"/>
      <c r="Y1030" s="192"/>
      <c r="Z1030" s="192"/>
      <c r="AA1030" s="192"/>
      <c r="AB1030" s="192"/>
      <c r="AC1030" s="192"/>
    </row>
    <row r="1031" spans="10:29" ht="12.75">
      <c r="J1031" s="192"/>
      <c r="K1031" s="192"/>
      <c r="L1031" s="192"/>
      <c r="M1031" s="192"/>
      <c r="R1031" s="192"/>
      <c r="S1031" s="192"/>
      <c r="T1031" s="192"/>
      <c r="U1031" s="192"/>
      <c r="V1031" s="192"/>
      <c r="W1031" s="192"/>
      <c r="X1031" s="192"/>
      <c r="Y1031" s="192"/>
      <c r="Z1031" s="192"/>
      <c r="AA1031" s="192"/>
      <c r="AB1031" s="192"/>
      <c r="AC1031" s="192"/>
    </row>
    <row r="1032" spans="10:29" ht="12.75">
      <c r="J1032" s="192"/>
      <c r="K1032" s="192"/>
      <c r="L1032" s="192"/>
      <c r="M1032" s="192"/>
      <c r="R1032" s="192"/>
      <c r="S1032" s="192"/>
      <c r="T1032" s="192"/>
      <c r="U1032" s="192"/>
      <c r="V1032" s="192"/>
      <c r="W1032" s="192"/>
      <c r="X1032" s="192"/>
      <c r="Y1032" s="192"/>
      <c r="Z1032" s="192"/>
      <c r="AA1032" s="192"/>
      <c r="AB1032" s="192"/>
      <c r="AC1032" s="192"/>
    </row>
    <row r="1033" spans="10:29" ht="12.75">
      <c r="J1033" s="192"/>
      <c r="K1033" s="192"/>
      <c r="L1033" s="192"/>
      <c r="M1033" s="192"/>
      <c r="R1033" s="192"/>
      <c r="S1033" s="192"/>
      <c r="T1033" s="192"/>
      <c r="U1033" s="192"/>
      <c r="V1033" s="192"/>
      <c r="W1033" s="192"/>
      <c r="X1033" s="192"/>
      <c r="Y1033" s="192"/>
      <c r="Z1033" s="192"/>
      <c r="AA1033" s="192"/>
      <c r="AB1033" s="192"/>
      <c r="AC1033" s="192"/>
    </row>
    <row r="1034" spans="10:29" ht="12.75">
      <c r="J1034" s="192"/>
      <c r="K1034" s="192"/>
      <c r="L1034" s="192"/>
      <c r="M1034" s="192"/>
      <c r="R1034" s="192"/>
      <c r="S1034" s="192"/>
      <c r="T1034" s="192"/>
      <c r="U1034" s="192"/>
      <c r="V1034" s="192"/>
      <c r="W1034" s="192"/>
      <c r="X1034" s="192"/>
      <c r="Y1034" s="192"/>
      <c r="Z1034" s="192"/>
      <c r="AA1034" s="192"/>
      <c r="AB1034" s="192"/>
      <c r="AC1034" s="192"/>
    </row>
    <row r="1035" spans="10:29" ht="12.75">
      <c r="J1035" s="192"/>
      <c r="K1035" s="192"/>
      <c r="L1035" s="192"/>
      <c r="M1035" s="192"/>
      <c r="R1035" s="192"/>
      <c r="S1035" s="192"/>
      <c r="T1035" s="192"/>
      <c r="U1035" s="192"/>
      <c r="V1035" s="192"/>
      <c r="W1035" s="192"/>
      <c r="X1035" s="192"/>
      <c r="Y1035" s="192"/>
      <c r="Z1035" s="192"/>
      <c r="AA1035" s="192"/>
      <c r="AB1035" s="192"/>
      <c r="AC1035" s="192"/>
    </row>
    <row r="1036" spans="10:29" ht="12.75">
      <c r="J1036" s="192"/>
      <c r="K1036" s="192"/>
      <c r="L1036" s="192"/>
      <c r="M1036" s="192"/>
      <c r="R1036" s="192"/>
      <c r="S1036" s="192"/>
      <c r="T1036" s="192"/>
      <c r="U1036" s="192"/>
      <c r="V1036" s="192"/>
      <c r="W1036" s="192"/>
      <c r="X1036" s="192"/>
      <c r="Y1036" s="192"/>
      <c r="Z1036" s="192"/>
      <c r="AA1036" s="192"/>
      <c r="AB1036" s="192"/>
      <c r="AC1036" s="192"/>
    </row>
    <row r="1037" spans="10:29" ht="12.75">
      <c r="J1037" s="192"/>
      <c r="K1037" s="192"/>
      <c r="L1037" s="192"/>
      <c r="M1037" s="192"/>
      <c r="R1037" s="192"/>
      <c r="S1037" s="192"/>
      <c r="T1037" s="192"/>
      <c r="U1037" s="192"/>
      <c r="V1037" s="192"/>
      <c r="W1037" s="192"/>
      <c r="X1037" s="192"/>
      <c r="Y1037" s="192"/>
      <c r="Z1037" s="192"/>
      <c r="AA1037" s="192"/>
      <c r="AB1037" s="192"/>
      <c r="AC1037" s="192"/>
    </row>
    <row r="1038" spans="10:29" ht="12.75">
      <c r="J1038" s="192"/>
      <c r="K1038" s="192"/>
      <c r="L1038" s="192"/>
      <c r="M1038" s="192"/>
      <c r="R1038" s="192"/>
      <c r="S1038" s="192"/>
      <c r="T1038" s="192"/>
      <c r="U1038" s="192"/>
      <c r="V1038" s="192"/>
      <c r="W1038" s="192"/>
      <c r="X1038" s="192"/>
      <c r="Y1038" s="192"/>
      <c r="Z1038" s="192"/>
      <c r="AA1038" s="192"/>
      <c r="AB1038" s="192"/>
      <c r="AC1038" s="192"/>
    </row>
    <row r="1039" spans="10:29" ht="12.75">
      <c r="J1039" s="192"/>
      <c r="K1039" s="192"/>
      <c r="L1039" s="192"/>
      <c r="M1039" s="192"/>
      <c r="R1039" s="192"/>
      <c r="S1039" s="192"/>
      <c r="T1039" s="192"/>
      <c r="U1039" s="192"/>
      <c r="V1039" s="192"/>
      <c r="W1039" s="192"/>
      <c r="X1039" s="192"/>
      <c r="Y1039" s="192"/>
      <c r="Z1039" s="192"/>
      <c r="AA1039" s="192"/>
      <c r="AB1039" s="192"/>
      <c r="AC1039" s="192"/>
    </row>
    <row r="1040" spans="10:29" ht="12.75">
      <c r="J1040" s="192"/>
      <c r="K1040" s="192"/>
      <c r="L1040" s="192"/>
      <c r="M1040" s="192"/>
      <c r="R1040" s="192"/>
      <c r="S1040" s="192"/>
      <c r="T1040" s="192"/>
      <c r="U1040" s="192"/>
      <c r="V1040" s="192"/>
      <c r="W1040" s="192"/>
      <c r="X1040" s="192"/>
      <c r="Y1040" s="192"/>
      <c r="Z1040" s="192"/>
      <c r="AA1040" s="192"/>
      <c r="AB1040" s="192"/>
      <c r="AC1040" s="192"/>
    </row>
    <row r="1041" spans="10:29" ht="12.75">
      <c r="J1041" s="192"/>
      <c r="K1041" s="192"/>
      <c r="L1041" s="192"/>
      <c r="M1041" s="192"/>
      <c r="R1041" s="192"/>
      <c r="S1041" s="192"/>
      <c r="T1041" s="192"/>
      <c r="U1041" s="192"/>
      <c r="V1041" s="192"/>
      <c r="W1041" s="192"/>
      <c r="X1041" s="192"/>
      <c r="Y1041" s="192"/>
      <c r="Z1041" s="192"/>
      <c r="AA1041" s="192"/>
      <c r="AB1041" s="192"/>
      <c r="AC1041" s="192"/>
    </row>
    <row r="1042" spans="10:29" ht="12.75">
      <c r="J1042" s="192"/>
      <c r="K1042" s="192"/>
      <c r="L1042" s="192"/>
      <c r="M1042" s="192"/>
      <c r="R1042" s="192"/>
      <c r="S1042" s="192"/>
      <c r="T1042" s="192"/>
      <c r="U1042" s="192"/>
      <c r="V1042" s="192"/>
      <c r="W1042" s="192"/>
      <c r="X1042" s="192"/>
      <c r="Y1042" s="192"/>
      <c r="Z1042" s="192"/>
      <c r="AA1042" s="192"/>
      <c r="AB1042" s="192"/>
      <c r="AC1042" s="192"/>
    </row>
    <row r="1043" spans="10:29" ht="12.75">
      <c r="J1043" s="192"/>
      <c r="K1043" s="192"/>
      <c r="L1043" s="192"/>
      <c r="M1043" s="192"/>
      <c r="R1043" s="192"/>
      <c r="S1043" s="192"/>
      <c r="T1043" s="192"/>
      <c r="U1043" s="192"/>
      <c r="V1043" s="192"/>
      <c r="W1043" s="192"/>
      <c r="X1043" s="192"/>
      <c r="Y1043" s="192"/>
      <c r="Z1043" s="192"/>
      <c r="AA1043" s="192"/>
      <c r="AB1043" s="192"/>
      <c r="AC1043" s="192"/>
    </row>
    <row r="1044" spans="10:29" ht="12.75">
      <c r="J1044" s="192"/>
      <c r="K1044" s="192"/>
      <c r="L1044" s="192"/>
      <c r="M1044" s="192"/>
      <c r="R1044" s="192"/>
      <c r="S1044" s="192"/>
      <c r="T1044" s="192"/>
      <c r="U1044" s="192"/>
      <c r="V1044" s="192"/>
      <c r="W1044" s="192"/>
      <c r="X1044" s="192"/>
      <c r="Y1044" s="192"/>
      <c r="Z1044" s="192"/>
      <c r="AA1044" s="192"/>
      <c r="AB1044" s="192"/>
      <c r="AC1044" s="192"/>
    </row>
    <row r="1045" spans="10:29" ht="12.75">
      <c r="J1045" s="192"/>
      <c r="K1045" s="192"/>
      <c r="L1045" s="192"/>
      <c r="M1045" s="192"/>
      <c r="R1045" s="192"/>
      <c r="S1045" s="192"/>
      <c r="T1045" s="192"/>
      <c r="U1045" s="192"/>
      <c r="V1045" s="192"/>
      <c r="W1045" s="192"/>
      <c r="X1045" s="192"/>
      <c r="Y1045" s="192"/>
      <c r="Z1045" s="192"/>
      <c r="AA1045" s="192"/>
      <c r="AB1045" s="192"/>
      <c r="AC1045" s="192"/>
    </row>
    <row r="1046" spans="10:29" ht="12.75">
      <c r="J1046" s="192"/>
      <c r="K1046" s="192"/>
      <c r="L1046" s="192"/>
      <c r="M1046" s="192"/>
      <c r="R1046" s="192"/>
      <c r="S1046" s="192"/>
      <c r="T1046" s="192"/>
      <c r="U1046" s="192"/>
      <c r="V1046" s="192"/>
      <c r="W1046" s="192"/>
      <c r="X1046" s="192"/>
      <c r="Y1046" s="192"/>
      <c r="Z1046" s="192"/>
      <c r="AA1046" s="192"/>
      <c r="AB1046" s="192"/>
      <c r="AC1046" s="192"/>
    </row>
    <row r="1047" spans="10:29" ht="12.75">
      <c r="J1047" s="192"/>
      <c r="K1047" s="192"/>
      <c r="L1047" s="192"/>
      <c r="M1047" s="192"/>
      <c r="R1047" s="192"/>
      <c r="S1047" s="192"/>
      <c r="T1047" s="192"/>
      <c r="U1047" s="192"/>
      <c r="V1047" s="192"/>
      <c r="W1047" s="192"/>
      <c r="X1047" s="192"/>
      <c r="Y1047" s="192"/>
      <c r="Z1047" s="192"/>
      <c r="AA1047" s="192"/>
      <c r="AB1047" s="192"/>
      <c r="AC1047" s="192"/>
    </row>
    <row r="1048" spans="10:29" ht="12.75">
      <c r="J1048" s="192"/>
      <c r="K1048" s="192"/>
      <c r="L1048" s="192"/>
      <c r="M1048" s="192"/>
      <c r="R1048" s="192"/>
      <c r="S1048" s="192"/>
      <c r="T1048" s="192"/>
      <c r="U1048" s="192"/>
      <c r="V1048" s="192"/>
      <c r="W1048" s="192"/>
      <c r="X1048" s="192"/>
      <c r="Y1048" s="192"/>
      <c r="Z1048" s="192"/>
      <c r="AA1048" s="192"/>
      <c r="AB1048" s="192"/>
      <c r="AC1048" s="192"/>
    </row>
    <row r="1049" spans="10:29" ht="12.75">
      <c r="J1049" s="192"/>
      <c r="K1049" s="192"/>
      <c r="L1049" s="192"/>
      <c r="M1049" s="192"/>
      <c r="R1049" s="192"/>
      <c r="S1049" s="192"/>
      <c r="T1049" s="192"/>
      <c r="U1049" s="192"/>
      <c r="V1049" s="192"/>
      <c r="W1049" s="192"/>
      <c r="X1049" s="192"/>
      <c r="Y1049" s="192"/>
      <c r="Z1049" s="192"/>
      <c r="AA1049" s="192"/>
      <c r="AB1049" s="192"/>
      <c r="AC1049" s="192"/>
    </row>
    <row r="1050" spans="10:29" ht="12.75">
      <c r="J1050" s="192"/>
      <c r="K1050" s="192"/>
      <c r="L1050" s="192"/>
      <c r="M1050" s="192"/>
      <c r="R1050" s="192"/>
      <c r="S1050" s="192"/>
      <c r="T1050" s="192"/>
      <c r="U1050" s="192"/>
      <c r="V1050" s="192"/>
      <c r="W1050" s="192"/>
      <c r="X1050" s="192"/>
      <c r="Y1050" s="192"/>
      <c r="Z1050" s="192"/>
      <c r="AA1050" s="192"/>
      <c r="AB1050" s="192"/>
      <c r="AC1050" s="192"/>
    </row>
    <row r="1051" spans="10:29" ht="12.75">
      <c r="J1051" s="192"/>
      <c r="K1051" s="192"/>
      <c r="L1051" s="192"/>
      <c r="M1051" s="192"/>
      <c r="R1051" s="192"/>
      <c r="S1051" s="192"/>
      <c r="T1051" s="192"/>
      <c r="U1051" s="192"/>
      <c r="V1051" s="192"/>
      <c r="W1051" s="192"/>
      <c r="X1051" s="192"/>
      <c r="Y1051" s="192"/>
      <c r="Z1051" s="192"/>
      <c r="AA1051" s="192"/>
      <c r="AB1051" s="192"/>
      <c r="AC1051" s="192"/>
    </row>
    <row r="1052" spans="10:29" ht="12.75">
      <c r="J1052" s="192"/>
      <c r="K1052" s="192"/>
      <c r="L1052" s="192"/>
      <c r="M1052" s="192"/>
      <c r="R1052" s="192"/>
      <c r="S1052" s="192"/>
      <c r="T1052" s="192"/>
      <c r="U1052" s="192"/>
      <c r="V1052" s="192"/>
      <c r="W1052" s="192"/>
      <c r="X1052" s="192"/>
      <c r="Y1052" s="192"/>
      <c r="Z1052" s="192"/>
      <c r="AA1052" s="192"/>
      <c r="AB1052" s="192"/>
      <c r="AC1052" s="192"/>
    </row>
    <row r="1053" spans="10:29" ht="12.75">
      <c r="J1053" s="192"/>
      <c r="K1053" s="192"/>
      <c r="L1053" s="192"/>
      <c r="M1053" s="192"/>
      <c r="R1053" s="192"/>
      <c r="S1053" s="192"/>
      <c r="T1053" s="192"/>
      <c r="U1053" s="192"/>
      <c r="V1053" s="192"/>
      <c r="W1053" s="192"/>
      <c r="X1053" s="192"/>
      <c r="Y1053" s="192"/>
      <c r="Z1053" s="192"/>
      <c r="AA1053" s="192"/>
      <c r="AB1053" s="192"/>
      <c r="AC1053" s="192"/>
    </row>
    <row r="1054" spans="10:29" ht="12.75">
      <c r="J1054" s="192"/>
      <c r="K1054" s="192"/>
      <c r="L1054" s="192"/>
      <c r="M1054" s="192"/>
      <c r="R1054" s="192"/>
      <c r="S1054" s="192"/>
      <c r="T1054" s="192"/>
      <c r="U1054" s="192"/>
      <c r="V1054" s="192"/>
      <c r="W1054" s="192"/>
      <c r="X1054" s="192"/>
      <c r="Y1054" s="192"/>
      <c r="Z1054" s="192"/>
      <c r="AA1054" s="192"/>
      <c r="AB1054" s="192"/>
      <c r="AC1054" s="192"/>
    </row>
    <row r="1055" spans="10:29" ht="12.75">
      <c r="J1055" s="192"/>
      <c r="K1055" s="192"/>
      <c r="L1055" s="192"/>
      <c r="M1055" s="192"/>
      <c r="R1055" s="192"/>
      <c r="S1055" s="192"/>
      <c r="T1055" s="192"/>
      <c r="U1055" s="192"/>
      <c r="V1055" s="192"/>
      <c r="W1055" s="192"/>
      <c r="X1055" s="192"/>
      <c r="Y1055" s="192"/>
      <c r="Z1055" s="192"/>
      <c r="AA1055" s="192"/>
      <c r="AB1055" s="192"/>
      <c r="AC1055" s="192"/>
    </row>
    <row r="1056" spans="10:29" ht="12.75">
      <c r="J1056" s="192"/>
      <c r="K1056" s="192"/>
      <c r="L1056" s="192"/>
      <c r="M1056" s="192"/>
      <c r="R1056" s="192"/>
      <c r="S1056" s="192"/>
      <c r="T1056" s="192"/>
      <c r="U1056" s="192"/>
      <c r="V1056" s="192"/>
      <c r="W1056" s="192"/>
      <c r="X1056" s="192"/>
      <c r="Y1056" s="192"/>
      <c r="Z1056" s="192"/>
      <c r="AA1056" s="192"/>
      <c r="AB1056" s="192"/>
      <c r="AC1056" s="192"/>
    </row>
    <row r="1057" spans="10:29" ht="12.75">
      <c r="J1057" s="192"/>
      <c r="K1057" s="192"/>
      <c r="L1057" s="192"/>
      <c r="M1057" s="192"/>
      <c r="R1057" s="192"/>
      <c r="S1057" s="192"/>
      <c r="T1057" s="192"/>
      <c r="U1057" s="192"/>
      <c r="V1057" s="192"/>
      <c r="W1057" s="192"/>
      <c r="X1057" s="192"/>
      <c r="Y1057" s="192"/>
      <c r="Z1057" s="192"/>
      <c r="AA1057" s="192"/>
      <c r="AB1057" s="192"/>
      <c r="AC1057" s="192"/>
    </row>
    <row r="1058" spans="10:29" ht="12.75">
      <c r="J1058" s="192"/>
      <c r="K1058" s="192"/>
      <c r="L1058" s="192"/>
      <c r="M1058" s="192"/>
      <c r="R1058" s="192"/>
      <c r="S1058" s="192"/>
      <c r="T1058" s="192"/>
      <c r="U1058" s="192"/>
      <c r="V1058" s="192"/>
      <c r="W1058" s="192"/>
      <c r="X1058" s="192"/>
      <c r="Y1058" s="192"/>
      <c r="Z1058" s="192"/>
      <c r="AA1058" s="192"/>
      <c r="AB1058" s="192"/>
      <c r="AC1058" s="192"/>
    </row>
    <row r="1059" spans="10:29" ht="12.75">
      <c r="J1059" s="192"/>
      <c r="K1059" s="192"/>
      <c r="L1059" s="192"/>
      <c r="M1059" s="192"/>
      <c r="R1059" s="192"/>
      <c r="S1059" s="192"/>
      <c r="T1059" s="192"/>
      <c r="U1059" s="192"/>
      <c r="V1059" s="192"/>
      <c r="W1059" s="192"/>
      <c r="X1059" s="192"/>
      <c r="Y1059" s="192"/>
      <c r="Z1059" s="192"/>
      <c r="AA1059" s="192"/>
      <c r="AB1059" s="192"/>
      <c r="AC1059" s="192"/>
    </row>
    <row r="1060" spans="10:29" ht="12.75">
      <c r="J1060" s="192"/>
      <c r="K1060" s="192"/>
      <c r="L1060" s="192"/>
      <c r="M1060" s="192"/>
      <c r="R1060" s="192"/>
      <c r="S1060" s="192"/>
      <c r="T1060" s="192"/>
      <c r="U1060" s="192"/>
      <c r="V1060" s="192"/>
      <c r="W1060" s="192"/>
      <c r="X1060" s="192"/>
      <c r="Y1060" s="192"/>
      <c r="Z1060" s="192"/>
      <c r="AA1060" s="192"/>
      <c r="AB1060" s="192"/>
      <c r="AC1060" s="192"/>
    </row>
    <row r="1061" spans="10:29" ht="12.75">
      <c r="J1061" s="192"/>
      <c r="K1061" s="192"/>
      <c r="L1061" s="192"/>
      <c r="M1061" s="192"/>
      <c r="R1061" s="192"/>
      <c r="S1061" s="192"/>
      <c r="T1061" s="192"/>
      <c r="U1061" s="192"/>
      <c r="V1061" s="192"/>
      <c r="W1061" s="192"/>
      <c r="X1061" s="192"/>
      <c r="Y1061" s="192"/>
      <c r="Z1061" s="192"/>
      <c r="AA1061" s="192"/>
      <c r="AB1061" s="192"/>
      <c r="AC1061" s="192"/>
    </row>
    <row r="1062" spans="10:29" ht="12.75">
      <c r="J1062" s="192"/>
      <c r="K1062" s="192"/>
      <c r="L1062" s="192"/>
      <c r="M1062" s="192"/>
      <c r="R1062" s="192"/>
      <c r="S1062" s="192"/>
      <c r="T1062" s="192"/>
      <c r="U1062" s="192"/>
      <c r="V1062" s="192"/>
      <c r="W1062" s="192"/>
      <c r="X1062" s="192"/>
      <c r="Y1062" s="192"/>
      <c r="Z1062" s="192"/>
      <c r="AA1062" s="192"/>
      <c r="AB1062" s="192"/>
      <c r="AC1062" s="192"/>
    </row>
    <row r="1063" spans="10:29" ht="12.75">
      <c r="J1063" s="192"/>
      <c r="K1063" s="192"/>
      <c r="L1063" s="192"/>
      <c r="M1063" s="192"/>
      <c r="R1063" s="192"/>
      <c r="S1063" s="192"/>
      <c r="T1063" s="192"/>
      <c r="U1063" s="192"/>
      <c r="V1063" s="192"/>
      <c r="W1063" s="192"/>
      <c r="X1063" s="192"/>
      <c r="Y1063" s="192"/>
      <c r="Z1063" s="192"/>
      <c r="AA1063" s="192"/>
      <c r="AB1063" s="192"/>
      <c r="AC1063" s="192"/>
    </row>
    <row r="1064" spans="10:29" ht="12.75">
      <c r="J1064" s="192"/>
      <c r="K1064" s="192"/>
      <c r="L1064" s="192"/>
      <c r="M1064" s="192"/>
      <c r="R1064" s="192"/>
      <c r="S1064" s="192"/>
      <c r="T1064" s="192"/>
      <c r="U1064" s="192"/>
      <c r="V1064" s="192"/>
      <c r="W1064" s="192"/>
      <c r="X1064" s="192"/>
      <c r="Y1064" s="192"/>
      <c r="Z1064" s="192"/>
      <c r="AA1064" s="192"/>
      <c r="AB1064" s="192"/>
      <c r="AC1064" s="192"/>
    </row>
    <row r="1065" spans="10:29" ht="12.75">
      <c r="J1065" s="192"/>
      <c r="K1065" s="192"/>
      <c r="L1065" s="192"/>
      <c r="M1065" s="192"/>
      <c r="R1065" s="192"/>
      <c r="S1065" s="192"/>
      <c r="T1065" s="192"/>
      <c r="U1065" s="192"/>
      <c r="V1065" s="192"/>
      <c r="W1065" s="192"/>
      <c r="X1065" s="192"/>
      <c r="Y1065" s="192"/>
      <c r="Z1065" s="192"/>
      <c r="AA1065" s="192"/>
      <c r="AB1065" s="192"/>
      <c r="AC1065" s="192"/>
    </row>
    <row r="1066" spans="10:29" ht="12.75">
      <c r="J1066" s="192"/>
      <c r="K1066" s="192"/>
      <c r="L1066" s="192"/>
      <c r="M1066" s="192"/>
      <c r="R1066" s="192"/>
      <c r="S1066" s="192"/>
      <c r="T1066" s="192"/>
      <c r="U1066" s="192"/>
      <c r="V1066" s="192"/>
      <c r="W1066" s="192"/>
      <c r="X1066" s="192"/>
      <c r="Y1066" s="192"/>
      <c r="Z1066" s="192"/>
      <c r="AA1066" s="192"/>
      <c r="AB1066" s="192"/>
      <c r="AC1066" s="192"/>
    </row>
    <row r="1067" spans="10:29" ht="12.75">
      <c r="J1067" s="192"/>
      <c r="K1067" s="192"/>
      <c r="L1067" s="192"/>
      <c r="M1067" s="192"/>
      <c r="R1067" s="192"/>
      <c r="S1067" s="192"/>
      <c r="T1067" s="192"/>
      <c r="U1067" s="192"/>
      <c r="V1067" s="192"/>
      <c r="W1067" s="192"/>
      <c r="X1067" s="192"/>
      <c r="Y1067" s="192"/>
      <c r="Z1067" s="192"/>
      <c r="AA1067" s="192"/>
      <c r="AB1067" s="192"/>
      <c r="AC1067" s="192"/>
    </row>
    <row r="1068" spans="10:29" ht="12.75">
      <c r="J1068" s="192"/>
      <c r="K1068" s="192"/>
      <c r="L1068" s="192"/>
      <c r="M1068" s="192"/>
      <c r="R1068" s="192"/>
      <c r="S1068" s="192"/>
      <c r="T1068" s="192"/>
      <c r="U1068" s="192"/>
      <c r="V1068" s="192"/>
      <c r="W1068" s="192"/>
      <c r="X1068" s="192"/>
      <c r="Y1068" s="192"/>
      <c r="Z1068" s="192"/>
      <c r="AA1068" s="192"/>
      <c r="AB1068" s="192"/>
      <c r="AC1068" s="192"/>
    </row>
  </sheetData>
  <sheetProtection/>
  <mergeCells count="21">
    <mergeCell ref="J5:AB5"/>
    <mergeCell ref="C2:AC2"/>
    <mergeCell ref="C3:AC3"/>
    <mergeCell ref="Z37:AB37"/>
    <mergeCell ref="V37:X37"/>
    <mergeCell ref="J36:AB36"/>
    <mergeCell ref="J37:L37"/>
    <mergeCell ref="N37:P37"/>
    <mergeCell ref="R37:T37"/>
    <mergeCell ref="J148:AB148"/>
    <mergeCell ref="J149:L149"/>
    <mergeCell ref="N149:P149"/>
    <mergeCell ref="R149:T149"/>
    <mergeCell ref="V149:X149"/>
    <mergeCell ref="Z149:AB149"/>
    <mergeCell ref="J95:AB95"/>
    <mergeCell ref="J96:L96"/>
    <mergeCell ref="N96:P96"/>
    <mergeCell ref="R96:T96"/>
    <mergeCell ref="Z96:AB96"/>
    <mergeCell ref="V96:X96"/>
  </mergeCells>
  <printOptions horizontalCentered="1"/>
  <pageMargins left="0.1968503937007874" right="0.15748031496062992" top="0.25" bottom="1" header="0" footer="0"/>
  <pageSetup fitToHeight="0" fitToWidth="0" horizontalDpi="300" verticalDpi="300" orientation="landscape" scale="66" r:id="rId1"/>
  <rowBreaks count="4" manualBreakCount="4">
    <brk id="35" max="27" man="1"/>
    <brk id="94" max="27" man="1"/>
    <brk id="147" max="27" man="1"/>
    <brk id="208" max="27" man="1"/>
  </rowBreaks>
</worksheet>
</file>

<file path=xl/worksheets/sheet13.xml><?xml version="1.0" encoding="utf-8"?>
<worksheet xmlns="http://schemas.openxmlformats.org/spreadsheetml/2006/main" xmlns:r="http://schemas.openxmlformats.org/officeDocument/2006/relationships">
  <dimension ref="A1:BR54"/>
  <sheetViews>
    <sheetView zoomScale="75" zoomScaleNormal="75" zoomScaleSheetLayoutView="75" zoomScalePageLayoutView="0" workbookViewId="0" topLeftCell="A1">
      <selection activeCell="A55" sqref="A55:IV57"/>
    </sheetView>
  </sheetViews>
  <sheetFormatPr defaultColWidth="11.421875" defaultRowHeight="12.75"/>
  <cols>
    <col min="1" max="1" width="3.421875" style="155" customWidth="1"/>
    <col min="2" max="2" width="2.28125" style="155" customWidth="1"/>
    <col min="3" max="3" width="31.8515625" style="155" customWidth="1"/>
    <col min="4" max="4" width="3.57421875" style="155" customWidth="1"/>
    <col min="5" max="8" width="13.57421875" style="155" customWidth="1"/>
    <col min="9" max="9" width="11.421875" style="155" customWidth="1"/>
    <col min="10" max="10" width="2.7109375" style="155" customWidth="1"/>
    <col min="11" max="16384" width="11.421875" style="155" customWidth="1"/>
  </cols>
  <sheetData>
    <row r="1" spans="1:9" ht="12.75">
      <c r="A1" s="433" t="s">
        <v>738</v>
      </c>
      <c r="B1" s="434"/>
      <c r="C1" s="434"/>
      <c r="D1" s="434"/>
      <c r="E1" s="434"/>
      <c r="F1" s="434"/>
      <c r="G1" s="434"/>
      <c r="H1" s="434"/>
      <c r="I1" s="434"/>
    </row>
    <row r="2" spans="1:9" ht="12.75">
      <c r="A2" s="288" t="s">
        <v>598</v>
      </c>
      <c r="B2" s="288"/>
      <c r="C2" s="288"/>
      <c r="D2" s="288"/>
      <c r="E2" s="288"/>
      <c r="F2" s="288"/>
      <c r="G2" s="288"/>
      <c r="H2" s="288"/>
      <c r="I2" s="288"/>
    </row>
    <row r="3" spans="1:9" ht="12.75">
      <c r="A3" s="431" t="s">
        <v>0</v>
      </c>
      <c r="B3" s="431"/>
      <c r="C3" s="431"/>
      <c r="D3" s="431"/>
      <c r="E3" s="431"/>
      <c r="F3" s="431"/>
      <c r="G3" s="431"/>
      <c r="H3" s="431"/>
      <c r="I3" s="431"/>
    </row>
    <row r="4" ht="12.75">
      <c r="I4" s="160"/>
    </row>
    <row r="5" spans="1:9" ht="12.75" customHeight="1">
      <c r="A5" s="159"/>
      <c r="B5" s="291"/>
      <c r="C5" s="291"/>
      <c r="D5" s="291"/>
      <c r="E5" s="291"/>
      <c r="F5" s="291"/>
      <c r="G5" s="291"/>
      <c r="H5" s="291"/>
      <c r="I5" s="292"/>
    </row>
    <row r="6" spans="1:9" ht="12.75">
      <c r="A6" s="160"/>
      <c r="B6" s="293"/>
      <c r="C6" s="293"/>
      <c r="D6" s="293"/>
      <c r="E6" s="432" t="s">
        <v>575</v>
      </c>
      <c r="F6" s="432"/>
      <c r="G6" s="432"/>
      <c r="H6" s="432"/>
      <c r="I6" s="295"/>
    </row>
    <row r="7" spans="1:9" ht="12.75">
      <c r="A7" s="160"/>
      <c r="B7" s="41"/>
      <c r="C7" s="41" t="s">
        <v>1</v>
      </c>
      <c r="D7" s="292"/>
      <c r="E7" s="296" t="s">
        <v>444</v>
      </c>
      <c r="F7" s="296" t="s">
        <v>445</v>
      </c>
      <c r="G7" s="296" t="s">
        <v>446</v>
      </c>
      <c r="H7" s="296" t="s">
        <v>447</v>
      </c>
      <c r="I7" s="160"/>
    </row>
    <row r="8" spans="1:9" ht="12.75">
      <c r="A8" s="163"/>
      <c r="B8" s="202"/>
      <c r="C8" s="297"/>
      <c r="D8" s="297"/>
      <c r="E8" s="294"/>
      <c r="F8" s="294"/>
      <c r="G8" s="294"/>
      <c r="H8" s="294"/>
      <c r="I8" s="160"/>
    </row>
    <row r="9" spans="1:9" ht="12.75">
      <c r="A9" s="169" t="s">
        <v>448</v>
      </c>
      <c r="B9" s="169"/>
      <c r="C9" s="169"/>
      <c r="E9" s="167">
        <f>+E12+E14+E16+E18+E22</f>
        <v>23382.421429050457</v>
      </c>
      <c r="F9" s="167">
        <f>+F12+F14+F16+F18+F22</f>
        <v>23447.762283970762</v>
      </c>
      <c r="G9" s="167">
        <f>+G12+G14+G16+G18+G22</f>
        <v>26040.30717618095</v>
      </c>
      <c r="H9" s="167">
        <f>+H12+H14+H16+H18+H22</f>
        <v>25372.54064390866</v>
      </c>
      <c r="I9" s="289"/>
    </row>
    <row r="10" spans="5:9" ht="12.75">
      <c r="E10" s="158"/>
      <c r="F10" s="158"/>
      <c r="G10" s="158"/>
      <c r="H10" s="158"/>
      <c r="I10" s="160"/>
    </row>
    <row r="11" spans="5:9" ht="12.75">
      <c r="E11" s="158"/>
      <c r="F11" s="158"/>
      <c r="G11" s="158"/>
      <c r="H11" s="158"/>
      <c r="I11" s="160"/>
    </row>
    <row r="12" spans="2:9" ht="12.75">
      <c r="B12" s="155" t="s">
        <v>449</v>
      </c>
      <c r="E12" s="158">
        <v>7.367752048935234</v>
      </c>
      <c r="F12" s="158">
        <v>7.478901737834312</v>
      </c>
      <c r="G12" s="158">
        <v>7.856018338691467</v>
      </c>
      <c r="H12" s="158">
        <v>8.780956323994708</v>
      </c>
      <c r="I12" s="195"/>
    </row>
    <row r="13" spans="5:9" ht="12.75">
      <c r="E13" s="158"/>
      <c r="F13" s="158"/>
      <c r="G13" s="158"/>
      <c r="H13" s="158"/>
      <c r="I13" s="160"/>
    </row>
    <row r="14" spans="2:9" ht="12.75">
      <c r="B14" s="155" t="s">
        <v>87</v>
      </c>
      <c r="E14" s="158">
        <v>55.02344178697817</v>
      </c>
      <c r="F14" s="158">
        <v>57.070981571134254</v>
      </c>
      <c r="G14" s="158">
        <v>1159.5412643679804</v>
      </c>
      <c r="H14" s="158">
        <v>1143.398119988941</v>
      </c>
      <c r="I14" s="195"/>
    </row>
    <row r="15" spans="5:9" ht="12.75">
      <c r="E15" s="158"/>
      <c r="F15" s="158"/>
      <c r="G15" s="158"/>
      <c r="H15" s="158"/>
      <c r="I15" s="160"/>
    </row>
    <row r="16" spans="2:9" ht="12.75">
      <c r="B16" s="155" t="s">
        <v>450</v>
      </c>
      <c r="E16" s="158">
        <v>162.16740143906532</v>
      </c>
      <c r="F16" s="158">
        <v>168.35389909297442</v>
      </c>
      <c r="G16" s="158">
        <v>258.5137490277354</v>
      </c>
      <c r="H16" s="158">
        <v>286.10303215136867</v>
      </c>
      <c r="I16" s="195"/>
    </row>
    <row r="17" spans="5:9" ht="12.75">
      <c r="E17" s="158"/>
      <c r="F17" s="158"/>
      <c r="G17" s="158"/>
      <c r="H17" s="158"/>
      <c r="I17" s="160"/>
    </row>
    <row r="18" spans="2:9" ht="12.75">
      <c r="B18" s="155" t="s">
        <v>89</v>
      </c>
      <c r="E18" s="158">
        <v>23049.80938386548</v>
      </c>
      <c r="F18" s="158">
        <v>23136.42401581882</v>
      </c>
      <c r="G18" s="158">
        <v>24541.737273056548</v>
      </c>
      <c r="H18" s="158">
        <v>23849.321563184356</v>
      </c>
      <c r="I18" s="195"/>
    </row>
    <row r="19" spans="3:9" ht="12.75">
      <c r="C19" s="155" t="s">
        <v>451</v>
      </c>
      <c r="E19" s="158">
        <v>5438.468093075803</v>
      </c>
      <c r="F19" s="158">
        <v>5537.902272871261</v>
      </c>
      <c r="G19" s="158">
        <v>6285.413192779191</v>
      </c>
      <c r="H19" s="158">
        <v>6222.806332716215</v>
      </c>
      <c r="I19" s="195"/>
    </row>
    <row r="20" spans="3:9" ht="12.75">
      <c r="C20" s="155" t="s">
        <v>91</v>
      </c>
      <c r="E20" s="158">
        <v>17611.341290789675</v>
      </c>
      <c r="F20" s="158">
        <v>17598.52174294756</v>
      </c>
      <c r="G20" s="158">
        <v>18256.324080277358</v>
      </c>
      <c r="H20" s="158">
        <v>17626.51523046814</v>
      </c>
      <c r="I20" s="195"/>
    </row>
    <row r="21" spans="5:9" ht="12.75">
      <c r="E21" s="158"/>
      <c r="F21" s="158"/>
      <c r="G21" s="158"/>
      <c r="H21" s="158"/>
      <c r="I21" s="160"/>
    </row>
    <row r="22" spans="2:9" ht="12.75">
      <c r="B22" s="155" t="s">
        <v>452</v>
      </c>
      <c r="E22" s="158">
        <v>108.05344991</v>
      </c>
      <c r="F22" s="158">
        <v>78.43448575</v>
      </c>
      <c r="G22" s="158">
        <v>72.65887139</v>
      </c>
      <c r="H22" s="158">
        <v>84.93697225999999</v>
      </c>
      <c r="I22" s="195"/>
    </row>
    <row r="23" spans="1:10" ht="12.75">
      <c r="A23" s="163"/>
      <c r="B23" s="163"/>
      <c r="C23" s="163"/>
      <c r="D23" s="163"/>
      <c r="E23" s="189"/>
      <c r="F23" s="189"/>
      <c r="G23" s="189"/>
      <c r="H23" s="189"/>
      <c r="I23" s="195"/>
      <c r="J23" s="185"/>
    </row>
    <row r="24" ht="12.75">
      <c r="I24" s="160"/>
    </row>
    <row r="25" spans="1:70" s="259" customFormat="1" ht="12.7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row>
    <row r="26" spans="1:70" s="290" customFormat="1" ht="12.75">
      <c r="A26" s="433" t="s">
        <v>737</v>
      </c>
      <c r="B26" s="434"/>
      <c r="C26" s="434"/>
      <c r="D26" s="434"/>
      <c r="E26" s="434"/>
      <c r="F26" s="434"/>
      <c r="G26" s="434"/>
      <c r="H26" s="434"/>
      <c r="I26" s="434"/>
      <c r="J26" s="169"/>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row>
    <row r="27" spans="1:70" s="290" customFormat="1" ht="12.75">
      <c r="A27" s="431" t="s">
        <v>0</v>
      </c>
      <c r="B27" s="431"/>
      <c r="C27" s="431"/>
      <c r="D27" s="431"/>
      <c r="E27" s="431"/>
      <c r="F27" s="431"/>
      <c r="G27" s="431"/>
      <c r="H27" s="431"/>
      <c r="I27" s="431"/>
      <c r="J27" s="169"/>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row>
    <row r="28" spans="1:70" s="259" customFormat="1" ht="12.7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row>
    <row r="29" spans="1:70" s="259" customFormat="1" ht="12.75">
      <c r="A29" s="291"/>
      <c r="B29" s="291"/>
      <c r="C29" s="291"/>
      <c r="D29" s="291"/>
      <c r="E29" s="291"/>
      <c r="F29" s="291"/>
      <c r="G29" s="291"/>
      <c r="H29" s="291"/>
      <c r="I29" s="291"/>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row>
    <row r="30" spans="1:9" ht="12.75">
      <c r="A30" s="293"/>
      <c r="B30" s="293"/>
      <c r="C30" s="293"/>
      <c r="D30" s="293"/>
      <c r="E30" s="432" t="s">
        <v>575</v>
      </c>
      <c r="F30" s="432"/>
      <c r="G30" s="432"/>
      <c r="H30" s="432"/>
      <c r="I30" s="294" t="s">
        <v>55</v>
      </c>
    </row>
    <row r="31" spans="1:9" ht="12.75">
      <c r="A31" s="293"/>
      <c r="B31" s="41" t="s">
        <v>1</v>
      </c>
      <c r="C31" s="292"/>
      <c r="D31" s="292"/>
      <c r="E31" s="296" t="s">
        <v>444</v>
      </c>
      <c r="F31" s="296" t="s">
        <v>445</v>
      </c>
      <c r="G31" s="296" t="s">
        <v>446</v>
      </c>
      <c r="H31" s="296" t="s">
        <v>447</v>
      </c>
      <c r="I31" s="298"/>
    </row>
    <row r="34" spans="1:10" ht="12.75">
      <c r="A34" s="169" t="s">
        <v>448</v>
      </c>
      <c r="B34" s="169"/>
      <c r="C34" s="169"/>
      <c r="E34" s="167">
        <f>+E37+E39+E41+E43+E47</f>
        <v>-459.6441882716979</v>
      </c>
      <c r="F34" s="167">
        <f>+F37+F39+F41+F43+F47</f>
        <v>462.74580556214573</v>
      </c>
      <c r="G34" s="167">
        <f>+G37+G39+G41+G43+G47</f>
        <v>-2117.2978888702837</v>
      </c>
      <c r="H34" s="167">
        <f>+H37+H39+H41+H43+H47</f>
        <v>466.4488751991181</v>
      </c>
      <c r="I34" s="167">
        <f>SUM(E34:H34)</f>
        <v>-1647.7473963807179</v>
      </c>
      <c r="J34" s="158"/>
    </row>
    <row r="35" spans="5:10" ht="12.75">
      <c r="E35" s="158"/>
      <c r="F35" s="158"/>
      <c r="G35" s="158"/>
      <c r="H35" s="158"/>
      <c r="I35" s="158"/>
      <c r="J35" s="158"/>
    </row>
    <row r="36" spans="5:10" ht="12.75">
      <c r="E36" s="158"/>
      <c r="F36" s="158"/>
      <c r="G36" s="158"/>
      <c r="H36" s="158"/>
      <c r="I36" s="158"/>
      <c r="J36" s="158"/>
    </row>
    <row r="37" spans="2:10" ht="12.75">
      <c r="B37" s="155" t="s">
        <v>449</v>
      </c>
      <c r="E37" s="158">
        <v>0</v>
      </c>
      <c r="F37" s="158">
        <v>0</v>
      </c>
      <c r="G37" s="158">
        <v>0</v>
      </c>
      <c r="H37" s="158">
        <v>0</v>
      </c>
      <c r="I37" s="158">
        <f>SUM(E37:H37)</f>
        <v>0</v>
      </c>
      <c r="J37" s="158"/>
    </row>
    <row r="38" spans="5:10" ht="12.75">
      <c r="E38" s="158"/>
      <c r="F38" s="158"/>
      <c r="G38" s="158"/>
      <c r="H38" s="158"/>
      <c r="I38" s="158"/>
      <c r="J38" s="158"/>
    </row>
    <row r="39" spans="2:10" ht="12.75">
      <c r="B39" s="155" t="s">
        <v>87</v>
      </c>
      <c r="E39" s="158">
        <v>0.18928829505686062</v>
      </c>
      <c r="F39" s="158">
        <v>0.05182372413831471</v>
      </c>
      <c r="G39" s="158">
        <v>-1084.5880977568913</v>
      </c>
      <c r="H39" s="158">
        <v>-0.23288106905321782</v>
      </c>
      <c r="I39" s="158">
        <f>SUM(E39:H39)</f>
        <v>-1084.5798668067494</v>
      </c>
      <c r="J39" s="158"/>
    </row>
    <row r="40" spans="5:10" ht="12.75">
      <c r="E40" s="158"/>
      <c r="F40" s="158"/>
      <c r="G40" s="158"/>
      <c r="H40" s="158"/>
      <c r="I40" s="158"/>
      <c r="J40" s="158"/>
    </row>
    <row r="41" spans="2:10" ht="12.75">
      <c r="B41" s="155" t="s">
        <v>450</v>
      </c>
      <c r="E41" s="158">
        <v>0.03579351423839852</v>
      </c>
      <c r="F41" s="158">
        <v>0.015028004789489235</v>
      </c>
      <c r="G41" s="158">
        <v>-85.31982382196327</v>
      </c>
      <c r="H41" s="158">
        <v>-31.931277159317503</v>
      </c>
      <c r="I41" s="158">
        <f>SUM(E41:H41)</f>
        <v>-117.20027946225288</v>
      </c>
      <c r="J41" s="158"/>
    </row>
    <row r="42" spans="5:10" ht="12.75">
      <c r="E42" s="158"/>
      <c r="F42" s="158"/>
      <c r="G42" s="158"/>
      <c r="H42" s="158"/>
      <c r="I42" s="158"/>
      <c r="J42" s="158"/>
    </row>
    <row r="43" spans="2:10" ht="12.75">
      <c r="B43" s="155" t="s">
        <v>89</v>
      </c>
      <c r="E43" s="158">
        <v>-434.79500039099315</v>
      </c>
      <c r="F43" s="158">
        <v>433.05998967321796</v>
      </c>
      <c r="G43" s="158">
        <v>-953.1655816514287</v>
      </c>
      <c r="H43" s="158">
        <v>510.89113429748886</v>
      </c>
      <c r="I43" s="158">
        <f>SUM(E43:H43)</f>
        <v>-444.009458071715</v>
      </c>
      <c r="J43" s="158"/>
    </row>
    <row r="44" spans="3:10" ht="12.75">
      <c r="C44" s="155" t="s">
        <v>451</v>
      </c>
      <c r="E44" s="158">
        <v>13.13955445933641</v>
      </c>
      <c r="F44" s="158">
        <v>48.38472538497355</v>
      </c>
      <c r="G44" s="158">
        <v>-656.8204381498548</v>
      </c>
      <c r="H44" s="158">
        <v>33.62860676218452</v>
      </c>
      <c r="I44" s="158">
        <f>SUM(E44:H44)</f>
        <v>-561.6675515433603</v>
      </c>
      <c r="J44" s="158"/>
    </row>
    <row r="45" spans="3:10" ht="12.75">
      <c r="C45" s="155" t="s">
        <v>91</v>
      </c>
      <c r="E45" s="158">
        <v>-447.93455485032956</v>
      </c>
      <c r="F45" s="158">
        <v>384.6752642882444</v>
      </c>
      <c r="G45" s="158">
        <v>-296.34514350157394</v>
      </c>
      <c r="H45" s="158">
        <v>477.26252753530434</v>
      </c>
      <c r="I45" s="158">
        <f>SUM(E45:H45)</f>
        <v>117.65809347164526</v>
      </c>
      <c r="J45" s="158"/>
    </row>
    <row r="46" spans="5:10" ht="12.75">
      <c r="E46" s="158"/>
      <c r="F46" s="158"/>
      <c r="G46" s="158"/>
      <c r="H46" s="158"/>
      <c r="I46" s="158"/>
      <c r="J46" s="158"/>
    </row>
    <row r="47" spans="2:10" ht="12.75">
      <c r="B47" s="155" t="s">
        <v>453</v>
      </c>
      <c r="E47" s="158">
        <v>-25.074269689999973</v>
      </c>
      <c r="F47" s="158">
        <v>29.618964159999976</v>
      </c>
      <c r="G47" s="158">
        <v>5.7756143599999845</v>
      </c>
      <c r="H47" s="158">
        <v>-12.278100870000031</v>
      </c>
      <c r="I47" s="158">
        <f>SUM(E47:H47)</f>
        <v>-1.9577920400000437</v>
      </c>
      <c r="J47" s="158"/>
    </row>
    <row r="48" spans="1:10" ht="12.75">
      <c r="A48" s="163"/>
      <c r="B48" s="163"/>
      <c r="C48" s="163"/>
      <c r="D48" s="163"/>
      <c r="E48" s="178"/>
      <c r="F48" s="178"/>
      <c r="G48" s="178"/>
      <c r="H48" s="178"/>
      <c r="I48" s="178"/>
      <c r="J48" s="158"/>
    </row>
    <row r="49" spans="5:10" ht="12.75">
      <c r="E49" s="158"/>
      <c r="F49" s="158"/>
      <c r="G49" s="158"/>
      <c r="H49" s="158"/>
      <c r="I49" s="158"/>
      <c r="J49" s="158"/>
    </row>
    <row r="50" spans="5:10" ht="12.75">
      <c r="E50" s="158"/>
      <c r="F50" s="158"/>
      <c r="G50" s="158"/>
      <c r="H50" s="158"/>
      <c r="I50" s="158"/>
      <c r="J50" s="158"/>
    </row>
    <row r="51" spans="1:9" ht="12.75">
      <c r="A51" s="293" t="s">
        <v>454</v>
      </c>
      <c r="B51" s="293"/>
      <c r="C51" s="293"/>
      <c r="D51" s="293"/>
      <c r="E51" s="293"/>
      <c r="G51" s="293"/>
      <c r="H51" s="293"/>
      <c r="I51" s="293"/>
    </row>
    <row r="52" spans="1:9" ht="12.75">
      <c r="A52" s="293" t="s">
        <v>455</v>
      </c>
      <c r="B52" s="293"/>
      <c r="C52" s="293"/>
      <c r="D52" s="293"/>
      <c r="E52" s="293"/>
      <c r="G52" s="293"/>
      <c r="H52" s="293"/>
      <c r="I52" s="293"/>
    </row>
    <row r="53" spans="1:9" ht="12.75">
      <c r="A53" s="293" t="s">
        <v>456</v>
      </c>
      <c r="B53" s="293"/>
      <c r="C53" s="293"/>
      <c r="D53" s="293"/>
      <c r="E53" s="293"/>
      <c r="G53" s="293"/>
      <c r="H53" s="293"/>
      <c r="I53" s="293"/>
    </row>
    <row r="54" spans="1:9" ht="12.75">
      <c r="A54" s="293"/>
      <c r="B54" s="293"/>
      <c r="C54" s="293"/>
      <c r="D54" s="293"/>
      <c r="E54" s="293"/>
      <c r="G54" s="293"/>
      <c r="H54" s="293"/>
      <c r="I54" s="293"/>
    </row>
  </sheetData>
  <sheetProtection/>
  <mergeCells count="6">
    <mergeCell ref="A27:I27"/>
    <mergeCell ref="E30:H30"/>
    <mergeCell ref="A1:I1"/>
    <mergeCell ref="A3:I3"/>
    <mergeCell ref="E6:H6"/>
    <mergeCell ref="A26:I26"/>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tabColor indexed="30"/>
  </sheetPr>
  <dimension ref="A2:T195"/>
  <sheetViews>
    <sheetView showGridLines="0" zoomScale="75" zoomScaleNormal="75" zoomScaleSheetLayoutView="75" zoomScalePageLayoutView="0" workbookViewId="0" topLeftCell="A1">
      <pane ySplit="2340" topLeftCell="A90" activePane="bottomLeft" state="split"/>
      <selection pane="topLeft" activeCell="I100" sqref="I100"/>
      <selection pane="bottomLeft" activeCell="I100" sqref="I100:S100"/>
    </sheetView>
  </sheetViews>
  <sheetFormatPr defaultColWidth="10.7109375" defaultRowHeight="12.75"/>
  <cols>
    <col min="1" max="1" width="2.28125" style="259" customWidth="1"/>
    <col min="2" max="2" width="2.421875" style="259" customWidth="1"/>
    <col min="3" max="3" width="2.140625" style="259" customWidth="1"/>
    <col min="4" max="4" width="6.28125" style="259" customWidth="1"/>
    <col min="5" max="5" width="8.8515625" style="259" customWidth="1"/>
    <col min="6" max="6" width="5.28125" style="259" customWidth="1"/>
    <col min="7" max="7" width="12.7109375" style="259" customWidth="1"/>
    <col min="8" max="8" width="11.140625" style="259" customWidth="1"/>
    <col min="9" max="9" width="14.00390625" style="315" customWidth="1"/>
    <col min="10" max="10" width="2.57421875" style="315" customWidth="1"/>
    <col min="11" max="11" width="15.57421875" style="260" customWidth="1"/>
    <col min="12" max="12" width="1.28515625" style="260" customWidth="1"/>
    <col min="13" max="13" width="11.421875" style="260" customWidth="1"/>
    <col min="14" max="14" width="1.28515625" style="260" customWidth="1"/>
    <col min="15" max="15" width="11.421875" style="260" customWidth="1"/>
    <col min="16" max="16" width="1.28515625" style="260" customWidth="1"/>
    <col min="17" max="17" width="15.57421875" style="260" customWidth="1"/>
    <col min="18" max="18" width="2.57421875" style="260" customWidth="1"/>
    <col min="19" max="19" width="14.00390625" style="315" customWidth="1"/>
    <col min="20" max="16384" width="10.7109375" style="259" customWidth="1"/>
  </cols>
  <sheetData>
    <row r="2" spans="1:19" s="305" customFormat="1" ht="12.75">
      <c r="A2" s="299" t="s">
        <v>768</v>
      </c>
      <c r="B2" s="300"/>
      <c r="C2" s="300"/>
      <c r="D2" s="300"/>
      <c r="E2" s="300"/>
      <c r="F2" s="300"/>
      <c r="G2" s="300"/>
      <c r="H2" s="300"/>
      <c r="I2" s="308"/>
      <c r="J2" s="308"/>
      <c r="K2" s="301"/>
      <c r="L2" s="301"/>
      <c r="M2" s="302"/>
      <c r="N2" s="302"/>
      <c r="O2" s="302"/>
      <c r="P2" s="302"/>
      <c r="Q2" s="302"/>
      <c r="R2" s="302"/>
      <c r="S2" s="303"/>
    </row>
    <row r="3" spans="1:19" ht="12.75">
      <c r="A3" s="305" t="s">
        <v>0</v>
      </c>
      <c r="B3" s="306"/>
      <c r="C3" s="300"/>
      <c r="D3" s="300"/>
      <c r="E3" s="300"/>
      <c r="F3" s="300"/>
      <c r="G3" s="300"/>
      <c r="H3" s="300"/>
      <c r="I3" s="303"/>
      <c r="J3" s="303"/>
      <c r="S3" s="303"/>
    </row>
    <row r="4" spans="1:19" s="305" customFormat="1" ht="12.75">
      <c r="A4" s="307"/>
      <c r="I4" s="304"/>
      <c r="J4" s="304"/>
      <c r="K4" s="304"/>
      <c r="L4" s="304"/>
      <c r="M4" s="304"/>
      <c r="N4" s="304"/>
      <c r="O4" s="304"/>
      <c r="P4" s="304"/>
      <c r="Q4" s="304"/>
      <c r="R4" s="304"/>
      <c r="S4" s="308"/>
    </row>
    <row r="5" spans="1:19" s="305" customFormat="1" ht="12.75">
      <c r="A5" s="309"/>
      <c r="B5" s="309"/>
      <c r="C5" s="309"/>
      <c r="D5" s="309"/>
      <c r="E5" s="309"/>
      <c r="F5" s="309"/>
      <c r="G5" s="310"/>
      <c r="H5" s="310"/>
      <c r="I5" s="310"/>
      <c r="J5" s="310"/>
      <c r="K5" s="310" t="s">
        <v>698</v>
      </c>
      <c r="L5" s="310"/>
      <c r="M5" s="310"/>
      <c r="N5" s="310"/>
      <c r="O5" s="310"/>
      <c r="P5" s="310"/>
      <c r="Q5" s="310"/>
      <c r="R5" s="310"/>
      <c r="S5" s="311"/>
    </row>
    <row r="6" spans="7:19" ht="12.75">
      <c r="G6" s="300"/>
      <c r="H6" s="300"/>
      <c r="I6" s="302"/>
      <c r="J6" s="302"/>
      <c r="K6" s="312" t="s">
        <v>739</v>
      </c>
      <c r="L6" s="312"/>
      <c r="M6" s="312"/>
      <c r="N6" s="312"/>
      <c r="O6" s="312"/>
      <c r="P6" s="312"/>
      <c r="Q6" s="312"/>
      <c r="R6" s="313"/>
      <c r="S6" s="303"/>
    </row>
    <row r="7" spans="1:18" ht="12.75">
      <c r="A7" s="304" t="s">
        <v>1</v>
      </c>
      <c r="E7" s="314"/>
      <c r="F7" s="314"/>
      <c r="G7" s="314"/>
      <c r="H7" s="314"/>
      <c r="K7" s="315"/>
      <c r="L7" s="315"/>
      <c r="M7" s="315"/>
      <c r="N7" s="315"/>
      <c r="O7" s="315"/>
      <c r="P7" s="315"/>
      <c r="Q7" s="315"/>
      <c r="R7" s="315"/>
    </row>
    <row r="8" spans="1:19" s="305" customFormat="1" ht="39" thickBot="1">
      <c r="A8" s="319"/>
      <c r="B8" s="319"/>
      <c r="C8" s="319"/>
      <c r="D8" s="319"/>
      <c r="E8" s="320"/>
      <c r="F8" s="320"/>
      <c r="G8" s="320"/>
      <c r="H8" s="321"/>
      <c r="I8" s="322">
        <v>2008</v>
      </c>
      <c r="J8" s="323"/>
      <c r="K8" s="322" t="s">
        <v>699</v>
      </c>
      <c r="L8" s="323"/>
      <c r="M8" s="324" t="s">
        <v>700</v>
      </c>
      <c r="N8" s="325"/>
      <c r="O8" s="326" t="s">
        <v>701</v>
      </c>
      <c r="P8" s="325"/>
      <c r="Q8" s="326" t="s">
        <v>600</v>
      </c>
      <c r="R8" s="324"/>
      <c r="S8" s="327">
        <v>39873</v>
      </c>
    </row>
    <row r="9" spans="5:19" ht="12.75">
      <c r="E9" s="314"/>
      <c r="F9" s="314"/>
      <c r="G9" s="314"/>
      <c r="H9" s="314"/>
      <c r="I9" s="316"/>
      <c r="J9" s="316"/>
      <c r="K9" s="316"/>
      <c r="L9" s="316"/>
      <c r="M9" s="316"/>
      <c r="N9" s="316"/>
      <c r="O9" s="316"/>
      <c r="P9" s="316"/>
      <c r="Q9" s="316"/>
      <c r="R9" s="316"/>
      <c r="S9" s="316"/>
    </row>
    <row r="10" spans="5:19" s="305" customFormat="1" ht="12.75">
      <c r="E10" s="328"/>
      <c r="F10" s="328"/>
      <c r="G10" s="328"/>
      <c r="H10" s="329"/>
      <c r="I10" s="330">
        <v>-29833.38791695304</v>
      </c>
      <c r="J10" s="330"/>
      <c r="K10" s="330">
        <v>-651.1728689659212</v>
      </c>
      <c r="L10" s="330"/>
      <c r="M10" s="331">
        <v>-124.12830675961209</v>
      </c>
      <c r="N10" s="331"/>
      <c r="O10" s="331">
        <v>-5678.437954188108</v>
      </c>
      <c r="P10" s="331"/>
      <c r="Q10" s="331">
        <v>73.4449869723696</v>
      </c>
      <c r="R10" s="330"/>
      <c r="S10" s="330">
        <v>-36213.728476714256</v>
      </c>
    </row>
    <row r="11" spans="5:19" ht="12.75">
      <c r="E11" s="314"/>
      <c r="F11" s="314"/>
      <c r="G11" s="314"/>
      <c r="H11" s="314"/>
      <c r="I11" s="316"/>
      <c r="J11" s="316"/>
      <c r="K11" s="316"/>
      <c r="L11" s="316"/>
      <c r="M11" s="316"/>
      <c r="N11" s="316"/>
      <c r="O11" s="316"/>
      <c r="P11" s="316"/>
      <c r="Q11" s="316"/>
      <c r="R11" s="316"/>
      <c r="S11" s="316"/>
    </row>
    <row r="12" spans="1:19" ht="12.75">
      <c r="A12" s="305" t="s">
        <v>236</v>
      </c>
      <c r="B12" s="333"/>
      <c r="C12" s="305"/>
      <c r="D12" s="305"/>
      <c r="E12" s="328"/>
      <c r="F12" s="328"/>
      <c r="G12" s="328"/>
      <c r="H12" s="328"/>
      <c r="I12" s="332">
        <f>I14-I101</f>
        <v>-29833.38791695304</v>
      </c>
      <c r="J12" s="332"/>
      <c r="K12" s="332">
        <f>K14-K101</f>
        <v>-651.172868965921</v>
      </c>
      <c r="L12" s="332"/>
      <c r="M12" s="332">
        <f>M14-M101</f>
        <v>-124.12830675961209</v>
      </c>
      <c r="N12" s="332"/>
      <c r="O12" s="332">
        <f>O14-O101</f>
        <v>-5678.437954188108</v>
      </c>
      <c r="P12" s="332"/>
      <c r="Q12" s="332">
        <f>Q14-Q101</f>
        <v>73.4449869723696</v>
      </c>
      <c r="R12" s="332"/>
      <c r="S12" s="332">
        <f>S14-S101</f>
        <v>-36213.728476714256</v>
      </c>
    </row>
    <row r="13" spans="1:19" ht="12.75">
      <c r="A13" s="305"/>
      <c r="B13" s="305"/>
      <c r="C13" s="305"/>
      <c r="D13" s="305"/>
      <c r="E13" s="328"/>
      <c r="F13" s="328"/>
      <c r="G13" s="328"/>
      <c r="H13" s="328"/>
      <c r="I13" s="332"/>
      <c r="J13" s="317"/>
      <c r="K13" s="332"/>
      <c r="L13" s="317"/>
      <c r="M13" s="332"/>
      <c r="N13" s="317"/>
      <c r="O13" s="332"/>
      <c r="P13" s="332"/>
      <c r="Q13" s="332"/>
      <c r="R13" s="332"/>
      <c r="S13" s="332"/>
    </row>
    <row r="14" spans="1:19" s="314" customFormat="1" ht="12.75">
      <c r="A14" s="328" t="s">
        <v>468</v>
      </c>
      <c r="B14" s="328" t="s">
        <v>540</v>
      </c>
      <c r="C14" s="328"/>
      <c r="D14" s="335"/>
      <c r="E14" s="328"/>
      <c r="F14" s="328"/>
      <c r="G14" s="328"/>
      <c r="H14" s="328"/>
      <c r="I14" s="332">
        <f>I16+I24+I41+I46+I91</f>
        <v>142712.15438158254</v>
      </c>
      <c r="J14" s="332"/>
      <c r="K14" s="332">
        <f>K16+K24+K41+K46+K91</f>
        <v>1010.8645632529131</v>
      </c>
      <c r="L14" s="332"/>
      <c r="M14" s="332">
        <f>M16+M24+M41+M46+M91</f>
        <v>697.4309115545445</v>
      </c>
      <c r="N14" s="332"/>
      <c r="O14" s="332">
        <f>O16+O24+O41+O46+O91</f>
        <v>-1182.5966171550635</v>
      </c>
      <c r="P14" s="332"/>
      <c r="Q14" s="332">
        <f>Q16+Q24+Q41+Q46+Q91</f>
        <v>73.12605823150375</v>
      </c>
      <c r="R14" s="332"/>
      <c r="S14" s="332">
        <f>S16+S24+S41+S46+S91</f>
        <v>143310.93288064646</v>
      </c>
    </row>
    <row r="15" spans="1:19" s="314" customFormat="1" ht="12.75">
      <c r="A15" s="328"/>
      <c r="B15" s="328"/>
      <c r="C15" s="328"/>
      <c r="D15" s="328"/>
      <c r="E15" s="328"/>
      <c r="F15" s="328"/>
      <c r="G15" s="328"/>
      <c r="H15" s="328"/>
      <c r="I15" s="332"/>
      <c r="J15" s="332"/>
      <c r="K15" s="332"/>
      <c r="L15" s="332"/>
      <c r="M15" s="332"/>
      <c r="N15" s="332"/>
      <c r="O15" s="332"/>
      <c r="P15" s="332"/>
      <c r="Q15" s="332"/>
      <c r="R15" s="332"/>
      <c r="S15" s="332"/>
    </row>
    <row r="16" spans="1:19" s="314" customFormat="1" ht="12.75">
      <c r="A16" s="328"/>
      <c r="B16" s="328" t="s">
        <v>470</v>
      </c>
      <c r="C16" s="328" t="s">
        <v>230</v>
      </c>
      <c r="D16" s="328"/>
      <c r="E16" s="328"/>
      <c r="F16" s="328"/>
      <c r="G16" s="328"/>
      <c r="H16" s="328"/>
      <c r="I16" s="332">
        <f>I17+I21</f>
        <v>31820.219803212705</v>
      </c>
      <c r="J16" s="332"/>
      <c r="K16" s="332">
        <f>K17+K21</f>
        <v>2283.3520860145645</v>
      </c>
      <c r="L16" s="332"/>
      <c r="M16" s="332">
        <f>M17+M21</f>
        <v>28.2</v>
      </c>
      <c r="N16" s="332"/>
      <c r="O16" s="332">
        <f>O17+O21</f>
        <v>-605</v>
      </c>
      <c r="P16" s="332"/>
      <c r="Q16" s="332">
        <f>Q17+Q21</f>
        <v>0.04314199999999602</v>
      </c>
      <c r="R16" s="332"/>
      <c r="S16" s="332">
        <f>S17+S21</f>
        <v>33526.76861440727</v>
      </c>
    </row>
    <row r="17" spans="1:19" s="314" customFormat="1" ht="12.75">
      <c r="A17" s="328"/>
      <c r="B17" s="328"/>
      <c r="C17" s="328" t="s">
        <v>240</v>
      </c>
      <c r="D17" s="328" t="s">
        <v>601</v>
      </c>
      <c r="E17" s="328"/>
      <c r="F17" s="328"/>
      <c r="G17" s="328"/>
      <c r="H17" s="328"/>
      <c r="I17" s="332">
        <f>I19+I20</f>
        <v>27671.549928662705</v>
      </c>
      <c r="J17" s="332"/>
      <c r="K17" s="332">
        <f>K19+K20</f>
        <v>1938.3056691945644</v>
      </c>
      <c r="L17" s="332"/>
      <c r="M17" s="332">
        <f>M19+M20</f>
        <v>28.2</v>
      </c>
      <c r="N17" s="332"/>
      <c r="O17" s="332">
        <f>O19+O20</f>
        <v>-605</v>
      </c>
      <c r="P17" s="332"/>
      <c r="Q17" s="332">
        <f>Q19+Q20</f>
        <v>0.04314199999999602</v>
      </c>
      <c r="R17" s="332"/>
      <c r="S17" s="332">
        <f>S19+S20</f>
        <v>29033.098739857272</v>
      </c>
    </row>
    <row r="18" spans="1:19" s="314" customFormat="1" ht="12.75">
      <c r="A18" s="328"/>
      <c r="B18" s="328"/>
      <c r="C18" s="328"/>
      <c r="D18" s="328" t="s">
        <v>241</v>
      </c>
      <c r="E18" s="328"/>
      <c r="F18" s="328"/>
      <c r="G18" s="328"/>
      <c r="H18" s="328"/>
      <c r="I18" s="332"/>
      <c r="J18" s="332"/>
      <c r="K18" s="332"/>
      <c r="L18" s="332"/>
      <c r="M18" s="332"/>
      <c r="N18" s="332"/>
      <c r="O18" s="332"/>
      <c r="P18" s="332"/>
      <c r="Q18" s="332"/>
      <c r="R18" s="332"/>
      <c r="S18" s="332"/>
    </row>
    <row r="19" spans="1:19" s="314" customFormat="1" ht="12.75">
      <c r="A19" s="328"/>
      <c r="B19" s="328"/>
      <c r="C19" s="328"/>
      <c r="D19" s="328" t="s">
        <v>602</v>
      </c>
      <c r="E19" s="328" t="s">
        <v>603</v>
      </c>
      <c r="F19" s="328"/>
      <c r="G19" s="328"/>
      <c r="H19" s="328"/>
      <c r="I19" s="332">
        <v>27671.549928662705</v>
      </c>
      <c r="J19" s="332"/>
      <c r="K19" s="332">
        <v>1938.3056691945644</v>
      </c>
      <c r="L19" s="332"/>
      <c r="M19" s="332">
        <v>28.2</v>
      </c>
      <c r="N19" s="332"/>
      <c r="O19" s="332">
        <v>-605</v>
      </c>
      <c r="P19" s="332"/>
      <c r="Q19" s="332">
        <v>0.04314199999999602</v>
      </c>
      <c r="R19" s="332"/>
      <c r="S19" s="332">
        <v>29033.098739857272</v>
      </c>
    </row>
    <row r="20" spans="1:19" s="314" customFormat="1" ht="12.75">
      <c r="A20" s="328"/>
      <c r="B20" s="328"/>
      <c r="C20" s="328"/>
      <c r="D20" s="328" t="s">
        <v>604</v>
      </c>
      <c r="E20" s="328" t="s">
        <v>605</v>
      </c>
      <c r="F20" s="328"/>
      <c r="G20" s="328"/>
      <c r="H20" s="328"/>
      <c r="I20" s="332">
        <v>0</v>
      </c>
      <c r="J20" s="332"/>
      <c r="K20" s="332">
        <v>0</v>
      </c>
      <c r="L20" s="332"/>
      <c r="M20" s="332">
        <v>0</v>
      </c>
      <c r="N20" s="332"/>
      <c r="O20" s="332">
        <v>0</v>
      </c>
      <c r="P20" s="332"/>
      <c r="Q20" s="332">
        <v>0</v>
      </c>
      <c r="R20" s="332"/>
      <c r="S20" s="332">
        <v>0</v>
      </c>
    </row>
    <row r="21" spans="1:19" s="314" customFormat="1" ht="12.75">
      <c r="A21" s="328"/>
      <c r="B21" s="328"/>
      <c r="C21" s="328" t="s">
        <v>244</v>
      </c>
      <c r="D21" s="328" t="s">
        <v>17</v>
      </c>
      <c r="E21" s="328"/>
      <c r="F21" s="328"/>
      <c r="G21" s="328"/>
      <c r="H21" s="328"/>
      <c r="I21" s="332">
        <f>I22+I23</f>
        <v>4148.669874550001</v>
      </c>
      <c r="J21" s="332"/>
      <c r="K21" s="332">
        <f>K22+K23</f>
        <v>345.0464168200001</v>
      </c>
      <c r="L21" s="332"/>
      <c r="M21" s="332">
        <f>M22+M23</f>
        <v>0</v>
      </c>
      <c r="N21" s="332"/>
      <c r="O21" s="332">
        <f>O22+O23</f>
        <v>0</v>
      </c>
      <c r="P21" s="332"/>
      <c r="Q21" s="332">
        <f>Q22+Q23</f>
        <v>0</v>
      </c>
      <c r="R21" s="332"/>
      <c r="S21" s="332">
        <f>S22+S23</f>
        <v>4493.669874550001</v>
      </c>
    </row>
    <row r="22" spans="1:19" s="314" customFormat="1" ht="12.75">
      <c r="A22" s="328"/>
      <c r="B22" s="328"/>
      <c r="C22" s="328"/>
      <c r="D22" s="328" t="s">
        <v>606</v>
      </c>
      <c r="E22" s="328" t="s">
        <v>603</v>
      </c>
      <c r="F22" s="328"/>
      <c r="G22" s="328"/>
      <c r="H22" s="328"/>
      <c r="I22" s="332">
        <v>4148.669874550001</v>
      </c>
      <c r="J22" s="332"/>
      <c r="K22" s="332">
        <v>345.0464168200001</v>
      </c>
      <c r="L22" s="332"/>
      <c r="M22" s="332">
        <v>0</v>
      </c>
      <c r="N22" s="332"/>
      <c r="O22" s="332">
        <v>0</v>
      </c>
      <c r="P22" s="332"/>
      <c r="Q22" s="332">
        <v>0</v>
      </c>
      <c r="R22" s="332"/>
      <c r="S22" s="332">
        <v>4493.669874550001</v>
      </c>
    </row>
    <row r="23" spans="1:19" s="314" customFormat="1" ht="12.75">
      <c r="A23" s="328"/>
      <c r="B23" s="328"/>
      <c r="C23" s="328"/>
      <c r="D23" s="328" t="s">
        <v>607</v>
      </c>
      <c r="E23" s="328" t="s">
        <v>605</v>
      </c>
      <c r="F23" s="328"/>
      <c r="G23" s="328"/>
      <c r="H23" s="328"/>
      <c r="I23" s="332">
        <v>0</v>
      </c>
      <c r="J23" s="332"/>
      <c r="K23" s="332">
        <v>0</v>
      </c>
      <c r="L23" s="332"/>
      <c r="M23" s="332">
        <v>0</v>
      </c>
      <c r="N23" s="332"/>
      <c r="O23" s="332">
        <v>0</v>
      </c>
      <c r="P23" s="332"/>
      <c r="Q23" s="332">
        <v>0</v>
      </c>
      <c r="R23" s="332"/>
      <c r="S23" s="332">
        <v>0</v>
      </c>
    </row>
    <row r="24" spans="1:19" s="314" customFormat="1" ht="12.75">
      <c r="A24" s="328"/>
      <c r="B24" s="328" t="s">
        <v>474</v>
      </c>
      <c r="C24" s="328" t="s">
        <v>97</v>
      </c>
      <c r="D24" s="328"/>
      <c r="E24" s="328"/>
      <c r="F24" s="328"/>
      <c r="G24" s="328"/>
      <c r="H24" s="328"/>
      <c r="I24" s="332">
        <f>I25+I30</f>
        <v>57298.992646432525</v>
      </c>
      <c r="J24" s="332"/>
      <c r="K24" s="332">
        <f>K25+K30</f>
        <v>313.19242722881836</v>
      </c>
      <c r="L24" s="332"/>
      <c r="M24" s="332">
        <f>M25+M30</f>
        <v>-323.1477308160731</v>
      </c>
      <c r="N24" s="332"/>
      <c r="O24" s="332">
        <f>O25+O30</f>
        <v>-1003.9826250539525</v>
      </c>
      <c r="P24" s="332"/>
      <c r="Q24" s="332">
        <f>Q25+Q30</f>
        <v>-0.009999999996362021</v>
      </c>
      <c r="R24" s="332"/>
      <c r="S24" s="332">
        <f>S25+S30</f>
        <v>56285.04471779134</v>
      </c>
    </row>
    <row r="25" spans="1:19" s="314" customFormat="1" ht="12.75">
      <c r="A25" s="328"/>
      <c r="B25" s="328"/>
      <c r="C25" s="328" t="s">
        <v>608</v>
      </c>
      <c r="D25" s="328" t="s">
        <v>609</v>
      </c>
      <c r="E25" s="328"/>
      <c r="F25" s="328"/>
      <c r="G25" s="328"/>
      <c r="H25" s="328"/>
      <c r="I25" s="332">
        <f>I26+I27+I28+I29</f>
        <v>33250.40818707711</v>
      </c>
      <c r="J25" s="332"/>
      <c r="K25" s="332">
        <f>K26+K27+K28+K29</f>
        <v>1421.561027208465</v>
      </c>
      <c r="L25" s="332"/>
      <c r="M25" s="332">
        <f>M26+M27+M28+M29</f>
        <v>-347.3925350263999</v>
      </c>
      <c r="N25" s="332"/>
      <c r="O25" s="332">
        <f>O26+O27+O28+O29</f>
        <v>-389.65576215914746</v>
      </c>
      <c r="P25" s="332"/>
      <c r="Q25" s="332">
        <f>Q26+Q27+Q28+Q29</f>
        <v>3.637978807091713E-12</v>
      </c>
      <c r="R25" s="332"/>
      <c r="S25" s="332">
        <f>S26+S27+S28+S29</f>
        <v>33934.92091710004</v>
      </c>
    </row>
    <row r="26" spans="1:19" s="314" customFormat="1" ht="12.75">
      <c r="A26" s="328"/>
      <c r="B26" s="328"/>
      <c r="C26" s="328"/>
      <c r="D26" s="328" t="s">
        <v>610</v>
      </c>
      <c r="E26" s="328" t="s">
        <v>103</v>
      </c>
      <c r="F26" s="328"/>
      <c r="G26" s="328"/>
      <c r="H26" s="328"/>
      <c r="I26" s="332">
        <v>0</v>
      </c>
      <c r="J26" s="332"/>
      <c r="K26" s="332">
        <v>0</v>
      </c>
      <c r="L26" s="332"/>
      <c r="M26" s="332">
        <v>0</v>
      </c>
      <c r="N26" s="332"/>
      <c r="O26" s="332">
        <v>0</v>
      </c>
      <c r="P26" s="332"/>
      <c r="Q26" s="332">
        <v>0</v>
      </c>
      <c r="R26" s="332"/>
      <c r="S26" s="332">
        <v>0</v>
      </c>
    </row>
    <row r="27" spans="1:19" s="314" customFormat="1" ht="12.75">
      <c r="A27" s="328"/>
      <c r="B27" s="328"/>
      <c r="C27" s="328"/>
      <c r="D27" s="328" t="s">
        <v>611</v>
      </c>
      <c r="E27" s="328" t="s">
        <v>612</v>
      </c>
      <c r="F27" s="328"/>
      <c r="G27" s="328"/>
      <c r="H27" s="328"/>
      <c r="I27" s="332">
        <v>0.20905326000000002</v>
      </c>
      <c r="J27" s="332"/>
      <c r="K27" s="332">
        <v>0.5055831700000004</v>
      </c>
      <c r="L27" s="332"/>
      <c r="M27" s="332">
        <v>0.1</v>
      </c>
      <c r="N27" s="332"/>
      <c r="O27" s="332">
        <v>-0.1</v>
      </c>
      <c r="P27" s="332"/>
      <c r="Q27" s="332">
        <v>0</v>
      </c>
      <c r="R27" s="332"/>
      <c r="S27" s="332">
        <v>0.7146364300000001</v>
      </c>
    </row>
    <row r="28" spans="1:19" s="314" customFormat="1" ht="12.75">
      <c r="A28" s="328"/>
      <c r="B28" s="328"/>
      <c r="C28" s="328"/>
      <c r="D28" s="328" t="s">
        <v>613</v>
      </c>
      <c r="E28" s="328" t="s">
        <v>188</v>
      </c>
      <c r="F28" s="328"/>
      <c r="G28" s="328"/>
      <c r="H28" s="328"/>
      <c r="I28" s="332">
        <v>59.68498990637568</v>
      </c>
      <c r="J28" s="332"/>
      <c r="K28" s="332">
        <v>0.8405226536243049</v>
      </c>
      <c r="L28" s="332"/>
      <c r="M28" s="332">
        <v>0</v>
      </c>
      <c r="N28" s="332"/>
      <c r="O28" s="332">
        <v>0</v>
      </c>
      <c r="P28" s="332"/>
      <c r="Q28" s="332">
        <v>0</v>
      </c>
      <c r="R28" s="332"/>
      <c r="S28" s="332">
        <v>60.52551256</v>
      </c>
    </row>
    <row r="29" spans="1:19" s="314" customFormat="1" ht="12.75">
      <c r="A29" s="328"/>
      <c r="B29" s="328"/>
      <c r="C29" s="328"/>
      <c r="D29" s="328" t="s">
        <v>614</v>
      </c>
      <c r="E29" s="328" t="s">
        <v>189</v>
      </c>
      <c r="F29" s="328"/>
      <c r="G29" s="328"/>
      <c r="H29" s="328"/>
      <c r="I29" s="332">
        <v>33190.51414391074</v>
      </c>
      <c r="J29" s="332"/>
      <c r="K29" s="332">
        <v>1420.2149213848406</v>
      </c>
      <c r="L29" s="332"/>
      <c r="M29" s="332">
        <v>-347.49253502639993</v>
      </c>
      <c r="N29" s="332"/>
      <c r="O29" s="332">
        <v>-389.55576215914743</v>
      </c>
      <c r="P29" s="332"/>
      <c r="Q29" s="332">
        <v>3.637978807091713E-12</v>
      </c>
      <c r="R29" s="332"/>
      <c r="S29" s="332">
        <v>33873.68076811004</v>
      </c>
    </row>
    <row r="30" spans="1:19" s="314" customFormat="1" ht="12.75">
      <c r="A30" s="328"/>
      <c r="B30" s="328"/>
      <c r="C30" s="328" t="s">
        <v>615</v>
      </c>
      <c r="D30" s="328" t="s">
        <v>255</v>
      </c>
      <c r="E30" s="328"/>
      <c r="F30" s="328"/>
      <c r="G30" s="328"/>
      <c r="H30" s="328"/>
      <c r="I30" s="332">
        <f>I31+I36</f>
        <v>24048.584459355417</v>
      </c>
      <c r="J30" s="332"/>
      <c r="K30" s="332">
        <f>K31+K36</f>
        <v>-1108.3685999796467</v>
      </c>
      <c r="L30" s="332"/>
      <c r="M30" s="332">
        <f>M31+M36</f>
        <v>24.244804210326834</v>
      </c>
      <c r="N30" s="332"/>
      <c r="O30" s="332">
        <f>O31+O36</f>
        <v>-614.326862894805</v>
      </c>
      <c r="P30" s="332"/>
      <c r="Q30" s="332">
        <f>Q31+Q36</f>
        <v>-0.01</v>
      </c>
      <c r="R30" s="332"/>
      <c r="S30" s="332">
        <f>S31+S36</f>
        <v>22350.123800691297</v>
      </c>
    </row>
    <row r="31" spans="1:19" s="314" customFormat="1" ht="12.75">
      <c r="A31" s="328"/>
      <c r="B31" s="328"/>
      <c r="C31" s="328"/>
      <c r="D31" s="328" t="s">
        <v>616</v>
      </c>
      <c r="E31" s="328" t="s">
        <v>617</v>
      </c>
      <c r="F31" s="328"/>
      <c r="G31" s="328"/>
      <c r="H31" s="328"/>
      <c r="I31" s="332">
        <f>I32+I33+I34+I35</f>
        <v>18459.30479760181</v>
      </c>
      <c r="J31" s="332"/>
      <c r="K31" s="332">
        <f>K32+K33+K34+K35</f>
        <v>114.6245478561064</v>
      </c>
      <c r="L31" s="332"/>
      <c r="M31" s="332">
        <f>M32+M33+M34+M35</f>
        <v>-30.53147644749896</v>
      </c>
      <c r="N31" s="332"/>
      <c r="O31" s="332">
        <f>O32+O33+O34+O35</f>
        <v>-574.2396717105736</v>
      </c>
      <c r="P31" s="332"/>
      <c r="Q31" s="332">
        <f>Q32+Q33+Q34+Q35</f>
        <v>0</v>
      </c>
      <c r="R31" s="332"/>
      <c r="S31" s="332">
        <f>S32+S33+S34+S35</f>
        <v>17969.158197299847</v>
      </c>
    </row>
    <row r="32" spans="1:19" s="314" customFormat="1" ht="12.75">
      <c r="A32" s="328"/>
      <c r="B32" s="328"/>
      <c r="C32" s="328"/>
      <c r="D32" s="328"/>
      <c r="E32" s="328" t="s">
        <v>618</v>
      </c>
      <c r="F32" s="328" t="s">
        <v>103</v>
      </c>
      <c r="G32" s="328"/>
      <c r="H32" s="328"/>
      <c r="I32" s="332">
        <v>0</v>
      </c>
      <c r="J32" s="332"/>
      <c r="K32" s="332">
        <v>0</v>
      </c>
      <c r="L32" s="332"/>
      <c r="M32" s="332">
        <v>0</v>
      </c>
      <c r="N32" s="332"/>
      <c r="O32" s="332">
        <v>0</v>
      </c>
      <c r="P32" s="332"/>
      <c r="Q32" s="332">
        <v>0</v>
      </c>
      <c r="R32" s="332"/>
      <c r="S32" s="332">
        <v>0</v>
      </c>
    </row>
    <row r="33" spans="1:19" s="314" customFormat="1" ht="12.75">
      <c r="A33" s="328"/>
      <c r="B33" s="328"/>
      <c r="C33" s="328"/>
      <c r="D33" s="328"/>
      <c r="E33" s="328" t="s">
        <v>619</v>
      </c>
      <c r="F33" s="328" t="s">
        <v>612</v>
      </c>
      <c r="G33" s="328"/>
      <c r="H33" s="328"/>
      <c r="I33" s="332">
        <v>15779.351492560001</v>
      </c>
      <c r="J33" s="332"/>
      <c r="K33" s="332">
        <v>-131.9404502155112</v>
      </c>
      <c r="L33" s="332"/>
      <c r="M33" s="332">
        <v>229.7376702599995</v>
      </c>
      <c r="N33" s="332"/>
      <c r="O33" s="332">
        <v>-555.3254311344881</v>
      </c>
      <c r="P33" s="332"/>
      <c r="Q33" s="332">
        <v>0</v>
      </c>
      <c r="R33" s="332"/>
      <c r="S33" s="332">
        <v>15321.823281470002</v>
      </c>
    </row>
    <row r="34" spans="1:19" s="314" customFormat="1" ht="12.75">
      <c r="A34" s="328"/>
      <c r="B34" s="328"/>
      <c r="C34" s="328"/>
      <c r="D34" s="328"/>
      <c r="E34" s="328" t="s">
        <v>620</v>
      </c>
      <c r="F34" s="328" t="s">
        <v>188</v>
      </c>
      <c r="G34" s="328"/>
      <c r="H34" s="328"/>
      <c r="I34" s="332">
        <v>171.23</v>
      </c>
      <c r="J34" s="332"/>
      <c r="K34" s="332">
        <v>-36.67399999999998</v>
      </c>
      <c r="L34" s="332"/>
      <c r="M34" s="332">
        <v>0</v>
      </c>
      <c r="N34" s="332"/>
      <c r="O34" s="332">
        <v>0</v>
      </c>
      <c r="P34" s="332"/>
      <c r="Q34" s="332">
        <v>0</v>
      </c>
      <c r="R34" s="332"/>
      <c r="S34" s="332">
        <v>134.556</v>
      </c>
    </row>
    <row r="35" spans="1:19" s="314" customFormat="1" ht="12.75">
      <c r="A35" s="328"/>
      <c r="B35" s="328"/>
      <c r="C35" s="328"/>
      <c r="D35" s="328"/>
      <c r="E35" s="328" t="s">
        <v>621</v>
      </c>
      <c r="F35" s="328" t="s">
        <v>189</v>
      </c>
      <c r="G35" s="328"/>
      <c r="H35" s="328"/>
      <c r="I35" s="332">
        <v>2508.72330504181</v>
      </c>
      <c r="J35" s="332"/>
      <c r="K35" s="332">
        <v>283.2389980716176</v>
      </c>
      <c r="L35" s="332"/>
      <c r="M35" s="332">
        <v>-260.26914670749846</v>
      </c>
      <c r="N35" s="332"/>
      <c r="O35" s="332">
        <v>-18.914240576085454</v>
      </c>
      <c r="P35" s="332"/>
      <c r="Q35" s="332">
        <v>0</v>
      </c>
      <c r="R35" s="332"/>
      <c r="S35" s="332">
        <v>2512.7789158298433</v>
      </c>
    </row>
    <row r="36" spans="1:19" s="314" customFormat="1" ht="12.75">
      <c r="A36" s="328"/>
      <c r="B36" s="328"/>
      <c r="C36" s="328"/>
      <c r="D36" s="328" t="s">
        <v>261</v>
      </c>
      <c r="E36" s="328"/>
      <c r="F36" s="328"/>
      <c r="G36" s="328"/>
      <c r="H36" s="328"/>
      <c r="I36" s="332">
        <f>I37+I38+I39+I40</f>
        <v>5589.279661753608</v>
      </c>
      <c r="J36" s="332"/>
      <c r="K36" s="332">
        <f>K37+K38+K39+K40</f>
        <v>-1222.993147835753</v>
      </c>
      <c r="L36" s="332"/>
      <c r="M36" s="332">
        <f>M37+M38+M39+M40</f>
        <v>54.776280657825794</v>
      </c>
      <c r="N36" s="332"/>
      <c r="O36" s="332">
        <f>O37+O38+O39+O40</f>
        <v>-40.087191184231386</v>
      </c>
      <c r="P36" s="332"/>
      <c r="Q36" s="332">
        <f>Q37+Q38+Q39+Q40</f>
        <v>-0.01</v>
      </c>
      <c r="R36" s="332"/>
      <c r="S36" s="332">
        <f>S37+S38+S39+S40</f>
        <v>4380.965603391449</v>
      </c>
    </row>
    <row r="37" spans="1:19" s="314" customFormat="1" ht="12.75">
      <c r="A37" s="328"/>
      <c r="B37" s="328"/>
      <c r="C37" s="328"/>
      <c r="D37" s="328"/>
      <c r="E37" s="328" t="s">
        <v>622</v>
      </c>
      <c r="F37" s="328" t="s">
        <v>103</v>
      </c>
      <c r="G37" s="328"/>
      <c r="H37" s="328"/>
      <c r="I37" s="332">
        <v>0</v>
      </c>
      <c r="J37" s="332"/>
      <c r="K37" s="332">
        <v>0</v>
      </c>
      <c r="L37" s="332"/>
      <c r="M37" s="332">
        <v>0</v>
      </c>
      <c r="N37" s="332"/>
      <c r="O37" s="332">
        <v>0</v>
      </c>
      <c r="P37" s="332"/>
      <c r="Q37" s="332">
        <v>0</v>
      </c>
      <c r="R37" s="332"/>
      <c r="S37" s="332">
        <v>0</v>
      </c>
    </row>
    <row r="38" spans="1:19" s="314" customFormat="1" ht="12.75">
      <c r="A38" s="328"/>
      <c r="B38" s="328"/>
      <c r="C38" s="328"/>
      <c r="D38" s="328"/>
      <c r="E38" s="328" t="s">
        <v>623</v>
      </c>
      <c r="F38" s="328" t="s">
        <v>612</v>
      </c>
      <c r="G38" s="328"/>
      <c r="H38" s="328"/>
      <c r="I38" s="332">
        <v>3441.0964096400003</v>
      </c>
      <c r="J38" s="332"/>
      <c r="K38" s="332">
        <v>-1277.992246334894</v>
      </c>
      <c r="L38" s="332"/>
      <c r="M38" s="332">
        <v>45.87</v>
      </c>
      <c r="N38" s="332"/>
      <c r="O38" s="332">
        <v>-45.44482931510629</v>
      </c>
      <c r="P38" s="332"/>
      <c r="Q38" s="332">
        <v>0</v>
      </c>
      <c r="R38" s="332"/>
      <c r="S38" s="332">
        <v>2163.52933399</v>
      </c>
    </row>
    <row r="39" spans="1:19" s="314" customFormat="1" ht="12.75">
      <c r="A39" s="328"/>
      <c r="B39" s="328"/>
      <c r="C39" s="328"/>
      <c r="D39" s="328"/>
      <c r="E39" s="328" t="s">
        <v>624</v>
      </c>
      <c r="F39" s="328" t="s">
        <v>188</v>
      </c>
      <c r="G39" s="328"/>
      <c r="H39" s="328"/>
      <c r="I39" s="332">
        <v>0</v>
      </c>
      <c r="J39" s="332"/>
      <c r="K39" s="332">
        <v>6.302</v>
      </c>
      <c r="L39" s="332"/>
      <c r="M39" s="332">
        <v>0</v>
      </c>
      <c r="N39" s="332"/>
      <c r="O39" s="332">
        <v>0</v>
      </c>
      <c r="P39" s="332"/>
      <c r="Q39" s="332">
        <v>0</v>
      </c>
      <c r="R39" s="332"/>
      <c r="S39" s="332">
        <v>6.302</v>
      </c>
    </row>
    <row r="40" spans="1:19" s="314" customFormat="1" ht="12.75">
      <c r="A40" s="328"/>
      <c r="B40" s="328"/>
      <c r="C40" s="328"/>
      <c r="D40" s="328"/>
      <c r="E40" s="328" t="s">
        <v>625</v>
      </c>
      <c r="F40" s="328" t="s">
        <v>189</v>
      </c>
      <c r="G40" s="328"/>
      <c r="H40" s="328"/>
      <c r="I40" s="332">
        <v>2148.1832521136075</v>
      </c>
      <c r="J40" s="332"/>
      <c r="K40" s="332">
        <v>48.69709849914106</v>
      </c>
      <c r="L40" s="332"/>
      <c r="M40" s="332">
        <v>8.9062806578258</v>
      </c>
      <c r="N40" s="332"/>
      <c r="O40" s="332">
        <v>5.3576381308749</v>
      </c>
      <c r="P40" s="332"/>
      <c r="Q40" s="332">
        <v>-0.01</v>
      </c>
      <c r="R40" s="332"/>
      <c r="S40" s="332">
        <v>2211.134269401449</v>
      </c>
    </row>
    <row r="41" spans="1:19" s="314" customFormat="1" ht="12.75">
      <c r="A41" s="328"/>
      <c r="B41" s="328" t="s">
        <v>539</v>
      </c>
      <c r="C41" s="328" t="s">
        <v>485</v>
      </c>
      <c r="D41" s="328"/>
      <c r="E41" s="328"/>
      <c r="F41" s="328"/>
      <c r="G41" s="328"/>
      <c r="H41" s="328"/>
      <c r="I41" s="332">
        <f>I42+I43+I44+I45</f>
        <v>3026.734196360004</v>
      </c>
      <c r="J41" s="332"/>
      <c r="K41" s="332">
        <f>K42+K43+K44+K45</f>
        <v>-3128.838118223936</v>
      </c>
      <c r="L41" s="332"/>
      <c r="M41" s="332">
        <f>M42+M43+M44+M45</f>
        <v>631.144988712434</v>
      </c>
      <c r="N41" s="332"/>
      <c r="O41" s="332">
        <f>O42+O43+O44+O45</f>
        <v>1509.3</v>
      </c>
      <c r="P41" s="332"/>
      <c r="Q41" s="332">
        <f>Q42+Q43+Q44+Q45</f>
        <v>73.04291623150016</v>
      </c>
      <c r="R41" s="332"/>
      <c r="S41" s="332">
        <f>S42+S43+S44+S45</f>
        <v>2111.383983080002</v>
      </c>
    </row>
    <row r="42" spans="1:19" s="314" customFormat="1" ht="12.75">
      <c r="A42" s="328"/>
      <c r="B42" s="328"/>
      <c r="C42" s="328" t="s">
        <v>626</v>
      </c>
      <c r="D42" s="328" t="s">
        <v>103</v>
      </c>
      <c r="E42" s="328"/>
      <c r="F42" s="328"/>
      <c r="G42" s="328"/>
      <c r="H42" s="328"/>
      <c r="I42" s="332">
        <v>0</v>
      </c>
      <c r="J42" s="332"/>
      <c r="K42" s="332">
        <v>0</v>
      </c>
      <c r="L42" s="332"/>
      <c r="M42" s="332">
        <v>0</v>
      </c>
      <c r="N42" s="332"/>
      <c r="O42" s="332">
        <v>0</v>
      </c>
      <c r="P42" s="332"/>
      <c r="Q42" s="332">
        <v>0</v>
      </c>
      <c r="R42" s="332"/>
      <c r="S42" s="332">
        <v>0</v>
      </c>
    </row>
    <row r="43" spans="1:19" s="314" customFormat="1" ht="12.75">
      <c r="A43" s="328"/>
      <c r="B43" s="328"/>
      <c r="C43" s="328" t="s">
        <v>627</v>
      </c>
      <c r="D43" s="328" t="s">
        <v>612</v>
      </c>
      <c r="E43" s="328"/>
      <c r="F43" s="328"/>
      <c r="G43" s="328"/>
      <c r="H43" s="328"/>
      <c r="I43" s="332">
        <v>0</v>
      </c>
      <c r="J43" s="332"/>
      <c r="K43" s="332">
        <v>0</v>
      </c>
      <c r="L43" s="332"/>
      <c r="M43" s="332">
        <v>0</v>
      </c>
      <c r="N43" s="332"/>
      <c r="O43" s="332">
        <v>0</v>
      </c>
      <c r="P43" s="332"/>
      <c r="Q43" s="332">
        <v>0</v>
      </c>
      <c r="R43" s="332"/>
      <c r="S43" s="332">
        <v>0</v>
      </c>
    </row>
    <row r="44" spans="1:19" s="314" customFormat="1" ht="12.75">
      <c r="A44" s="328"/>
      <c r="B44" s="328"/>
      <c r="C44" s="328" t="s">
        <v>628</v>
      </c>
      <c r="D44" s="328" t="s">
        <v>188</v>
      </c>
      <c r="E44" s="328"/>
      <c r="F44" s="328"/>
      <c r="G44" s="328"/>
      <c r="H44" s="328"/>
      <c r="I44" s="332">
        <v>2428.744330740004</v>
      </c>
      <c r="J44" s="332"/>
      <c r="K44" s="332">
        <v>-1105.48371993315</v>
      </c>
      <c r="L44" s="332"/>
      <c r="M44" s="332">
        <v>23.4018272716478</v>
      </c>
      <c r="N44" s="332"/>
      <c r="O44" s="332">
        <v>290.5</v>
      </c>
      <c r="P44" s="332"/>
      <c r="Q44" s="332">
        <v>73.04291623150016</v>
      </c>
      <c r="R44" s="332"/>
      <c r="S44" s="332">
        <v>1710.205354310002</v>
      </c>
    </row>
    <row r="45" spans="1:19" s="314" customFormat="1" ht="12.75">
      <c r="A45" s="328"/>
      <c r="B45" s="328"/>
      <c r="C45" s="328" t="s">
        <v>629</v>
      </c>
      <c r="D45" s="328" t="s">
        <v>189</v>
      </c>
      <c r="E45" s="328"/>
      <c r="F45" s="328"/>
      <c r="G45" s="328"/>
      <c r="H45" s="328"/>
      <c r="I45" s="332">
        <v>597.9898656199998</v>
      </c>
      <c r="J45" s="332"/>
      <c r="K45" s="332">
        <v>-2023.3543982907859</v>
      </c>
      <c r="L45" s="332"/>
      <c r="M45" s="332">
        <v>607.7431614407863</v>
      </c>
      <c r="N45" s="332"/>
      <c r="O45" s="332">
        <v>1218.8</v>
      </c>
      <c r="P45" s="332"/>
      <c r="Q45" s="332">
        <v>0</v>
      </c>
      <c r="R45" s="332"/>
      <c r="S45" s="332">
        <v>401.1786287700001</v>
      </c>
    </row>
    <row r="46" spans="1:19" s="314" customFormat="1" ht="12.75">
      <c r="A46" s="328"/>
      <c r="B46" s="328" t="s">
        <v>630</v>
      </c>
      <c r="C46" s="328" t="s">
        <v>101</v>
      </c>
      <c r="D46" s="328"/>
      <c r="E46" s="328"/>
      <c r="F46" s="328"/>
      <c r="G46" s="328"/>
      <c r="H46" s="328"/>
      <c r="I46" s="332">
        <f>I47+I56+I69+I76</f>
        <v>27403.858897787308</v>
      </c>
      <c r="J46" s="332"/>
      <c r="K46" s="332">
        <f>K47+K56+K69+K76</f>
        <v>1083.5139799617682</v>
      </c>
      <c r="L46" s="332"/>
      <c r="M46" s="332">
        <f>M47+M56+M69+M76</f>
        <v>0</v>
      </c>
      <c r="N46" s="332"/>
      <c r="O46" s="332">
        <f>O47+O56+O69+O76</f>
        <v>-482.10874143168655</v>
      </c>
      <c r="P46" s="332"/>
      <c r="Q46" s="332">
        <f>Q47+Q56+Q69+Q76</f>
        <v>0.049999999999954525</v>
      </c>
      <c r="R46" s="332"/>
      <c r="S46" s="332">
        <f>S47+S56+S69+S76</f>
        <v>28005.31413631739</v>
      </c>
    </row>
    <row r="47" spans="1:19" s="314" customFormat="1" ht="12.75">
      <c r="A47" s="328"/>
      <c r="B47" s="328"/>
      <c r="C47" s="328" t="s">
        <v>313</v>
      </c>
      <c r="D47" s="328" t="s">
        <v>21</v>
      </c>
      <c r="E47" s="328"/>
      <c r="F47" s="328"/>
      <c r="G47" s="328"/>
      <c r="H47" s="328"/>
      <c r="I47" s="332">
        <f>I48+I51</f>
        <v>8544.37416794974</v>
      </c>
      <c r="J47" s="332"/>
      <c r="K47" s="332">
        <f>K48+K51</f>
        <v>360.36589186385436</v>
      </c>
      <c r="L47" s="332"/>
      <c r="M47" s="332">
        <f>M48+M51</f>
        <v>0</v>
      </c>
      <c r="N47" s="332"/>
      <c r="O47" s="332">
        <f>O48+O51</f>
        <v>0</v>
      </c>
      <c r="P47" s="332"/>
      <c r="Q47" s="332">
        <f>Q48+Q51</f>
        <v>0</v>
      </c>
      <c r="R47" s="332"/>
      <c r="S47" s="332">
        <f>S48+S51</f>
        <v>8904.740059813594</v>
      </c>
    </row>
    <row r="48" spans="1:19" s="314" customFormat="1" ht="12.75">
      <c r="A48" s="328"/>
      <c r="B48" s="328"/>
      <c r="C48" s="328"/>
      <c r="D48" s="328" t="s">
        <v>631</v>
      </c>
      <c r="E48" s="328" t="s">
        <v>612</v>
      </c>
      <c r="F48" s="328"/>
      <c r="G48" s="328"/>
      <c r="H48" s="328"/>
      <c r="I48" s="332">
        <f>I49+I50</f>
        <v>0</v>
      </c>
      <c r="J48" s="332"/>
      <c r="K48" s="332">
        <f>K49+K50</f>
        <v>0</v>
      </c>
      <c r="L48" s="332"/>
      <c r="M48" s="332">
        <f>M49+M50</f>
        <v>0</v>
      </c>
      <c r="N48" s="332"/>
      <c r="O48" s="332">
        <f>O49+O50</f>
        <v>0</v>
      </c>
      <c r="P48" s="332"/>
      <c r="Q48" s="332">
        <f>Q49+Q50</f>
        <v>0</v>
      </c>
      <c r="R48" s="332"/>
      <c r="S48" s="332">
        <f>S49+S50</f>
        <v>0</v>
      </c>
    </row>
    <row r="49" spans="1:19" s="314" customFormat="1" ht="12.75">
      <c r="A49" s="328"/>
      <c r="B49" s="328"/>
      <c r="C49" s="328"/>
      <c r="D49" s="328"/>
      <c r="E49" s="328" t="s">
        <v>632</v>
      </c>
      <c r="F49" s="328" t="s">
        <v>633</v>
      </c>
      <c r="G49" s="328"/>
      <c r="H49" s="328"/>
      <c r="I49" s="332">
        <v>0</v>
      </c>
      <c r="J49" s="332"/>
      <c r="K49" s="332">
        <v>0</v>
      </c>
      <c r="L49" s="332"/>
      <c r="M49" s="332">
        <v>0</v>
      </c>
      <c r="N49" s="332"/>
      <c r="O49" s="332">
        <v>0</v>
      </c>
      <c r="P49" s="332"/>
      <c r="Q49" s="332">
        <v>0</v>
      </c>
      <c r="R49" s="332"/>
      <c r="S49" s="332">
        <v>0</v>
      </c>
    </row>
    <row r="50" spans="1:19" s="314" customFormat="1" ht="12.75">
      <c r="A50" s="328"/>
      <c r="B50" s="328"/>
      <c r="C50" s="328"/>
      <c r="D50" s="328"/>
      <c r="E50" s="328" t="s">
        <v>634</v>
      </c>
      <c r="F50" s="328" t="s">
        <v>635</v>
      </c>
      <c r="G50" s="328"/>
      <c r="H50" s="328"/>
      <c r="I50" s="332">
        <v>0</v>
      </c>
      <c r="J50" s="332"/>
      <c r="K50" s="332">
        <v>0</v>
      </c>
      <c r="L50" s="332"/>
      <c r="M50" s="332">
        <v>0</v>
      </c>
      <c r="N50" s="332"/>
      <c r="O50" s="332">
        <v>0</v>
      </c>
      <c r="P50" s="332"/>
      <c r="Q50" s="332">
        <v>0</v>
      </c>
      <c r="R50" s="332"/>
      <c r="S50" s="332">
        <v>0</v>
      </c>
    </row>
    <row r="51" spans="1:19" s="314" customFormat="1" ht="12.75">
      <c r="A51" s="328"/>
      <c r="B51" s="328"/>
      <c r="C51" s="328"/>
      <c r="D51" s="328" t="s">
        <v>636</v>
      </c>
      <c r="E51" s="328" t="s">
        <v>189</v>
      </c>
      <c r="F51" s="328"/>
      <c r="G51" s="328"/>
      <c r="H51" s="328"/>
      <c r="I51" s="332">
        <f>I52+I53</f>
        <v>8544.37416794974</v>
      </c>
      <c r="J51" s="332"/>
      <c r="K51" s="332">
        <f>K52+K53</f>
        <v>360.36589186385436</v>
      </c>
      <c r="L51" s="332"/>
      <c r="M51" s="332">
        <f>M52+M53</f>
        <v>0</v>
      </c>
      <c r="N51" s="332"/>
      <c r="O51" s="332">
        <f>O52+O53</f>
        <v>0</v>
      </c>
      <c r="P51" s="332"/>
      <c r="Q51" s="332">
        <f>Q52+Q53</f>
        <v>0</v>
      </c>
      <c r="R51" s="332"/>
      <c r="S51" s="332">
        <f>S52+S53</f>
        <v>8904.740059813594</v>
      </c>
    </row>
    <row r="52" spans="1:19" s="314" customFormat="1" ht="12.75">
      <c r="A52" s="328"/>
      <c r="B52" s="328"/>
      <c r="C52" s="328"/>
      <c r="D52" s="328"/>
      <c r="E52" s="328" t="s">
        <v>637</v>
      </c>
      <c r="F52" s="328" t="s">
        <v>633</v>
      </c>
      <c r="G52" s="328"/>
      <c r="H52" s="328"/>
      <c r="I52" s="332">
        <v>0</v>
      </c>
      <c r="J52" s="332"/>
      <c r="K52" s="332">
        <v>0</v>
      </c>
      <c r="L52" s="332"/>
      <c r="M52" s="332">
        <v>0</v>
      </c>
      <c r="N52" s="332"/>
      <c r="O52" s="332">
        <v>0</v>
      </c>
      <c r="P52" s="332"/>
      <c r="Q52" s="332">
        <v>0</v>
      </c>
      <c r="R52" s="332"/>
      <c r="S52" s="332">
        <v>0</v>
      </c>
    </row>
    <row r="53" spans="1:19" s="314" customFormat="1" ht="12.75">
      <c r="A53" s="328"/>
      <c r="B53" s="328"/>
      <c r="C53" s="328"/>
      <c r="D53" s="328"/>
      <c r="E53" s="328" t="s">
        <v>638</v>
      </c>
      <c r="F53" s="328" t="s">
        <v>635</v>
      </c>
      <c r="G53" s="328"/>
      <c r="H53" s="328"/>
      <c r="I53" s="332">
        <f>I54+I55</f>
        <v>8544.37416794974</v>
      </c>
      <c r="J53" s="332"/>
      <c r="K53" s="332">
        <f>K54+K55</f>
        <v>360.36589186385436</v>
      </c>
      <c r="L53" s="332"/>
      <c r="M53" s="332">
        <f>M54+M55</f>
        <v>0</v>
      </c>
      <c r="N53" s="332"/>
      <c r="O53" s="332">
        <f>O54+O55</f>
        <v>0</v>
      </c>
      <c r="P53" s="332"/>
      <c r="Q53" s="332">
        <f>Q54+Q55</f>
        <v>0</v>
      </c>
      <c r="R53" s="332"/>
      <c r="S53" s="332">
        <f>S54+S55</f>
        <v>8904.740059813594</v>
      </c>
    </row>
    <row r="54" spans="1:19" s="314" customFormat="1" ht="12.75">
      <c r="A54" s="328"/>
      <c r="B54" s="328"/>
      <c r="C54" s="328"/>
      <c r="D54" s="328"/>
      <c r="E54" s="328"/>
      <c r="F54" s="328" t="s">
        <v>639</v>
      </c>
      <c r="G54" s="328" t="s">
        <v>80</v>
      </c>
      <c r="H54" s="328"/>
      <c r="I54" s="332">
        <v>440.272177368282</v>
      </c>
      <c r="J54" s="332"/>
      <c r="K54" s="332">
        <v>-2.8194032309979775</v>
      </c>
      <c r="L54" s="332"/>
      <c r="M54" s="332">
        <v>0</v>
      </c>
      <c r="N54" s="332"/>
      <c r="O54" s="332">
        <v>0</v>
      </c>
      <c r="P54" s="332"/>
      <c r="Q54" s="332">
        <v>0</v>
      </c>
      <c r="R54" s="332"/>
      <c r="S54" s="332">
        <v>437.452774137284</v>
      </c>
    </row>
    <row r="55" spans="1:19" s="314" customFormat="1" ht="12.75">
      <c r="A55" s="328"/>
      <c r="B55" s="328"/>
      <c r="C55" s="328"/>
      <c r="D55" s="328"/>
      <c r="E55" s="328"/>
      <c r="F55" s="328" t="s">
        <v>640</v>
      </c>
      <c r="G55" s="328" t="s">
        <v>81</v>
      </c>
      <c r="H55" s="328"/>
      <c r="I55" s="332">
        <v>8104.101990581457</v>
      </c>
      <c r="J55" s="332"/>
      <c r="K55" s="332">
        <v>363.18529509485234</v>
      </c>
      <c r="L55" s="332"/>
      <c r="M55" s="332">
        <v>0</v>
      </c>
      <c r="N55" s="332"/>
      <c r="O55" s="332">
        <v>0</v>
      </c>
      <c r="P55" s="332"/>
      <c r="Q55" s="332">
        <v>0</v>
      </c>
      <c r="R55" s="332"/>
      <c r="S55" s="332">
        <v>8467.28728567631</v>
      </c>
    </row>
    <row r="56" spans="1:19" s="314" customFormat="1" ht="12.75">
      <c r="A56" s="328"/>
      <c r="B56" s="328"/>
      <c r="C56" s="328" t="s">
        <v>314</v>
      </c>
      <c r="D56" s="328" t="s">
        <v>22</v>
      </c>
      <c r="E56" s="328"/>
      <c r="F56" s="328"/>
      <c r="G56" s="328"/>
      <c r="H56" s="328"/>
      <c r="I56" s="332">
        <f>I57+I60+I63+I66</f>
        <v>2577.964119</v>
      </c>
      <c r="J56" s="332"/>
      <c r="K56" s="332">
        <f>K57+K60+K63+K66</f>
        <v>-21.34902217000006</v>
      </c>
      <c r="L56" s="332"/>
      <c r="M56" s="332">
        <f>M57+M60+M63+M66</f>
        <v>0</v>
      </c>
      <c r="N56" s="332"/>
      <c r="O56" s="332">
        <f>O57+O60+O63+O66</f>
        <v>0</v>
      </c>
      <c r="P56" s="332"/>
      <c r="Q56" s="332">
        <f>Q57+Q60+Q63+Q66</f>
        <v>0</v>
      </c>
      <c r="R56" s="332"/>
      <c r="S56" s="332">
        <f>S57+S60+S63+S66</f>
        <v>2556.61509683</v>
      </c>
    </row>
    <row r="57" spans="1:19" s="314" customFormat="1" ht="12.75">
      <c r="A57" s="328"/>
      <c r="B57" s="328"/>
      <c r="C57" s="328"/>
      <c r="D57" s="328" t="s">
        <v>641</v>
      </c>
      <c r="E57" s="328" t="s">
        <v>103</v>
      </c>
      <c r="F57" s="328"/>
      <c r="G57" s="328"/>
      <c r="H57" s="328"/>
      <c r="I57" s="332">
        <f>I58+I59</f>
        <v>0</v>
      </c>
      <c r="J57" s="332"/>
      <c r="K57" s="332">
        <f>K58+K59</f>
        <v>0</v>
      </c>
      <c r="L57" s="332"/>
      <c r="M57" s="332">
        <f>M58+M59</f>
        <v>0</v>
      </c>
      <c r="N57" s="332"/>
      <c r="O57" s="332">
        <f>O58+O59</f>
        <v>0</v>
      </c>
      <c r="P57" s="332"/>
      <c r="Q57" s="332">
        <f>Q58+Q59</f>
        <v>0</v>
      </c>
      <c r="R57" s="332"/>
      <c r="S57" s="332">
        <f>S58+S59</f>
        <v>0</v>
      </c>
    </row>
    <row r="58" spans="1:19" s="314" customFormat="1" ht="12.75">
      <c r="A58" s="328"/>
      <c r="B58" s="328"/>
      <c r="C58" s="328"/>
      <c r="D58" s="328"/>
      <c r="E58" s="328" t="s">
        <v>642</v>
      </c>
      <c r="F58" s="328" t="s">
        <v>633</v>
      </c>
      <c r="G58" s="328"/>
      <c r="H58" s="328"/>
      <c r="I58" s="332">
        <v>0</v>
      </c>
      <c r="J58" s="332"/>
      <c r="K58" s="332">
        <v>0</v>
      </c>
      <c r="L58" s="332"/>
      <c r="M58" s="332">
        <v>0</v>
      </c>
      <c r="N58" s="332"/>
      <c r="O58" s="332">
        <v>0</v>
      </c>
      <c r="P58" s="332"/>
      <c r="Q58" s="332">
        <v>0</v>
      </c>
      <c r="R58" s="332"/>
      <c r="S58" s="332">
        <v>0</v>
      </c>
    </row>
    <row r="59" spans="1:19" s="314" customFormat="1" ht="12.75">
      <c r="A59" s="328"/>
      <c r="B59" s="328"/>
      <c r="C59" s="328"/>
      <c r="D59" s="328"/>
      <c r="E59" s="328" t="s">
        <v>643</v>
      </c>
      <c r="F59" s="328" t="s">
        <v>635</v>
      </c>
      <c r="G59" s="328"/>
      <c r="H59" s="328"/>
      <c r="I59" s="332">
        <v>0</v>
      </c>
      <c r="J59" s="332"/>
      <c r="K59" s="332">
        <v>0</v>
      </c>
      <c r="L59" s="332"/>
      <c r="M59" s="332">
        <v>0</v>
      </c>
      <c r="N59" s="332"/>
      <c r="O59" s="332">
        <v>0</v>
      </c>
      <c r="P59" s="332"/>
      <c r="Q59" s="332">
        <v>0</v>
      </c>
      <c r="R59" s="332"/>
      <c r="S59" s="332">
        <v>0</v>
      </c>
    </row>
    <row r="60" spans="1:19" s="314" customFormat="1" ht="12.75">
      <c r="A60" s="328"/>
      <c r="B60" s="328"/>
      <c r="C60" s="328"/>
      <c r="D60" s="328" t="s">
        <v>644</v>
      </c>
      <c r="E60" s="328" t="s">
        <v>612</v>
      </c>
      <c r="F60" s="328"/>
      <c r="G60" s="328"/>
      <c r="H60" s="328"/>
      <c r="I60" s="332">
        <f>I61+I62</f>
        <v>0</v>
      </c>
      <c r="J60" s="332"/>
      <c r="K60" s="332">
        <f>K61+K62</f>
        <v>0</v>
      </c>
      <c r="L60" s="332"/>
      <c r="M60" s="332">
        <f>M61+M62</f>
        <v>0</v>
      </c>
      <c r="N60" s="332"/>
      <c r="O60" s="332">
        <f>O61+O62</f>
        <v>0</v>
      </c>
      <c r="P60" s="332"/>
      <c r="Q60" s="332">
        <f>Q61+Q62</f>
        <v>0</v>
      </c>
      <c r="R60" s="332"/>
      <c r="S60" s="332">
        <f>S61+S62</f>
        <v>0</v>
      </c>
    </row>
    <row r="61" spans="1:19" s="314" customFormat="1" ht="12.75">
      <c r="A61" s="328"/>
      <c r="B61" s="328"/>
      <c r="C61" s="328"/>
      <c r="D61" s="328"/>
      <c r="E61" s="328" t="s">
        <v>645</v>
      </c>
      <c r="F61" s="328" t="s">
        <v>633</v>
      </c>
      <c r="G61" s="328"/>
      <c r="H61" s="328"/>
      <c r="I61" s="332">
        <v>0</v>
      </c>
      <c r="J61" s="332"/>
      <c r="K61" s="332">
        <v>0</v>
      </c>
      <c r="L61" s="332"/>
      <c r="M61" s="332">
        <v>0</v>
      </c>
      <c r="N61" s="332"/>
      <c r="O61" s="332">
        <v>0</v>
      </c>
      <c r="P61" s="332"/>
      <c r="Q61" s="332">
        <v>0</v>
      </c>
      <c r="R61" s="332"/>
      <c r="S61" s="332">
        <v>0</v>
      </c>
    </row>
    <row r="62" spans="1:19" s="314" customFormat="1" ht="12.75">
      <c r="A62" s="328"/>
      <c r="B62" s="328"/>
      <c r="C62" s="328"/>
      <c r="D62" s="328"/>
      <c r="E62" s="328" t="s">
        <v>646</v>
      </c>
      <c r="F62" s="328" t="s">
        <v>635</v>
      </c>
      <c r="G62" s="328"/>
      <c r="H62" s="328"/>
      <c r="I62" s="332">
        <v>0</v>
      </c>
      <c r="J62" s="332"/>
      <c r="K62" s="332">
        <v>0</v>
      </c>
      <c r="L62" s="332"/>
      <c r="M62" s="332">
        <v>0</v>
      </c>
      <c r="N62" s="332"/>
      <c r="O62" s="332">
        <v>0</v>
      </c>
      <c r="P62" s="332"/>
      <c r="Q62" s="332">
        <v>0</v>
      </c>
      <c r="R62" s="332"/>
      <c r="S62" s="332">
        <v>0</v>
      </c>
    </row>
    <row r="63" spans="1:19" s="314" customFormat="1" ht="12.75">
      <c r="A63" s="328"/>
      <c r="B63" s="328"/>
      <c r="C63" s="328"/>
      <c r="D63" s="328" t="s">
        <v>647</v>
      </c>
      <c r="E63" s="328" t="s">
        <v>188</v>
      </c>
      <c r="F63" s="328"/>
      <c r="G63" s="328"/>
      <c r="H63" s="328"/>
      <c r="I63" s="332">
        <f>I64+I65</f>
        <v>2396.628</v>
      </c>
      <c r="J63" s="332"/>
      <c r="K63" s="332">
        <f>K64+K65</f>
        <v>-71.58900000000006</v>
      </c>
      <c r="L63" s="332"/>
      <c r="M63" s="332">
        <f>M64+M65</f>
        <v>0</v>
      </c>
      <c r="N63" s="332"/>
      <c r="O63" s="332">
        <f>O64+O65</f>
        <v>0</v>
      </c>
      <c r="P63" s="332"/>
      <c r="Q63" s="332">
        <f>Q64+Q65</f>
        <v>0</v>
      </c>
      <c r="R63" s="332"/>
      <c r="S63" s="332">
        <f>S64+S65</f>
        <v>2325.0389999999998</v>
      </c>
    </row>
    <row r="64" spans="1:19" s="314" customFormat="1" ht="12.75">
      <c r="A64" s="328"/>
      <c r="B64" s="328"/>
      <c r="C64" s="328"/>
      <c r="D64" s="328"/>
      <c r="E64" s="328" t="s">
        <v>648</v>
      </c>
      <c r="F64" s="328" t="s">
        <v>633</v>
      </c>
      <c r="G64" s="328"/>
      <c r="H64" s="328"/>
      <c r="I64" s="332">
        <v>927.186</v>
      </c>
      <c r="J64" s="332"/>
      <c r="K64" s="332">
        <v>-51.53100000000006</v>
      </c>
      <c r="L64" s="332"/>
      <c r="M64" s="332">
        <v>0</v>
      </c>
      <c r="N64" s="332"/>
      <c r="O64" s="332">
        <v>0</v>
      </c>
      <c r="P64" s="332"/>
      <c r="Q64" s="332">
        <v>0</v>
      </c>
      <c r="R64" s="332"/>
      <c r="S64" s="332">
        <v>875.655</v>
      </c>
    </row>
    <row r="65" spans="1:19" s="314" customFormat="1" ht="12.75">
      <c r="A65" s="328"/>
      <c r="B65" s="328"/>
      <c r="C65" s="328"/>
      <c r="D65" s="328"/>
      <c r="E65" s="328" t="s">
        <v>649</v>
      </c>
      <c r="F65" s="328" t="s">
        <v>635</v>
      </c>
      <c r="G65" s="328"/>
      <c r="H65" s="328"/>
      <c r="I65" s="332">
        <v>1469.442</v>
      </c>
      <c r="J65" s="332"/>
      <c r="K65" s="332">
        <v>-20.057999999999993</v>
      </c>
      <c r="L65" s="332"/>
      <c r="M65" s="332">
        <v>0</v>
      </c>
      <c r="N65" s="332"/>
      <c r="O65" s="332">
        <v>0</v>
      </c>
      <c r="P65" s="332"/>
      <c r="Q65" s="332">
        <v>0</v>
      </c>
      <c r="R65" s="332"/>
      <c r="S65" s="332">
        <v>1449.384</v>
      </c>
    </row>
    <row r="66" spans="1:19" s="314" customFormat="1" ht="12.75">
      <c r="A66" s="328"/>
      <c r="B66" s="328"/>
      <c r="C66" s="328"/>
      <c r="D66" s="328" t="s">
        <v>650</v>
      </c>
      <c r="E66" s="328" t="s">
        <v>189</v>
      </c>
      <c r="F66" s="328"/>
      <c r="G66" s="328"/>
      <c r="H66" s="328"/>
      <c r="I66" s="332">
        <f>I67+I68</f>
        <v>181.336119</v>
      </c>
      <c r="J66" s="332"/>
      <c r="K66" s="332">
        <f>K67+K68</f>
        <v>50.239977829999994</v>
      </c>
      <c r="L66" s="332"/>
      <c r="M66" s="332">
        <f>M67+M68</f>
        <v>0</v>
      </c>
      <c r="N66" s="332"/>
      <c r="O66" s="332">
        <f>O67+O68</f>
        <v>0</v>
      </c>
      <c r="P66" s="332"/>
      <c r="Q66" s="332">
        <f>Q67+Q68</f>
        <v>0</v>
      </c>
      <c r="R66" s="332"/>
      <c r="S66" s="332">
        <f>S67+S68</f>
        <v>231.57609682999998</v>
      </c>
    </row>
    <row r="67" spans="1:19" s="314" customFormat="1" ht="12.75">
      <c r="A67" s="328"/>
      <c r="B67" s="328"/>
      <c r="C67" s="328"/>
      <c r="D67" s="328"/>
      <c r="E67" s="328" t="s">
        <v>651</v>
      </c>
      <c r="F67" s="328" t="s">
        <v>633</v>
      </c>
      <c r="G67" s="328"/>
      <c r="H67" s="328"/>
      <c r="I67" s="332">
        <v>0</v>
      </c>
      <c r="J67" s="332"/>
      <c r="K67" s="332">
        <v>0</v>
      </c>
      <c r="L67" s="332"/>
      <c r="M67" s="332">
        <v>0</v>
      </c>
      <c r="N67" s="332"/>
      <c r="O67" s="332">
        <v>0</v>
      </c>
      <c r="P67" s="332"/>
      <c r="Q67" s="332">
        <v>0</v>
      </c>
      <c r="R67" s="332"/>
      <c r="S67" s="332">
        <v>0</v>
      </c>
    </row>
    <row r="68" spans="1:19" s="314" customFormat="1" ht="12.75">
      <c r="A68" s="328"/>
      <c r="B68" s="328"/>
      <c r="C68" s="328"/>
      <c r="D68" s="328"/>
      <c r="E68" s="328" t="s">
        <v>652</v>
      </c>
      <c r="F68" s="328" t="s">
        <v>635</v>
      </c>
      <c r="G68" s="328"/>
      <c r="H68" s="328"/>
      <c r="I68" s="332">
        <v>181.336119</v>
      </c>
      <c r="J68" s="332"/>
      <c r="K68" s="332">
        <v>50.239977829999994</v>
      </c>
      <c r="L68" s="332"/>
      <c r="M68" s="332">
        <v>0</v>
      </c>
      <c r="N68" s="332"/>
      <c r="O68" s="332">
        <v>0</v>
      </c>
      <c r="P68" s="332"/>
      <c r="Q68" s="332">
        <v>0</v>
      </c>
      <c r="R68" s="332"/>
      <c r="S68" s="332">
        <v>231.57609682999998</v>
      </c>
    </row>
    <row r="69" spans="1:19" s="314" customFormat="1" ht="12.75">
      <c r="A69" s="328"/>
      <c r="B69" s="328"/>
      <c r="C69" s="328" t="s">
        <v>315</v>
      </c>
      <c r="D69" s="328" t="s">
        <v>23</v>
      </c>
      <c r="E69" s="328"/>
      <c r="F69" s="328"/>
      <c r="G69" s="328"/>
      <c r="H69" s="328"/>
      <c r="I69" s="332">
        <f>I70+I71+I72+I73</f>
        <v>15924.52761083757</v>
      </c>
      <c r="J69" s="332"/>
      <c r="K69" s="332">
        <f>K70+K71+K72+K73</f>
        <v>744.4971102679139</v>
      </c>
      <c r="L69" s="332"/>
      <c r="M69" s="332">
        <f>M70+M71+M72+M73</f>
        <v>0</v>
      </c>
      <c r="N69" s="332"/>
      <c r="O69" s="332">
        <f>O70+O71+O72+O73</f>
        <v>-479.89174143168657</v>
      </c>
      <c r="P69" s="332"/>
      <c r="Q69" s="332">
        <f>Q70+Q71+Q72+Q73</f>
        <v>0.049999999999954525</v>
      </c>
      <c r="R69" s="332"/>
      <c r="S69" s="332">
        <f>S70+S71+S72+S73</f>
        <v>16189.182979673795</v>
      </c>
    </row>
    <row r="70" spans="1:19" s="314" customFormat="1" ht="12.75">
      <c r="A70" s="328"/>
      <c r="B70" s="328"/>
      <c r="C70" s="328"/>
      <c r="D70" s="328" t="s">
        <v>653</v>
      </c>
      <c r="E70" s="328" t="s">
        <v>103</v>
      </c>
      <c r="F70" s="328"/>
      <c r="G70" s="328"/>
      <c r="H70" s="328"/>
      <c r="I70" s="332">
        <v>0</v>
      </c>
      <c r="J70" s="332"/>
      <c r="K70" s="332">
        <v>0</v>
      </c>
      <c r="L70" s="332"/>
      <c r="M70" s="332">
        <v>0</v>
      </c>
      <c r="N70" s="332"/>
      <c r="O70" s="332">
        <v>0</v>
      </c>
      <c r="P70" s="332"/>
      <c r="Q70" s="332">
        <v>0</v>
      </c>
      <c r="R70" s="332"/>
      <c r="S70" s="332">
        <v>0</v>
      </c>
    </row>
    <row r="71" spans="1:19" s="314" customFormat="1" ht="12.75">
      <c r="A71" s="328"/>
      <c r="B71" s="328"/>
      <c r="C71" s="328"/>
      <c r="D71" s="328" t="s">
        <v>654</v>
      </c>
      <c r="E71" s="328" t="s">
        <v>612</v>
      </c>
      <c r="F71" s="328"/>
      <c r="G71" s="328"/>
      <c r="H71" s="328"/>
      <c r="I71" s="332">
        <v>5693.444184943668</v>
      </c>
      <c r="J71" s="332"/>
      <c r="K71" s="332">
        <v>240.08150864801883</v>
      </c>
      <c r="L71" s="332"/>
      <c r="M71" s="332">
        <v>0</v>
      </c>
      <c r="N71" s="332"/>
      <c r="O71" s="332">
        <v>-407.39174143168657</v>
      </c>
      <c r="P71" s="332"/>
      <c r="Q71" s="332">
        <v>0</v>
      </c>
      <c r="R71" s="332"/>
      <c r="S71" s="332">
        <v>5526.13395216</v>
      </c>
    </row>
    <row r="72" spans="1:19" s="314" customFormat="1" ht="12.75">
      <c r="A72" s="328"/>
      <c r="B72" s="328"/>
      <c r="C72" s="328"/>
      <c r="D72" s="328" t="s">
        <v>655</v>
      </c>
      <c r="E72" s="328" t="s">
        <v>188</v>
      </c>
      <c r="F72" s="328"/>
      <c r="G72" s="328"/>
      <c r="H72" s="328"/>
      <c r="I72" s="332">
        <v>2626.702</v>
      </c>
      <c r="J72" s="332"/>
      <c r="K72" s="332">
        <v>549.031</v>
      </c>
      <c r="L72" s="332"/>
      <c r="M72" s="332">
        <v>0</v>
      </c>
      <c r="N72" s="332"/>
      <c r="O72" s="332">
        <v>0</v>
      </c>
      <c r="P72" s="332"/>
      <c r="Q72" s="332">
        <v>0</v>
      </c>
      <c r="R72" s="332"/>
      <c r="S72" s="332">
        <v>3175.733</v>
      </c>
    </row>
    <row r="73" spans="1:19" s="314" customFormat="1" ht="12.75">
      <c r="A73" s="328"/>
      <c r="B73" s="328"/>
      <c r="C73" s="328"/>
      <c r="D73" s="328" t="s">
        <v>656</v>
      </c>
      <c r="E73" s="328" t="s">
        <v>189</v>
      </c>
      <c r="F73" s="328"/>
      <c r="G73" s="328"/>
      <c r="H73" s="328"/>
      <c r="I73" s="332">
        <f>I74+I75</f>
        <v>7604.381425893901</v>
      </c>
      <c r="J73" s="332"/>
      <c r="K73" s="332">
        <f>K74+K75</f>
        <v>-44.61539838010492</v>
      </c>
      <c r="L73" s="332"/>
      <c r="M73" s="332">
        <f>M74+M75</f>
        <v>0</v>
      </c>
      <c r="N73" s="332"/>
      <c r="O73" s="332">
        <f>O74+O75</f>
        <v>-72.5</v>
      </c>
      <c r="P73" s="332"/>
      <c r="Q73" s="332">
        <f>Q74+Q75</f>
        <v>0.049999999999954525</v>
      </c>
      <c r="R73" s="332"/>
      <c r="S73" s="332">
        <f>S74+S75</f>
        <v>7487.316027513795</v>
      </c>
    </row>
    <row r="74" spans="1:19" s="314" customFormat="1" ht="12.75">
      <c r="A74" s="328"/>
      <c r="B74" s="328"/>
      <c r="C74" s="328"/>
      <c r="D74" s="328"/>
      <c r="E74" s="328" t="s">
        <v>657</v>
      </c>
      <c r="F74" s="328" t="s">
        <v>80</v>
      </c>
      <c r="G74" s="328"/>
      <c r="H74" s="328"/>
      <c r="I74" s="332">
        <v>299.8233269999997</v>
      </c>
      <c r="J74" s="332"/>
      <c r="K74" s="332">
        <v>403.81432101999997</v>
      </c>
      <c r="L74" s="332"/>
      <c r="M74" s="332">
        <v>0</v>
      </c>
      <c r="N74" s="332"/>
      <c r="O74" s="332">
        <v>0</v>
      </c>
      <c r="P74" s="332"/>
      <c r="Q74" s="332">
        <v>0</v>
      </c>
      <c r="R74" s="332"/>
      <c r="S74" s="332">
        <v>703.6376480199997</v>
      </c>
    </row>
    <row r="75" spans="1:19" s="314" customFormat="1" ht="12.75">
      <c r="A75" s="328"/>
      <c r="B75" s="328"/>
      <c r="C75" s="328"/>
      <c r="D75" s="328"/>
      <c r="E75" s="328" t="s">
        <v>658</v>
      </c>
      <c r="F75" s="328" t="s">
        <v>81</v>
      </c>
      <c r="G75" s="328"/>
      <c r="H75" s="328"/>
      <c r="I75" s="332">
        <v>7304.558098893901</v>
      </c>
      <c r="J75" s="332"/>
      <c r="K75" s="332">
        <v>-448.4297194001049</v>
      </c>
      <c r="L75" s="332"/>
      <c r="M75" s="332">
        <v>0</v>
      </c>
      <c r="N75" s="332"/>
      <c r="O75" s="332">
        <v>-72.5</v>
      </c>
      <c r="P75" s="332"/>
      <c r="Q75" s="332">
        <v>0.049999999999954525</v>
      </c>
      <c r="R75" s="332"/>
      <c r="S75" s="332">
        <v>6783.678379493796</v>
      </c>
    </row>
    <row r="76" spans="1:19" s="314" customFormat="1" ht="12.75">
      <c r="A76" s="328"/>
      <c r="B76" s="328"/>
      <c r="C76" s="328" t="s">
        <v>316</v>
      </c>
      <c r="D76" s="328" t="s">
        <v>24</v>
      </c>
      <c r="E76" s="328"/>
      <c r="F76" s="328"/>
      <c r="G76" s="328"/>
      <c r="H76" s="328"/>
      <c r="I76" s="332">
        <f>I77+I80+I83+I86</f>
        <v>356.993</v>
      </c>
      <c r="J76" s="332"/>
      <c r="K76" s="332">
        <f>K77+K80+K83+K86</f>
        <v>0</v>
      </c>
      <c r="L76" s="332"/>
      <c r="M76" s="332">
        <f>M77+M80+M83+M86</f>
        <v>0</v>
      </c>
      <c r="N76" s="332"/>
      <c r="O76" s="332">
        <f>O77+O80+O83+O86</f>
        <v>-2.2169999999999916</v>
      </c>
      <c r="P76" s="332"/>
      <c r="Q76" s="332">
        <f>Q77+Q80+Q83+Q86</f>
        <v>0</v>
      </c>
      <c r="R76" s="332"/>
      <c r="S76" s="332">
        <f>S77+S80+S83+S86</f>
        <v>354.776</v>
      </c>
    </row>
    <row r="77" spans="1:19" s="314" customFormat="1" ht="12.75">
      <c r="A77" s="328"/>
      <c r="B77" s="328"/>
      <c r="C77" s="328"/>
      <c r="D77" s="328" t="s">
        <v>317</v>
      </c>
      <c r="E77" s="328" t="s">
        <v>103</v>
      </c>
      <c r="F77" s="328"/>
      <c r="G77" s="328"/>
      <c r="H77" s="328"/>
      <c r="I77" s="332">
        <f>I78+I79</f>
        <v>249.19299999999998</v>
      </c>
      <c r="J77" s="332"/>
      <c r="K77" s="332">
        <f>K78+K79</f>
        <v>0</v>
      </c>
      <c r="L77" s="332"/>
      <c r="M77" s="332">
        <f>M78+M79</f>
        <v>0</v>
      </c>
      <c r="N77" s="332"/>
      <c r="O77" s="332">
        <f>O78+O79</f>
        <v>-2.2169999999999916</v>
      </c>
      <c r="P77" s="332"/>
      <c r="Q77" s="332">
        <f>Q78+Q79</f>
        <v>0</v>
      </c>
      <c r="R77" s="332"/>
      <c r="S77" s="332">
        <f>S78+S79</f>
        <v>246.976</v>
      </c>
    </row>
    <row r="78" spans="1:19" s="314" customFormat="1" ht="12.75">
      <c r="A78" s="328"/>
      <c r="B78" s="328"/>
      <c r="C78" s="328"/>
      <c r="D78" s="328"/>
      <c r="E78" s="328" t="s">
        <v>659</v>
      </c>
      <c r="F78" s="328" t="s">
        <v>633</v>
      </c>
      <c r="G78" s="328"/>
      <c r="H78" s="328"/>
      <c r="I78" s="332">
        <v>249.19299999999998</v>
      </c>
      <c r="J78" s="332"/>
      <c r="K78" s="332">
        <v>0</v>
      </c>
      <c r="L78" s="332"/>
      <c r="M78" s="332">
        <v>0</v>
      </c>
      <c r="N78" s="332"/>
      <c r="O78" s="332">
        <v>-2.2169999999999916</v>
      </c>
      <c r="P78" s="332"/>
      <c r="Q78" s="332">
        <v>0</v>
      </c>
      <c r="R78" s="332"/>
      <c r="S78" s="332">
        <v>246.976</v>
      </c>
    </row>
    <row r="79" spans="1:19" s="314" customFormat="1" ht="12.75">
      <c r="A79" s="328"/>
      <c r="B79" s="328"/>
      <c r="C79" s="328"/>
      <c r="D79" s="328"/>
      <c r="E79" s="328" t="s">
        <v>660</v>
      </c>
      <c r="F79" s="328" t="s">
        <v>635</v>
      </c>
      <c r="G79" s="328"/>
      <c r="H79" s="328"/>
      <c r="I79" s="332">
        <v>0</v>
      </c>
      <c r="J79" s="332"/>
      <c r="K79" s="332">
        <v>0</v>
      </c>
      <c r="L79" s="332"/>
      <c r="M79" s="332">
        <v>0</v>
      </c>
      <c r="N79" s="332"/>
      <c r="O79" s="332">
        <v>0</v>
      </c>
      <c r="P79" s="332"/>
      <c r="Q79" s="332">
        <v>0</v>
      </c>
      <c r="R79" s="332"/>
      <c r="S79" s="332">
        <v>0</v>
      </c>
    </row>
    <row r="80" spans="1:19" s="314" customFormat="1" ht="12.75">
      <c r="A80" s="328"/>
      <c r="B80" s="328"/>
      <c r="C80" s="328"/>
      <c r="D80" s="328" t="s">
        <v>318</v>
      </c>
      <c r="E80" s="328" t="s">
        <v>187</v>
      </c>
      <c r="F80" s="328"/>
      <c r="G80" s="328"/>
      <c r="H80" s="328"/>
      <c r="I80" s="332">
        <f>I81+I82</f>
        <v>107.8</v>
      </c>
      <c r="J80" s="332"/>
      <c r="K80" s="332">
        <f>K81+K82</f>
        <v>0</v>
      </c>
      <c r="L80" s="332"/>
      <c r="M80" s="332">
        <f>M81+M82</f>
        <v>0</v>
      </c>
      <c r="N80" s="332"/>
      <c r="O80" s="332">
        <f>O81+O82</f>
        <v>0</v>
      </c>
      <c r="P80" s="332"/>
      <c r="Q80" s="332">
        <f>Q81+Q82</f>
        <v>0</v>
      </c>
      <c r="R80" s="332"/>
      <c r="S80" s="332">
        <f>S81+S82</f>
        <v>107.8</v>
      </c>
    </row>
    <row r="81" spans="1:19" s="314" customFormat="1" ht="12.75">
      <c r="A81" s="328"/>
      <c r="B81" s="328"/>
      <c r="C81" s="328"/>
      <c r="D81" s="328"/>
      <c r="E81" s="328" t="s">
        <v>661</v>
      </c>
      <c r="F81" s="328" t="s">
        <v>633</v>
      </c>
      <c r="G81" s="328"/>
      <c r="H81" s="328"/>
      <c r="I81" s="332">
        <v>107.8</v>
      </c>
      <c r="J81" s="332"/>
      <c r="K81" s="332">
        <v>0</v>
      </c>
      <c r="L81" s="332"/>
      <c r="M81" s="332">
        <v>0</v>
      </c>
      <c r="N81" s="332"/>
      <c r="O81" s="332">
        <v>0</v>
      </c>
      <c r="P81" s="332"/>
      <c r="Q81" s="332">
        <v>0</v>
      </c>
      <c r="R81" s="332"/>
      <c r="S81" s="332">
        <v>107.8</v>
      </c>
    </row>
    <row r="82" spans="1:19" s="314" customFormat="1" ht="12.75">
      <c r="A82" s="328"/>
      <c r="B82" s="328"/>
      <c r="C82" s="328"/>
      <c r="D82" s="328"/>
      <c r="E82" s="328" t="s">
        <v>662</v>
      </c>
      <c r="F82" s="328" t="s">
        <v>635</v>
      </c>
      <c r="G82" s="328"/>
      <c r="H82" s="328"/>
      <c r="I82" s="332">
        <v>0</v>
      </c>
      <c r="J82" s="332"/>
      <c r="K82" s="332">
        <v>0</v>
      </c>
      <c r="L82" s="332"/>
      <c r="M82" s="332">
        <v>0</v>
      </c>
      <c r="N82" s="332"/>
      <c r="O82" s="332">
        <v>0</v>
      </c>
      <c r="P82" s="332"/>
      <c r="Q82" s="332">
        <v>0</v>
      </c>
      <c r="R82" s="332"/>
      <c r="S82" s="332">
        <v>0</v>
      </c>
    </row>
    <row r="83" spans="1:19" s="314" customFormat="1" ht="12.75">
      <c r="A83" s="328"/>
      <c r="B83" s="328"/>
      <c r="C83" s="328"/>
      <c r="D83" s="328" t="s">
        <v>663</v>
      </c>
      <c r="E83" s="328" t="s">
        <v>188</v>
      </c>
      <c r="F83" s="328"/>
      <c r="G83" s="328"/>
      <c r="H83" s="328"/>
      <c r="I83" s="332">
        <f>I84+I85</f>
        <v>0</v>
      </c>
      <c r="J83" s="332"/>
      <c r="K83" s="332">
        <f>K84+K85</f>
        <v>0</v>
      </c>
      <c r="L83" s="332"/>
      <c r="M83" s="332">
        <f>M84+M85</f>
        <v>0</v>
      </c>
      <c r="N83" s="332"/>
      <c r="O83" s="332">
        <f>O84+O85</f>
        <v>0</v>
      </c>
      <c r="P83" s="332"/>
      <c r="Q83" s="332">
        <f>Q84+Q85</f>
        <v>0</v>
      </c>
      <c r="R83" s="332"/>
      <c r="S83" s="332">
        <f>S84+S85</f>
        <v>0</v>
      </c>
    </row>
    <row r="84" spans="1:19" s="314" customFormat="1" ht="12.75">
      <c r="A84" s="328"/>
      <c r="B84" s="328"/>
      <c r="C84" s="328"/>
      <c r="D84" s="328"/>
      <c r="E84" s="328" t="s">
        <v>664</v>
      </c>
      <c r="F84" s="328" t="s">
        <v>633</v>
      </c>
      <c r="G84" s="328"/>
      <c r="H84" s="328"/>
      <c r="I84" s="332">
        <v>0</v>
      </c>
      <c r="J84" s="332"/>
      <c r="K84" s="332">
        <v>0</v>
      </c>
      <c r="L84" s="332"/>
      <c r="M84" s="332">
        <v>0</v>
      </c>
      <c r="N84" s="332"/>
      <c r="O84" s="332">
        <v>0</v>
      </c>
      <c r="P84" s="332"/>
      <c r="Q84" s="332">
        <v>0</v>
      </c>
      <c r="R84" s="332"/>
      <c r="S84" s="332">
        <v>0</v>
      </c>
    </row>
    <row r="85" spans="1:19" s="314" customFormat="1" ht="12.75">
      <c r="A85" s="328"/>
      <c r="B85" s="328"/>
      <c r="C85" s="328"/>
      <c r="D85" s="328"/>
      <c r="E85" s="328" t="s">
        <v>665</v>
      </c>
      <c r="F85" s="328" t="s">
        <v>635</v>
      </c>
      <c r="G85" s="328"/>
      <c r="H85" s="328"/>
      <c r="I85" s="332">
        <v>0</v>
      </c>
      <c r="J85" s="332"/>
      <c r="K85" s="332">
        <v>0</v>
      </c>
      <c r="L85" s="332"/>
      <c r="M85" s="332">
        <v>0</v>
      </c>
      <c r="N85" s="332"/>
      <c r="O85" s="332">
        <v>0</v>
      </c>
      <c r="P85" s="332"/>
      <c r="Q85" s="332">
        <v>0</v>
      </c>
      <c r="R85" s="332"/>
      <c r="S85" s="332">
        <v>0</v>
      </c>
    </row>
    <row r="86" spans="1:19" s="314" customFormat="1" ht="12.75">
      <c r="A86" s="328"/>
      <c r="B86" s="328"/>
      <c r="C86" s="328"/>
      <c r="D86" s="328" t="s">
        <v>666</v>
      </c>
      <c r="E86" s="328" t="s">
        <v>189</v>
      </c>
      <c r="F86" s="328"/>
      <c r="G86" s="328"/>
      <c r="H86" s="328"/>
      <c r="I86" s="332">
        <f>I87+I88</f>
        <v>0</v>
      </c>
      <c r="J86" s="332"/>
      <c r="K86" s="332">
        <f>K87+K88</f>
        <v>0</v>
      </c>
      <c r="L86" s="332"/>
      <c r="M86" s="332">
        <f>M87+M88</f>
        <v>0</v>
      </c>
      <c r="N86" s="332"/>
      <c r="O86" s="332">
        <f>O87+O88</f>
        <v>0</v>
      </c>
      <c r="P86" s="332"/>
      <c r="Q86" s="332">
        <f>Q87+Q88</f>
        <v>0</v>
      </c>
      <c r="R86" s="332"/>
      <c r="S86" s="332">
        <f>S87+S88</f>
        <v>0</v>
      </c>
    </row>
    <row r="87" spans="1:19" s="314" customFormat="1" ht="12.75">
      <c r="A87" s="328"/>
      <c r="B87" s="328"/>
      <c r="C87" s="328"/>
      <c r="D87" s="328"/>
      <c r="E87" s="328" t="s">
        <v>667</v>
      </c>
      <c r="F87" s="328" t="s">
        <v>633</v>
      </c>
      <c r="G87" s="328"/>
      <c r="H87" s="328"/>
      <c r="I87" s="332">
        <v>0</v>
      </c>
      <c r="J87" s="332"/>
      <c r="K87" s="332">
        <v>0</v>
      </c>
      <c r="L87" s="332"/>
      <c r="M87" s="332">
        <v>0</v>
      </c>
      <c r="N87" s="332"/>
      <c r="O87" s="332">
        <v>0</v>
      </c>
      <c r="P87" s="332"/>
      <c r="Q87" s="332">
        <v>0</v>
      </c>
      <c r="R87" s="332"/>
      <c r="S87" s="332">
        <v>0</v>
      </c>
    </row>
    <row r="88" spans="1:19" s="314" customFormat="1" ht="12.75">
      <c r="A88" s="328"/>
      <c r="B88" s="328"/>
      <c r="C88" s="328"/>
      <c r="D88" s="328"/>
      <c r="E88" s="328" t="s">
        <v>668</v>
      </c>
      <c r="F88" s="328" t="s">
        <v>635</v>
      </c>
      <c r="G88" s="328"/>
      <c r="H88" s="328"/>
      <c r="I88" s="332">
        <f>I89+I90</f>
        <v>0</v>
      </c>
      <c r="J88" s="332"/>
      <c r="K88" s="332">
        <f>K89+K90</f>
        <v>0</v>
      </c>
      <c r="L88" s="332"/>
      <c r="M88" s="332">
        <f>M89+M90</f>
        <v>0</v>
      </c>
      <c r="N88" s="332"/>
      <c r="O88" s="332">
        <f>O89+O90</f>
        <v>0</v>
      </c>
      <c r="P88" s="332"/>
      <c r="Q88" s="332">
        <f>Q89+Q90</f>
        <v>0</v>
      </c>
      <c r="R88" s="332"/>
      <c r="S88" s="332">
        <f>S89+S90</f>
        <v>0</v>
      </c>
    </row>
    <row r="89" spans="1:19" s="314" customFormat="1" ht="12.75">
      <c r="A89" s="328"/>
      <c r="B89" s="328"/>
      <c r="C89" s="328"/>
      <c r="D89" s="328"/>
      <c r="E89" s="328"/>
      <c r="F89" s="328" t="s">
        <v>669</v>
      </c>
      <c r="G89" s="328" t="s">
        <v>80</v>
      </c>
      <c r="H89" s="328"/>
      <c r="I89" s="332">
        <v>0</v>
      </c>
      <c r="J89" s="332"/>
      <c r="K89" s="332">
        <v>0</v>
      </c>
      <c r="L89" s="332"/>
      <c r="M89" s="332">
        <v>0</v>
      </c>
      <c r="N89" s="332"/>
      <c r="O89" s="332">
        <v>0</v>
      </c>
      <c r="P89" s="332"/>
      <c r="Q89" s="332">
        <v>0</v>
      </c>
      <c r="R89" s="332"/>
      <c r="S89" s="332">
        <v>0</v>
      </c>
    </row>
    <row r="90" spans="1:19" s="314" customFormat="1" ht="12.75">
      <c r="A90" s="328"/>
      <c r="B90" s="328"/>
      <c r="C90" s="328"/>
      <c r="D90" s="328"/>
      <c r="E90" s="328"/>
      <c r="F90" s="328" t="s">
        <v>670</v>
      </c>
      <c r="G90" s="328" t="s">
        <v>81</v>
      </c>
      <c r="H90" s="328"/>
      <c r="I90" s="332">
        <v>0</v>
      </c>
      <c r="J90" s="332"/>
      <c r="K90" s="332">
        <v>0</v>
      </c>
      <c r="L90" s="332"/>
      <c r="M90" s="332">
        <v>0</v>
      </c>
      <c r="N90" s="332"/>
      <c r="O90" s="332">
        <v>0</v>
      </c>
      <c r="P90" s="332"/>
      <c r="Q90" s="332">
        <v>0</v>
      </c>
      <c r="R90" s="332"/>
      <c r="S90" s="332">
        <v>0</v>
      </c>
    </row>
    <row r="91" spans="1:19" s="314" customFormat="1" ht="12.75">
      <c r="A91" s="328"/>
      <c r="B91" s="328" t="s">
        <v>84</v>
      </c>
      <c r="C91" s="328" t="s">
        <v>85</v>
      </c>
      <c r="D91" s="328"/>
      <c r="E91" s="328"/>
      <c r="F91" s="335"/>
      <c r="G91" s="328"/>
      <c r="H91" s="328"/>
      <c r="I91" s="332">
        <f>I92+I93+I94+I95+I98</f>
        <v>23162.348837790003</v>
      </c>
      <c r="J91" s="332"/>
      <c r="K91" s="332">
        <f>K92+K93+K94+K95+K98</f>
        <v>459.64418827169783</v>
      </c>
      <c r="L91" s="332"/>
      <c r="M91" s="332">
        <f>M92+M93+M94+M95+M98</f>
        <v>361.23365365818364</v>
      </c>
      <c r="N91" s="332"/>
      <c r="O91" s="332">
        <f>O92+O93+O94+O95+O98</f>
        <v>-600.8052506694245</v>
      </c>
      <c r="P91" s="332"/>
      <c r="Q91" s="332">
        <f>Q92+Q93+Q94+Q95+Q98</f>
        <v>0</v>
      </c>
      <c r="R91" s="332"/>
      <c r="S91" s="332">
        <f>S92+S93+S94+S95+S98</f>
        <v>23382.421429050457</v>
      </c>
    </row>
    <row r="92" spans="1:19" s="314" customFormat="1" ht="12.75">
      <c r="A92" s="328"/>
      <c r="B92" s="328"/>
      <c r="C92" s="328" t="s">
        <v>671</v>
      </c>
      <c r="D92" s="304" t="s">
        <v>86</v>
      </c>
      <c r="E92" s="305"/>
      <c r="F92" s="328"/>
      <c r="G92" s="328"/>
      <c r="H92" s="328"/>
      <c r="I92" s="332">
        <v>5.71452204</v>
      </c>
      <c r="J92" s="332"/>
      <c r="K92" s="332">
        <v>0</v>
      </c>
      <c r="L92" s="332"/>
      <c r="M92" s="332">
        <v>1.6532300089352336</v>
      </c>
      <c r="N92" s="332"/>
      <c r="O92" s="332">
        <v>0</v>
      </c>
      <c r="P92" s="332"/>
      <c r="Q92" s="332">
        <v>0</v>
      </c>
      <c r="R92" s="332"/>
      <c r="S92" s="332">
        <v>7.367752048935234</v>
      </c>
    </row>
    <row r="93" spans="1:19" s="314" customFormat="1" ht="12.75">
      <c r="A93" s="328"/>
      <c r="B93" s="328"/>
      <c r="C93" s="328" t="s">
        <v>672</v>
      </c>
      <c r="D93" s="304" t="s">
        <v>87</v>
      </c>
      <c r="E93" s="305"/>
      <c r="F93" s="328"/>
      <c r="G93" s="328"/>
      <c r="H93" s="328"/>
      <c r="I93" s="332">
        <v>57.162805299999995</v>
      </c>
      <c r="J93" s="332"/>
      <c r="K93" s="332">
        <v>-0.18928829505686065</v>
      </c>
      <c r="L93" s="332"/>
      <c r="M93" s="332">
        <v>0</v>
      </c>
      <c r="N93" s="332"/>
      <c r="O93" s="332">
        <v>-1.9500752179649665</v>
      </c>
      <c r="P93" s="332"/>
      <c r="Q93" s="332">
        <v>0</v>
      </c>
      <c r="R93" s="332"/>
      <c r="S93" s="332">
        <v>55.02344178697817</v>
      </c>
    </row>
    <row r="94" spans="1:19" s="314" customFormat="1" ht="12.75">
      <c r="A94" s="328"/>
      <c r="B94" s="328"/>
      <c r="C94" s="328" t="s">
        <v>673</v>
      </c>
      <c r="D94" s="304" t="s">
        <v>88</v>
      </c>
      <c r="E94" s="305"/>
      <c r="F94" s="328"/>
      <c r="G94" s="328"/>
      <c r="H94" s="328"/>
      <c r="I94" s="332">
        <v>167.92701639999999</v>
      </c>
      <c r="J94" s="332"/>
      <c r="K94" s="332">
        <v>-0.03579351423839852</v>
      </c>
      <c r="L94" s="332"/>
      <c r="M94" s="332">
        <v>0</v>
      </c>
      <c r="N94" s="332"/>
      <c r="O94" s="332">
        <v>-5.72382144669627</v>
      </c>
      <c r="P94" s="332"/>
      <c r="Q94" s="332">
        <v>0</v>
      </c>
      <c r="R94" s="332"/>
      <c r="S94" s="332">
        <v>162.16740143906532</v>
      </c>
    </row>
    <row r="95" spans="1:19" s="314" customFormat="1" ht="12.75">
      <c r="A95" s="328"/>
      <c r="B95" s="328"/>
      <c r="C95" s="328" t="s">
        <v>674</v>
      </c>
      <c r="D95" s="304" t="s">
        <v>89</v>
      </c>
      <c r="E95" s="305"/>
      <c r="F95" s="328"/>
      <c r="G95" s="328"/>
      <c r="H95" s="328"/>
      <c r="I95" s="332">
        <f>I96+I97</f>
        <v>22848.56531383</v>
      </c>
      <c r="J95" s="332"/>
      <c r="K95" s="332">
        <f>K96+K97</f>
        <v>434.7950003909931</v>
      </c>
      <c r="L95" s="332"/>
      <c r="M95" s="332">
        <f>M96+M97</f>
        <v>359.5804236492484</v>
      </c>
      <c r="N95" s="332"/>
      <c r="O95" s="332">
        <f>O96+O97</f>
        <v>-593.1313540047632</v>
      </c>
      <c r="P95" s="332"/>
      <c r="Q95" s="332">
        <f>Q96+Q97</f>
        <v>0</v>
      </c>
      <c r="R95" s="332"/>
      <c r="S95" s="332">
        <f>S96+S97</f>
        <v>23049.80938386548</v>
      </c>
    </row>
    <row r="96" spans="1:19" s="314" customFormat="1" ht="12.75">
      <c r="A96" s="328"/>
      <c r="B96" s="328"/>
      <c r="C96" s="328"/>
      <c r="D96" s="305" t="s">
        <v>675</v>
      </c>
      <c r="E96" s="304" t="s">
        <v>90</v>
      </c>
      <c r="F96" s="328"/>
      <c r="G96" s="328"/>
      <c r="H96" s="328"/>
      <c r="I96" s="332">
        <v>5583.19410512</v>
      </c>
      <c r="J96" s="332"/>
      <c r="K96" s="332">
        <v>-13.139554459336452</v>
      </c>
      <c r="L96" s="332"/>
      <c r="M96" s="332">
        <v>0</v>
      </c>
      <c r="N96" s="332"/>
      <c r="O96" s="332">
        <v>-131.58645758486043</v>
      </c>
      <c r="P96" s="332"/>
      <c r="Q96" s="332">
        <v>0</v>
      </c>
      <c r="R96" s="332"/>
      <c r="S96" s="332">
        <v>5438.468093075803</v>
      </c>
    </row>
    <row r="97" spans="1:19" s="314" customFormat="1" ht="12.75">
      <c r="A97" s="328"/>
      <c r="B97" s="328"/>
      <c r="C97" s="328"/>
      <c r="D97" s="305" t="s">
        <v>676</v>
      </c>
      <c r="E97" s="304" t="s">
        <v>91</v>
      </c>
      <c r="F97" s="328"/>
      <c r="G97" s="328"/>
      <c r="H97" s="328"/>
      <c r="I97" s="332">
        <v>17265.37120871</v>
      </c>
      <c r="J97" s="332"/>
      <c r="K97" s="332">
        <v>447.93455485032956</v>
      </c>
      <c r="L97" s="332"/>
      <c r="M97" s="332">
        <v>359.5804236492484</v>
      </c>
      <c r="N97" s="332"/>
      <c r="O97" s="332">
        <v>-461.5448964199028</v>
      </c>
      <c r="P97" s="332"/>
      <c r="Q97" s="332">
        <v>0</v>
      </c>
      <c r="R97" s="332"/>
      <c r="S97" s="332">
        <v>17611.341290789675</v>
      </c>
    </row>
    <row r="98" spans="1:19" s="314" customFormat="1" ht="12.75">
      <c r="A98" s="328"/>
      <c r="B98" s="328"/>
      <c r="C98" s="328" t="s">
        <v>677</v>
      </c>
      <c r="D98" s="304" t="s">
        <v>92</v>
      </c>
      <c r="E98" s="305"/>
      <c r="F98" s="328"/>
      <c r="G98" s="328"/>
      <c r="H98" s="328"/>
      <c r="I98" s="332">
        <v>82.97918022</v>
      </c>
      <c r="J98" s="332"/>
      <c r="K98" s="332">
        <v>25.074269689999973</v>
      </c>
      <c r="L98" s="332"/>
      <c r="M98" s="332">
        <v>0</v>
      </c>
      <c r="N98" s="332"/>
      <c r="O98" s="332">
        <v>2.400857290751901E-14</v>
      </c>
      <c r="P98" s="332"/>
      <c r="Q98" s="332">
        <v>0</v>
      </c>
      <c r="R98" s="332"/>
      <c r="S98" s="332">
        <v>108.05344991</v>
      </c>
    </row>
    <row r="99" spans="9:20" s="260" customFormat="1" ht="12.75">
      <c r="I99" s="243"/>
      <c r="J99" s="243"/>
      <c r="K99" s="243"/>
      <c r="L99" s="243"/>
      <c r="M99" s="243"/>
      <c r="N99" s="243"/>
      <c r="O99" s="243"/>
      <c r="P99" s="243"/>
      <c r="Q99" s="243"/>
      <c r="R99" s="243"/>
      <c r="S99" s="243"/>
      <c r="T99" s="257"/>
    </row>
    <row r="100" spans="2:20" ht="12.75">
      <c r="B100" s="336"/>
      <c r="C100" s="336"/>
      <c r="D100" s="336"/>
      <c r="E100" s="336"/>
      <c r="F100" s="336"/>
      <c r="G100" s="336"/>
      <c r="H100" s="336"/>
      <c r="I100" s="243"/>
      <c r="J100" s="243"/>
      <c r="K100" s="243"/>
      <c r="L100" s="383"/>
      <c r="M100" s="383"/>
      <c r="N100" s="243"/>
      <c r="O100" s="383"/>
      <c r="P100" s="383"/>
      <c r="Q100" s="383"/>
      <c r="R100" s="243"/>
      <c r="S100" s="383"/>
      <c r="T100" s="192"/>
    </row>
    <row r="101" spans="1:20" s="314" customFormat="1" ht="12.75">
      <c r="A101" s="314" t="s">
        <v>475</v>
      </c>
      <c r="B101" s="314" t="s">
        <v>8</v>
      </c>
      <c r="C101" s="337"/>
      <c r="I101" s="379">
        <f>I103+I111+I128+I133</f>
        <v>172545.54229853558</v>
      </c>
      <c r="J101" s="243"/>
      <c r="K101" s="379">
        <f>K103+K111+K128+K133</f>
        <v>1662.037432218834</v>
      </c>
      <c r="L101" s="243"/>
      <c r="M101" s="379">
        <f>M103+M111+M128+M133</f>
        <v>821.5592183141566</v>
      </c>
      <c r="N101" s="243"/>
      <c r="O101" s="379">
        <f>O103+O111+O128+O133</f>
        <v>4495.8413370330445</v>
      </c>
      <c r="P101" s="243"/>
      <c r="Q101" s="379">
        <f>Q103+Q111+Q128+Q133</f>
        <v>-0.3189287408658501</v>
      </c>
      <c r="R101" s="243"/>
      <c r="S101" s="379">
        <f>S103+S111+S128+S133</f>
        <v>179524.66135736072</v>
      </c>
      <c r="T101" s="191"/>
    </row>
    <row r="102" spans="1:20" s="314" customFormat="1" ht="12.75">
      <c r="A102" s="338"/>
      <c r="B102" s="338"/>
      <c r="C102" s="339"/>
      <c r="I102" s="379"/>
      <c r="J102" s="243"/>
      <c r="K102" s="379"/>
      <c r="L102" s="243"/>
      <c r="M102" s="379"/>
      <c r="N102" s="243"/>
      <c r="O102" s="379"/>
      <c r="P102" s="243"/>
      <c r="Q102" s="379"/>
      <c r="R102" s="243"/>
      <c r="S102" s="379"/>
      <c r="T102" s="191"/>
    </row>
    <row r="103" spans="2:20" s="314" customFormat="1" ht="12.75">
      <c r="B103" s="314" t="s">
        <v>470</v>
      </c>
      <c r="C103" s="314" t="s">
        <v>322</v>
      </c>
      <c r="I103" s="379">
        <f>I104+I108</f>
        <v>99358.98949831275</v>
      </c>
      <c r="J103" s="243"/>
      <c r="K103" s="379">
        <f>K104+K108</f>
        <v>3937.9422563380203</v>
      </c>
      <c r="L103" s="243"/>
      <c r="M103" s="379">
        <f>M104+M108</f>
        <v>139.38691975819117</v>
      </c>
      <c r="N103" s="243"/>
      <c r="O103" s="379">
        <f>O104+O108</f>
        <v>2917.577892821964</v>
      </c>
      <c r="P103" s="243"/>
      <c r="Q103" s="379">
        <f>Q104+Q108</f>
        <v>18.086006171880726</v>
      </c>
      <c r="R103" s="243"/>
      <c r="S103" s="379">
        <f>S104+S108</f>
        <v>106371.9825734028</v>
      </c>
      <c r="T103" s="191"/>
    </row>
    <row r="104" spans="3:20" s="314" customFormat="1" ht="12.75">
      <c r="C104" s="314" t="s">
        <v>240</v>
      </c>
      <c r="D104" s="314" t="s">
        <v>601</v>
      </c>
      <c r="I104" s="379">
        <f>I106+I107</f>
        <v>95954.67074876266</v>
      </c>
      <c r="J104" s="243"/>
      <c r="K104" s="379">
        <f>K106+K107</f>
        <v>3825.252704194419</v>
      </c>
      <c r="L104" s="243"/>
      <c r="M104" s="379">
        <f>M106+M107</f>
        <v>139.38691975819117</v>
      </c>
      <c r="N104" s="243"/>
      <c r="O104" s="379">
        <f>O106+O107</f>
        <v>2978.8658916875356</v>
      </c>
      <c r="P104" s="243"/>
      <c r="Q104" s="379">
        <f>Q106+Q107</f>
        <v>0</v>
      </c>
      <c r="R104" s="243"/>
      <c r="S104" s="379">
        <f>S106+S107</f>
        <v>102898.1762644028</v>
      </c>
      <c r="T104" s="191"/>
    </row>
    <row r="105" spans="4:20" s="314" customFormat="1" ht="12.75">
      <c r="D105" s="314" t="s">
        <v>241</v>
      </c>
      <c r="I105" s="243"/>
      <c r="J105" s="243"/>
      <c r="K105" s="243"/>
      <c r="L105" s="243"/>
      <c r="M105" s="243"/>
      <c r="N105" s="243"/>
      <c r="O105" s="243"/>
      <c r="P105" s="243"/>
      <c r="Q105" s="243"/>
      <c r="R105" s="243"/>
      <c r="S105" s="243"/>
      <c r="T105" s="191"/>
    </row>
    <row r="106" spans="4:19" s="314" customFormat="1" ht="12.75">
      <c r="D106" s="314" t="s">
        <v>602</v>
      </c>
      <c r="E106" s="314" t="s">
        <v>679</v>
      </c>
      <c r="I106" s="318">
        <v>0</v>
      </c>
      <c r="J106" s="318"/>
      <c r="K106" s="318">
        <v>0</v>
      </c>
      <c r="L106" s="318"/>
      <c r="M106" s="318">
        <v>0</v>
      </c>
      <c r="N106" s="318"/>
      <c r="O106" s="318">
        <v>0</v>
      </c>
      <c r="P106" s="318"/>
      <c r="Q106" s="318">
        <v>0</v>
      </c>
      <c r="R106" s="318"/>
      <c r="S106" s="318">
        <v>0</v>
      </c>
    </row>
    <row r="107" spans="4:19" s="314" customFormat="1" ht="12.75">
      <c r="D107" s="314" t="s">
        <v>604</v>
      </c>
      <c r="E107" s="314" t="s">
        <v>680</v>
      </c>
      <c r="I107" s="318">
        <v>95954.67074876266</v>
      </c>
      <c r="J107" s="318"/>
      <c r="K107" s="318">
        <v>3825.252704194419</v>
      </c>
      <c r="L107" s="318"/>
      <c r="M107" s="318">
        <v>139.38691975819117</v>
      </c>
      <c r="N107" s="318"/>
      <c r="O107" s="318">
        <v>2978.8658916875356</v>
      </c>
      <c r="P107" s="318"/>
      <c r="Q107" s="318">
        <v>0</v>
      </c>
      <c r="R107" s="318"/>
      <c r="S107" s="318">
        <v>102898.1762644028</v>
      </c>
    </row>
    <row r="108" spans="3:19" s="314" customFormat="1" ht="12.75">
      <c r="C108" s="314" t="s">
        <v>244</v>
      </c>
      <c r="D108" s="314" t="s">
        <v>17</v>
      </c>
      <c r="I108" s="332">
        <f>I110+I109</f>
        <v>3404.3187495500893</v>
      </c>
      <c r="J108" s="318"/>
      <c r="K108" s="332">
        <f>K110+K109</f>
        <v>112.68955214360119</v>
      </c>
      <c r="L108" s="318"/>
      <c r="M108" s="332">
        <f>M110+M109</f>
        <v>0</v>
      </c>
      <c r="N108" s="318"/>
      <c r="O108" s="332">
        <f>O110+O109</f>
        <v>-61.28799886557202</v>
      </c>
      <c r="P108" s="318"/>
      <c r="Q108" s="332">
        <f>Q110+Q109</f>
        <v>18.086006171880726</v>
      </c>
      <c r="R108" s="318"/>
      <c r="S108" s="332">
        <f>S110+S109</f>
        <v>3473.806308999999</v>
      </c>
    </row>
    <row r="109" spans="4:19" s="314" customFormat="1" ht="12.75">
      <c r="D109" s="314" t="s">
        <v>606</v>
      </c>
      <c r="E109" s="314" t="s">
        <v>679</v>
      </c>
      <c r="I109" s="318">
        <v>0</v>
      </c>
      <c r="J109" s="318"/>
      <c r="K109" s="318">
        <v>0</v>
      </c>
      <c r="L109" s="318"/>
      <c r="M109" s="318">
        <v>0</v>
      </c>
      <c r="N109" s="318"/>
      <c r="O109" s="318">
        <v>0</v>
      </c>
      <c r="P109" s="318"/>
      <c r="Q109" s="318">
        <v>0</v>
      </c>
      <c r="R109" s="318"/>
      <c r="S109" s="318">
        <v>0</v>
      </c>
    </row>
    <row r="110" spans="4:19" s="314" customFormat="1" ht="12.75">
      <c r="D110" s="314" t="s">
        <v>607</v>
      </c>
      <c r="E110" s="314" t="s">
        <v>680</v>
      </c>
      <c r="I110" s="318">
        <v>3404.3187495500893</v>
      </c>
      <c r="J110" s="318"/>
      <c r="K110" s="318">
        <v>112.68955214360119</v>
      </c>
      <c r="L110" s="318"/>
      <c r="M110" s="318">
        <v>0</v>
      </c>
      <c r="N110" s="318"/>
      <c r="O110" s="318">
        <v>-61.28799886557202</v>
      </c>
      <c r="P110" s="318"/>
      <c r="Q110" s="318">
        <v>18.086006171880726</v>
      </c>
      <c r="R110" s="318"/>
      <c r="S110" s="318">
        <v>3473.806308999999</v>
      </c>
    </row>
    <row r="111" spans="2:19" s="314" customFormat="1" ht="12.75">
      <c r="B111" s="314" t="s">
        <v>474</v>
      </c>
      <c r="C111" s="314" t="s">
        <v>97</v>
      </c>
      <c r="I111" s="318">
        <f>I112+I115</f>
        <v>20014.11586310532</v>
      </c>
      <c r="J111" s="318"/>
      <c r="K111" s="318">
        <f>K112+K115</f>
        <v>1332.9067181473492</v>
      </c>
      <c r="L111" s="318"/>
      <c r="M111" s="318">
        <f>M112+M115</f>
        <v>74.59448332225223</v>
      </c>
      <c r="N111" s="318"/>
      <c r="O111" s="318">
        <f>O112+O115</f>
        <v>772.9635559410801</v>
      </c>
      <c r="P111" s="318"/>
      <c r="Q111" s="318">
        <f>Q112+Q115</f>
        <v>8.638999800837844</v>
      </c>
      <c r="R111" s="318"/>
      <c r="S111" s="318">
        <f>S112+S115</f>
        <v>22203.219620316835</v>
      </c>
    </row>
    <row r="112" spans="3:19" s="314" customFormat="1" ht="12.75">
      <c r="C112" s="314" t="s">
        <v>681</v>
      </c>
      <c r="D112" s="314" t="s">
        <v>249</v>
      </c>
      <c r="I112" s="332">
        <f>I113+I114</f>
        <v>8959.237978559062</v>
      </c>
      <c r="J112" s="318"/>
      <c r="K112" s="332">
        <f>K113+K114</f>
        <v>140.49433614734926</v>
      </c>
      <c r="L112" s="318"/>
      <c r="M112" s="332">
        <f>M113+M114</f>
        <v>-65.27988413231257</v>
      </c>
      <c r="N112" s="318"/>
      <c r="O112" s="332">
        <f>O113+O114</f>
        <v>774.7635559410801</v>
      </c>
      <c r="P112" s="318"/>
      <c r="Q112" s="332">
        <f>Q113+Q114</f>
        <v>8.718127007413642</v>
      </c>
      <c r="R112" s="318"/>
      <c r="S112" s="332">
        <f>S113+S114</f>
        <v>9817.934113522591</v>
      </c>
    </row>
    <row r="113" spans="4:19" s="314" customFormat="1" ht="12.75">
      <c r="D113" s="314" t="s">
        <v>610</v>
      </c>
      <c r="E113" s="314" t="s">
        <v>682</v>
      </c>
      <c r="I113" s="318">
        <v>992.9284566749155</v>
      </c>
      <c r="J113" s="318"/>
      <c r="K113" s="318">
        <v>-42.61607135717897</v>
      </c>
      <c r="L113" s="318"/>
      <c r="M113" s="318">
        <v>-63.86701950454626</v>
      </c>
      <c r="N113" s="318"/>
      <c r="O113" s="318">
        <v>89.55728484012033</v>
      </c>
      <c r="P113" s="318"/>
      <c r="Q113" s="318">
        <v>0</v>
      </c>
      <c r="R113" s="318"/>
      <c r="S113" s="318">
        <v>976.0026506533106</v>
      </c>
    </row>
    <row r="114" spans="4:19" s="314" customFormat="1" ht="12.75">
      <c r="D114" s="314" t="s">
        <v>611</v>
      </c>
      <c r="E114" s="314" t="s">
        <v>189</v>
      </c>
      <c r="I114" s="318">
        <v>7966.309521884146</v>
      </c>
      <c r="J114" s="318"/>
      <c r="K114" s="318">
        <v>183.1104075045282</v>
      </c>
      <c r="L114" s="318"/>
      <c r="M114" s="318">
        <v>-1.4128646277663162</v>
      </c>
      <c r="N114" s="318"/>
      <c r="O114" s="318">
        <v>685.2062711009597</v>
      </c>
      <c r="P114" s="318"/>
      <c r="Q114" s="318">
        <v>8.718127007413642</v>
      </c>
      <c r="R114" s="318"/>
      <c r="S114" s="318">
        <v>8841.931462869281</v>
      </c>
    </row>
    <row r="115" spans="3:19" s="314" customFormat="1" ht="12.75">
      <c r="C115" s="314" t="s">
        <v>683</v>
      </c>
      <c r="D115" s="314" t="s">
        <v>255</v>
      </c>
      <c r="I115" s="318">
        <f>I116+I123</f>
        <v>11054.877884546255</v>
      </c>
      <c r="J115" s="318"/>
      <c r="K115" s="318">
        <f>K116+K123</f>
        <v>1192.412382</v>
      </c>
      <c r="L115" s="318"/>
      <c r="M115" s="318">
        <f>M116+M123</f>
        <v>139.8743674545648</v>
      </c>
      <c r="N115" s="318"/>
      <c r="O115" s="318">
        <f>O116+O123</f>
        <v>-1.8</v>
      </c>
      <c r="P115" s="318"/>
      <c r="Q115" s="318">
        <f>Q116+Q123</f>
        <v>-0.07912720657579708</v>
      </c>
      <c r="R115" s="318"/>
      <c r="S115" s="318">
        <f>S116+S123</f>
        <v>12385.285506794246</v>
      </c>
    </row>
    <row r="116" spans="4:19" s="314" customFormat="1" ht="12.75">
      <c r="D116" s="314" t="s">
        <v>616</v>
      </c>
      <c r="E116" s="314" t="s">
        <v>617</v>
      </c>
      <c r="I116" s="332">
        <f>I117+I118+I119+I120</f>
        <v>10235.577884546256</v>
      </c>
      <c r="J116" s="318"/>
      <c r="K116" s="332">
        <f>K117+K118+K119+K120</f>
        <v>1195.612382</v>
      </c>
      <c r="L116" s="318"/>
      <c r="M116" s="332">
        <f>M117+M118+M119+M120</f>
        <v>139.8743674545648</v>
      </c>
      <c r="N116" s="318"/>
      <c r="O116" s="332">
        <f>O117+O118+O119+O120</f>
        <v>-1.8</v>
      </c>
      <c r="P116" s="318"/>
      <c r="Q116" s="332">
        <f>Q117+Q118+Q119+Q120</f>
        <v>-0.07912720657574024</v>
      </c>
      <c r="R116" s="318"/>
      <c r="S116" s="332">
        <f>S117+S118+S119+S120</f>
        <v>11569.185506794245</v>
      </c>
    </row>
    <row r="117" spans="5:19" s="314" customFormat="1" ht="12.75">
      <c r="E117" s="314" t="s">
        <v>618</v>
      </c>
      <c r="F117" s="314" t="s">
        <v>103</v>
      </c>
      <c r="I117" s="318">
        <v>0</v>
      </c>
      <c r="J117" s="318"/>
      <c r="K117" s="318">
        <v>0</v>
      </c>
      <c r="L117" s="318"/>
      <c r="M117" s="318">
        <v>0</v>
      </c>
      <c r="N117" s="318"/>
      <c r="O117" s="318">
        <v>0</v>
      </c>
      <c r="P117" s="318"/>
      <c r="Q117" s="318">
        <v>0</v>
      </c>
      <c r="R117" s="318"/>
      <c r="S117" s="318">
        <v>0</v>
      </c>
    </row>
    <row r="118" spans="5:19" s="314" customFormat="1" ht="12.75">
      <c r="E118" s="314" t="s">
        <v>619</v>
      </c>
      <c r="F118" s="314" t="s">
        <v>612</v>
      </c>
      <c r="I118" s="318">
        <v>1986.9234837153133</v>
      </c>
      <c r="J118" s="318"/>
      <c r="K118" s="318">
        <v>-6.936746999999997</v>
      </c>
      <c r="L118" s="318"/>
      <c r="M118" s="318">
        <v>-13.7</v>
      </c>
      <c r="N118" s="318"/>
      <c r="O118" s="318">
        <v>0</v>
      </c>
      <c r="P118" s="318"/>
      <c r="Q118" s="318">
        <v>-0.02418478184246098</v>
      </c>
      <c r="R118" s="318"/>
      <c r="S118" s="318">
        <v>1966.2625519334708</v>
      </c>
    </row>
    <row r="119" spans="5:19" s="314" customFormat="1" ht="12.75">
      <c r="E119" s="314" t="s">
        <v>620</v>
      </c>
      <c r="F119" s="314" t="s">
        <v>188</v>
      </c>
      <c r="I119" s="318">
        <v>1071.156939489245</v>
      </c>
      <c r="J119" s="318"/>
      <c r="K119" s="318">
        <v>7.622031000000007</v>
      </c>
      <c r="L119" s="318"/>
      <c r="M119" s="318">
        <v>-7.6322069892449775</v>
      </c>
      <c r="N119" s="318"/>
      <c r="O119" s="318">
        <v>0</v>
      </c>
      <c r="P119" s="318"/>
      <c r="Q119" s="318">
        <v>-0.022030999999991252</v>
      </c>
      <c r="R119" s="318"/>
      <c r="S119" s="318">
        <v>1071.1247325</v>
      </c>
    </row>
    <row r="120" spans="5:19" s="314" customFormat="1" ht="12.75">
      <c r="E120" s="314" t="s">
        <v>621</v>
      </c>
      <c r="F120" s="314" t="s">
        <v>189</v>
      </c>
      <c r="I120" s="332">
        <f>I121+I122</f>
        <v>7177.497461341698</v>
      </c>
      <c r="J120" s="318"/>
      <c r="K120" s="332">
        <f>K121+K122</f>
        <v>1194.9270980000001</v>
      </c>
      <c r="L120" s="318"/>
      <c r="M120" s="332">
        <f>M121+M122</f>
        <v>161.20657444380979</v>
      </c>
      <c r="N120" s="318"/>
      <c r="O120" s="332">
        <f>O121+O122</f>
        <v>-1.8</v>
      </c>
      <c r="P120" s="318"/>
      <c r="Q120" s="332">
        <f>Q121+Q122</f>
        <v>-0.03291142473328801</v>
      </c>
      <c r="R120" s="318"/>
      <c r="S120" s="332">
        <f>S121+S122</f>
        <v>8531.798222360774</v>
      </c>
    </row>
    <row r="121" spans="6:19" s="314" customFormat="1" ht="12.75">
      <c r="F121" s="314" t="s">
        <v>333</v>
      </c>
      <c r="G121" s="314" t="s">
        <v>80</v>
      </c>
      <c r="I121" s="318">
        <v>2909.8836787402556</v>
      </c>
      <c r="J121" s="318"/>
      <c r="K121" s="318">
        <v>628.6734380000001</v>
      </c>
      <c r="L121" s="318"/>
      <c r="M121" s="318">
        <v>155.2</v>
      </c>
      <c r="N121" s="318"/>
      <c r="O121" s="318">
        <v>0</v>
      </c>
      <c r="P121" s="318"/>
      <c r="Q121" s="318">
        <v>-0.018149134088218943</v>
      </c>
      <c r="R121" s="318"/>
      <c r="S121" s="318">
        <v>3693.7389676061675</v>
      </c>
    </row>
    <row r="122" spans="6:19" s="314" customFormat="1" ht="12.75">
      <c r="F122" s="314" t="s">
        <v>334</v>
      </c>
      <c r="G122" s="314" t="s">
        <v>81</v>
      </c>
      <c r="I122" s="318">
        <v>4267.613782601442</v>
      </c>
      <c r="J122" s="318"/>
      <c r="K122" s="318">
        <v>566.25366</v>
      </c>
      <c r="L122" s="318"/>
      <c r="M122" s="318">
        <v>6.006574443809802</v>
      </c>
      <c r="N122" s="318"/>
      <c r="O122" s="318">
        <v>-1.8</v>
      </c>
      <c r="P122" s="318"/>
      <c r="Q122" s="318">
        <v>-0.014762290645069065</v>
      </c>
      <c r="R122" s="318"/>
      <c r="S122" s="318">
        <v>4838.059254754607</v>
      </c>
    </row>
    <row r="123" spans="4:19" s="314" customFormat="1" ht="12.75">
      <c r="D123" s="314" t="s">
        <v>684</v>
      </c>
      <c r="E123" s="314" t="s">
        <v>685</v>
      </c>
      <c r="I123" s="332">
        <f>I124+I125+I126+I127</f>
        <v>819.3000000000001</v>
      </c>
      <c r="J123" s="318"/>
      <c r="K123" s="332">
        <f>K124+K125+K126+K127</f>
        <v>-3.1999999999999886</v>
      </c>
      <c r="L123" s="318"/>
      <c r="M123" s="332">
        <f>M124+M125+M126+M127</f>
        <v>0</v>
      </c>
      <c r="N123" s="318"/>
      <c r="O123" s="332">
        <f>O124+O125+O126+O127</f>
        <v>0</v>
      </c>
      <c r="P123" s="318"/>
      <c r="Q123" s="332">
        <f>Q124+Q125+Q126+Q127</f>
        <v>-5.684341886080802E-14</v>
      </c>
      <c r="R123" s="318"/>
      <c r="S123" s="332">
        <f>S124+S125+S126+S127</f>
        <v>816.1</v>
      </c>
    </row>
    <row r="124" spans="5:19" s="314" customFormat="1" ht="12.75">
      <c r="E124" s="314" t="s">
        <v>622</v>
      </c>
      <c r="F124" s="314" t="s">
        <v>103</v>
      </c>
      <c r="I124" s="318">
        <v>2.7</v>
      </c>
      <c r="J124" s="318"/>
      <c r="K124" s="318">
        <v>0</v>
      </c>
      <c r="L124" s="318"/>
      <c r="M124" s="318">
        <v>0</v>
      </c>
      <c r="N124" s="318"/>
      <c r="O124" s="318">
        <v>0</v>
      </c>
      <c r="P124" s="318"/>
      <c r="Q124" s="318">
        <v>0</v>
      </c>
      <c r="R124" s="318"/>
      <c r="S124" s="318">
        <v>2.7</v>
      </c>
    </row>
    <row r="125" spans="5:19" s="314" customFormat="1" ht="12.75">
      <c r="E125" s="314" t="s">
        <v>623</v>
      </c>
      <c r="F125" s="314" t="s">
        <v>686</v>
      </c>
      <c r="I125" s="318">
        <v>0</v>
      </c>
      <c r="J125" s="318"/>
      <c r="K125" s="318">
        <v>0</v>
      </c>
      <c r="L125" s="318"/>
      <c r="M125" s="318">
        <v>0</v>
      </c>
      <c r="N125" s="318"/>
      <c r="O125" s="318">
        <v>0</v>
      </c>
      <c r="P125" s="318"/>
      <c r="Q125" s="318">
        <v>0</v>
      </c>
      <c r="R125" s="318"/>
      <c r="S125" s="318">
        <v>0</v>
      </c>
    </row>
    <row r="126" spans="5:19" s="314" customFormat="1" ht="12.75">
      <c r="E126" s="314" t="s">
        <v>624</v>
      </c>
      <c r="F126" s="314" t="s">
        <v>188</v>
      </c>
      <c r="I126" s="318">
        <v>816.6</v>
      </c>
      <c r="J126" s="318"/>
      <c r="K126" s="318">
        <v>-3.1999999999999886</v>
      </c>
      <c r="L126" s="318"/>
      <c r="M126" s="318">
        <v>0</v>
      </c>
      <c r="N126" s="318"/>
      <c r="O126" s="318">
        <v>0</v>
      </c>
      <c r="P126" s="318"/>
      <c r="Q126" s="318">
        <v>-5.684341886080802E-14</v>
      </c>
      <c r="R126" s="318"/>
      <c r="S126" s="318">
        <v>813.4</v>
      </c>
    </row>
    <row r="127" spans="5:19" s="314" customFormat="1" ht="12.75">
      <c r="E127" s="314" t="s">
        <v>625</v>
      </c>
      <c r="F127" s="314" t="s">
        <v>189</v>
      </c>
      <c r="I127" s="318">
        <v>0</v>
      </c>
      <c r="J127" s="318"/>
      <c r="K127" s="318">
        <v>0</v>
      </c>
      <c r="L127" s="318"/>
      <c r="M127" s="318">
        <v>0</v>
      </c>
      <c r="N127" s="318"/>
      <c r="O127" s="318">
        <v>0</v>
      </c>
      <c r="P127" s="318"/>
      <c r="Q127" s="318">
        <v>0</v>
      </c>
      <c r="R127" s="318"/>
      <c r="S127" s="318">
        <v>0</v>
      </c>
    </row>
    <row r="128" spans="2:19" s="314" customFormat="1" ht="12.75">
      <c r="B128" s="314" t="s">
        <v>539</v>
      </c>
      <c r="C128" s="314" t="s">
        <v>485</v>
      </c>
      <c r="I128" s="332">
        <f>I129+I130+I131+I132</f>
        <v>4088.3731224099893</v>
      </c>
      <c r="J128" s="318"/>
      <c r="K128" s="332">
        <f>K129+K130+K131+K132</f>
        <v>-2877.6741896037</v>
      </c>
      <c r="L128" s="318"/>
      <c r="M128" s="332">
        <f>M129+M130+M131+M132</f>
        <v>607.5778152337132</v>
      </c>
      <c r="N128" s="318"/>
      <c r="O128" s="332">
        <f>O129+O130+O131+O132</f>
        <v>1061.6998882699997</v>
      </c>
      <c r="P128" s="318"/>
      <c r="Q128" s="332">
        <f>Q129+Q130+Q131+Q132</f>
        <v>2.842170943040401E-14</v>
      </c>
      <c r="R128" s="318"/>
      <c r="S128" s="332">
        <f>S129+S130+S131+S132</f>
        <v>2879.9766363100016</v>
      </c>
    </row>
    <row r="129" spans="3:19" s="314" customFormat="1" ht="12.75">
      <c r="C129" s="314" t="s">
        <v>626</v>
      </c>
      <c r="D129" s="314" t="s">
        <v>103</v>
      </c>
      <c r="I129" s="318">
        <v>0</v>
      </c>
      <c r="J129" s="318"/>
      <c r="K129" s="318">
        <v>0</v>
      </c>
      <c r="L129" s="318"/>
      <c r="M129" s="318">
        <v>0</v>
      </c>
      <c r="N129" s="318"/>
      <c r="O129" s="318">
        <v>0</v>
      </c>
      <c r="P129" s="318"/>
      <c r="Q129" s="318">
        <v>0</v>
      </c>
      <c r="R129" s="318"/>
      <c r="S129" s="318">
        <v>0</v>
      </c>
    </row>
    <row r="130" spans="3:19" s="314" customFormat="1" ht="12.75">
      <c r="C130" s="314" t="s">
        <v>627</v>
      </c>
      <c r="D130" s="314" t="s">
        <v>612</v>
      </c>
      <c r="I130" s="318">
        <v>0</v>
      </c>
      <c r="J130" s="318"/>
      <c r="K130" s="318">
        <v>0</v>
      </c>
      <c r="L130" s="318"/>
      <c r="M130" s="318">
        <v>0</v>
      </c>
      <c r="N130" s="318"/>
      <c r="O130" s="318">
        <v>0</v>
      </c>
      <c r="P130" s="318"/>
      <c r="Q130" s="318">
        <v>0</v>
      </c>
      <c r="R130" s="318"/>
      <c r="S130" s="318">
        <v>0</v>
      </c>
    </row>
    <row r="131" spans="3:19" s="314" customFormat="1" ht="12.75">
      <c r="C131" s="314" t="s">
        <v>628</v>
      </c>
      <c r="D131" s="314" t="s">
        <v>188</v>
      </c>
      <c r="I131" s="318">
        <v>3279.371966319989</v>
      </c>
      <c r="J131" s="318"/>
      <c r="K131" s="318">
        <v>-944.2303414232003</v>
      </c>
      <c r="L131" s="318"/>
      <c r="M131" s="318">
        <v>211.21653863321347</v>
      </c>
      <c r="N131" s="318"/>
      <c r="O131" s="318">
        <v>-501.7</v>
      </c>
      <c r="P131" s="318"/>
      <c r="Q131" s="318">
        <v>0</v>
      </c>
      <c r="R131" s="318"/>
      <c r="S131" s="318">
        <v>2044.6581635300022</v>
      </c>
    </row>
    <row r="132" spans="3:19" s="314" customFormat="1" ht="12.75">
      <c r="C132" s="314" t="s">
        <v>629</v>
      </c>
      <c r="D132" s="314" t="s">
        <v>189</v>
      </c>
      <c r="I132" s="318">
        <v>809.00115609</v>
      </c>
      <c r="J132" s="318"/>
      <c r="K132" s="318">
        <v>-1933.4438481805</v>
      </c>
      <c r="L132" s="318"/>
      <c r="M132" s="318">
        <v>396.36127660049976</v>
      </c>
      <c r="N132" s="318"/>
      <c r="O132" s="318">
        <v>1563.3998882699998</v>
      </c>
      <c r="P132" s="318"/>
      <c r="Q132" s="318">
        <v>2.842170943040401E-14</v>
      </c>
      <c r="R132" s="318"/>
      <c r="S132" s="318">
        <v>835.3184727799996</v>
      </c>
    </row>
    <row r="133" spans="2:19" s="314" customFormat="1" ht="12.75">
      <c r="B133" s="314" t="s">
        <v>630</v>
      </c>
      <c r="C133" s="314" t="s">
        <v>101</v>
      </c>
      <c r="I133" s="318">
        <f>I134+I145+I163+I166+I179</f>
        <v>49084.06381470752</v>
      </c>
      <c r="J133" s="318"/>
      <c r="K133" s="318">
        <f>K134+K145+K163+K166+K179</f>
        <v>-731.1373526628354</v>
      </c>
      <c r="L133" s="318"/>
      <c r="M133" s="318">
        <f>M134+M145+M163+M166+M179</f>
        <v>0</v>
      </c>
      <c r="N133" s="318"/>
      <c r="O133" s="318">
        <f>O134+O145+O163+O166+O179</f>
        <v>-256.4</v>
      </c>
      <c r="P133" s="318"/>
      <c r="Q133" s="318">
        <f>Q134+Q145+Q163+Q166+Q179</f>
        <v>-27.04393471358445</v>
      </c>
      <c r="R133" s="318"/>
      <c r="S133" s="318">
        <f>S134+S145+S163+S166+S179</f>
        <v>48069.48252733111</v>
      </c>
    </row>
    <row r="134" spans="3:19" s="314" customFormat="1" ht="12.75">
      <c r="C134" s="314" t="s">
        <v>313</v>
      </c>
      <c r="D134" s="314" t="s">
        <v>21</v>
      </c>
      <c r="I134" s="318">
        <f>I135+I138</f>
        <v>9563.75857578959</v>
      </c>
      <c r="J134" s="318"/>
      <c r="K134" s="318">
        <f>K135+K138</f>
        <v>-1753.559853924172</v>
      </c>
      <c r="L134" s="318"/>
      <c r="M134" s="318">
        <f>M135+M138</f>
        <v>0</v>
      </c>
      <c r="N134" s="318"/>
      <c r="O134" s="318">
        <f>O135+O138</f>
        <v>0</v>
      </c>
      <c r="P134" s="318"/>
      <c r="Q134" s="318">
        <f>Q135+Q138</f>
        <v>11.616192059090702</v>
      </c>
      <c r="R134" s="318"/>
      <c r="S134" s="318">
        <f>S135+S138</f>
        <v>7821.814913924508</v>
      </c>
    </row>
    <row r="135" spans="4:19" s="314" customFormat="1" ht="12.75">
      <c r="D135" s="314" t="s">
        <v>631</v>
      </c>
      <c r="E135" s="314" t="s">
        <v>612</v>
      </c>
      <c r="I135" s="332">
        <f>I136+I137</f>
        <v>0</v>
      </c>
      <c r="J135" s="318"/>
      <c r="K135" s="332">
        <f>K136+K137</f>
        <v>-10.831897250405468</v>
      </c>
      <c r="L135" s="318"/>
      <c r="M135" s="332">
        <f>M136+M137</f>
        <v>0</v>
      </c>
      <c r="N135" s="318"/>
      <c r="O135" s="332">
        <f>O136+O137</f>
        <v>0</v>
      </c>
      <c r="P135" s="318"/>
      <c r="Q135" s="332">
        <f>Q136+Q137</f>
        <v>10.831897250405468</v>
      </c>
      <c r="R135" s="318"/>
      <c r="S135" s="332">
        <f>S136+S137</f>
        <v>0</v>
      </c>
    </row>
    <row r="136" spans="5:19" s="314" customFormat="1" ht="12.75">
      <c r="E136" s="314" t="s">
        <v>632</v>
      </c>
      <c r="F136" s="314" t="s">
        <v>633</v>
      </c>
      <c r="I136" s="318">
        <v>0</v>
      </c>
      <c r="J136" s="318"/>
      <c r="K136" s="318">
        <v>-10.831897250405468</v>
      </c>
      <c r="L136" s="318"/>
      <c r="M136" s="318">
        <v>0</v>
      </c>
      <c r="N136" s="318"/>
      <c r="O136" s="318">
        <v>0</v>
      </c>
      <c r="P136" s="318"/>
      <c r="Q136" s="318">
        <v>10.831897250405468</v>
      </c>
      <c r="R136" s="318"/>
      <c r="S136" s="318">
        <v>0</v>
      </c>
    </row>
    <row r="137" spans="5:19" s="314" customFormat="1" ht="12.75">
      <c r="E137" s="314" t="s">
        <v>634</v>
      </c>
      <c r="F137" s="314" t="s">
        <v>635</v>
      </c>
      <c r="I137" s="318">
        <v>0</v>
      </c>
      <c r="J137" s="318"/>
      <c r="K137" s="318">
        <v>0</v>
      </c>
      <c r="L137" s="318"/>
      <c r="M137" s="318">
        <v>0</v>
      </c>
      <c r="N137" s="318"/>
      <c r="O137" s="318">
        <v>0</v>
      </c>
      <c r="P137" s="318"/>
      <c r="Q137" s="318">
        <v>0</v>
      </c>
      <c r="R137" s="318"/>
      <c r="S137" s="318">
        <v>0</v>
      </c>
    </row>
    <row r="138" spans="4:19" s="314" customFormat="1" ht="12.75">
      <c r="D138" s="314" t="s">
        <v>636</v>
      </c>
      <c r="E138" s="314" t="s">
        <v>189</v>
      </c>
      <c r="I138" s="318">
        <f>I139+I142</f>
        <v>9563.75857578959</v>
      </c>
      <c r="J138" s="318"/>
      <c r="K138" s="318">
        <f>K139+K142</f>
        <v>-1742.7279566737666</v>
      </c>
      <c r="L138" s="318"/>
      <c r="M138" s="318">
        <f>M139+M142</f>
        <v>0</v>
      </c>
      <c r="N138" s="318"/>
      <c r="O138" s="318">
        <f>O139+O142</f>
        <v>0</v>
      </c>
      <c r="P138" s="318"/>
      <c r="Q138" s="318">
        <f>Q139+Q142</f>
        <v>0.7842948086852335</v>
      </c>
      <c r="R138" s="318"/>
      <c r="S138" s="318">
        <f>S139+S142</f>
        <v>7821.814913924508</v>
      </c>
    </row>
    <row r="139" spans="5:19" s="340" customFormat="1" ht="12.75">
      <c r="E139" s="340" t="s">
        <v>637</v>
      </c>
      <c r="F139" s="340" t="s">
        <v>633</v>
      </c>
      <c r="H139" s="314"/>
      <c r="I139" s="332">
        <f>I140+I141</f>
        <v>998.1829190000001</v>
      </c>
      <c r="J139" s="318"/>
      <c r="K139" s="332">
        <f>K140+K141</f>
        <v>-129.30894700000002</v>
      </c>
      <c r="L139" s="318"/>
      <c r="M139" s="332">
        <f>M140+M141</f>
        <v>0</v>
      </c>
      <c r="N139" s="318"/>
      <c r="O139" s="332">
        <f>O140+O141</f>
        <v>0</v>
      </c>
      <c r="P139" s="318"/>
      <c r="Q139" s="332">
        <f>Q140+Q141</f>
        <v>-0.016399939000150354</v>
      </c>
      <c r="R139" s="318"/>
      <c r="S139" s="332">
        <f>S140+S141</f>
        <v>868.8575720609999</v>
      </c>
    </row>
    <row r="140" spans="6:19" s="340" customFormat="1" ht="12.75">
      <c r="F140" s="340" t="s">
        <v>687</v>
      </c>
      <c r="G140" s="340" t="s">
        <v>80</v>
      </c>
      <c r="H140" s="314"/>
      <c r="I140" s="318">
        <v>455.209</v>
      </c>
      <c r="J140" s="318"/>
      <c r="K140" s="318">
        <v>-9.08</v>
      </c>
      <c r="L140" s="318"/>
      <c r="M140" s="318">
        <v>0</v>
      </c>
      <c r="N140" s="318"/>
      <c r="O140" s="318">
        <v>0</v>
      </c>
      <c r="P140" s="318"/>
      <c r="Q140" s="318">
        <v>1.5987211554602254E-14</v>
      </c>
      <c r="R140" s="318"/>
      <c r="S140" s="318">
        <v>446.129</v>
      </c>
    </row>
    <row r="141" spans="6:19" s="340" customFormat="1" ht="12.75">
      <c r="F141" s="340" t="s">
        <v>688</v>
      </c>
      <c r="G141" s="340" t="s">
        <v>81</v>
      </c>
      <c r="H141" s="314"/>
      <c r="I141" s="318">
        <v>542.973919</v>
      </c>
      <c r="J141" s="318"/>
      <c r="K141" s="318">
        <v>-120.228947</v>
      </c>
      <c r="L141" s="318"/>
      <c r="M141" s="318">
        <v>0</v>
      </c>
      <c r="N141" s="318"/>
      <c r="O141" s="318">
        <v>0</v>
      </c>
      <c r="P141" s="318"/>
      <c r="Q141" s="318">
        <v>-0.01639993900016634</v>
      </c>
      <c r="R141" s="318"/>
      <c r="S141" s="318">
        <v>422.72857206099985</v>
      </c>
    </row>
    <row r="142" spans="5:19" s="340" customFormat="1" ht="12.75">
      <c r="E142" s="340" t="s">
        <v>638</v>
      </c>
      <c r="F142" s="340" t="s">
        <v>635</v>
      </c>
      <c r="H142" s="314"/>
      <c r="I142" s="332">
        <f>I143+I144</f>
        <v>8565.57565678959</v>
      </c>
      <c r="J142" s="318"/>
      <c r="K142" s="332">
        <f>K143+K144</f>
        <v>-1613.4190096737666</v>
      </c>
      <c r="L142" s="318"/>
      <c r="M142" s="332">
        <f>M143+M144</f>
        <v>0</v>
      </c>
      <c r="N142" s="318"/>
      <c r="O142" s="332">
        <f>O143+O144</f>
        <v>0</v>
      </c>
      <c r="P142" s="318"/>
      <c r="Q142" s="332">
        <f>Q143+Q144</f>
        <v>0.8006947476853838</v>
      </c>
      <c r="R142" s="318"/>
      <c r="S142" s="332">
        <f>S143+S144</f>
        <v>6952.957341863508</v>
      </c>
    </row>
    <row r="143" spans="6:19" s="340" customFormat="1" ht="12.75">
      <c r="F143" s="340" t="s">
        <v>639</v>
      </c>
      <c r="G143" s="340" t="s">
        <v>80</v>
      </c>
      <c r="H143" s="314"/>
      <c r="I143" s="318">
        <v>1674.3248769</v>
      </c>
      <c r="J143" s="318"/>
      <c r="K143" s="318">
        <v>-629.1</v>
      </c>
      <c r="L143" s="318"/>
      <c r="M143" s="318">
        <v>0</v>
      </c>
      <c r="N143" s="318"/>
      <c r="O143" s="318">
        <v>0</v>
      </c>
      <c r="P143" s="318"/>
      <c r="Q143" s="318">
        <v>-0.024876899999981106</v>
      </c>
      <c r="R143" s="318"/>
      <c r="S143" s="318">
        <v>1045.2</v>
      </c>
    </row>
    <row r="144" spans="6:19" s="340" customFormat="1" ht="12.75">
      <c r="F144" s="340" t="s">
        <v>640</v>
      </c>
      <c r="G144" s="340" t="s">
        <v>81</v>
      </c>
      <c r="H144" s="314"/>
      <c r="I144" s="318">
        <v>6891.2507798895895</v>
      </c>
      <c r="J144" s="318"/>
      <c r="K144" s="318">
        <v>-984.3190096737665</v>
      </c>
      <c r="L144" s="318"/>
      <c r="M144" s="318">
        <v>0</v>
      </c>
      <c r="N144" s="318"/>
      <c r="O144" s="318">
        <v>0</v>
      </c>
      <c r="P144" s="318"/>
      <c r="Q144" s="318">
        <v>0.825571647685365</v>
      </c>
      <c r="R144" s="318"/>
      <c r="S144" s="318">
        <v>5907.757341863508</v>
      </c>
    </row>
    <row r="145" spans="3:19" s="314" customFormat="1" ht="12.75">
      <c r="C145" s="314" t="s">
        <v>314</v>
      </c>
      <c r="D145" s="314" t="s">
        <v>22</v>
      </c>
      <c r="I145" s="318">
        <f>I146+I150+I153+I156</f>
        <v>38965.090585267935</v>
      </c>
      <c r="J145" s="318"/>
      <c r="K145" s="318">
        <f>K146+K150+K153+K156</f>
        <v>994.8003229605285</v>
      </c>
      <c r="L145" s="318"/>
      <c r="M145" s="318">
        <f>M146+M150+M153+M156</f>
        <v>0</v>
      </c>
      <c r="N145" s="318"/>
      <c r="O145" s="318">
        <f>O146+O150+O153+O156</f>
        <v>-257.3</v>
      </c>
      <c r="P145" s="318"/>
      <c r="Q145" s="318">
        <f>Q146+Q150+Q153+Q156</f>
        <v>-38.608157761867105</v>
      </c>
      <c r="R145" s="318"/>
      <c r="S145" s="318">
        <f>S146+S150+S153+S156</f>
        <v>39663.982750466595</v>
      </c>
    </row>
    <row r="146" spans="4:19" s="314" customFormat="1" ht="12.75">
      <c r="D146" s="314" t="s">
        <v>641</v>
      </c>
      <c r="E146" s="314" t="s">
        <v>103</v>
      </c>
      <c r="I146" s="318">
        <f>I147+I148+I149</f>
        <v>0</v>
      </c>
      <c r="J146" s="318"/>
      <c r="K146" s="318">
        <f>K147+K148+K149</f>
        <v>0</v>
      </c>
      <c r="L146" s="318"/>
      <c r="M146" s="318">
        <f>M147+M148+M149</f>
        <v>0</v>
      </c>
      <c r="N146" s="318"/>
      <c r="O146" s="318">
        <f>O147+O148+O149</f>
        <v>0</v>
      </c>
      <c r="P146" s="318"/>
      <c r="Q146" s="318">
        <f>Q147+Q148+Q149</f>
        <v>0</v>
      </c>
      <c r="R146" s="318"/>
      <c r="S146" s="318">
        <f>S147+S148+S149</f>
        <v>0</v>
      </c>
    </row>
    <row r="147" spans="5:19" s="314" customFormat="1" ht="12.75">
      <c r="E147" s="314" t="s">
        <v>642</v>
      </c>
      <c r="F147" s="314" t="s">
        <v>689</v>
      </c>
      <c r="I147" s="318">
        <v>0</v>
      </c>
      <c r="J147" s="318"/>
      <c r="K147" s="318">
        <v>0</v>
      </c>
      <c r="L147" s="318"/>
      <c r="M147" s="318">
        <v>0</v>
      </c>
      <c r="N147" s="318"/>
      <c r="O147" s="318">
        <v>0</v>
      </c>
      <c r="P147" s="318"/>
      <c r="Q147" s="318">
        <v>0</v>
      </c>
      <c r="R147" s="318"/>
      <c r="S147" s="318">
        <v>0</v>
      </c>
    </row>
    <row r="148" spans="5:19" s="314" customFormat="1" ht="12.75">
      <c r="E148" s="314" t="s">
        <v>643</v>
      </c>
      <c r="F148" s="314" t="s">
        <v>690</v>
      </c>
      <c r="I148" s="318">
        <v>0</v>
      </c>
      <c r="J148" s="318"/>
      <c r="K148" s="318">
        <v>0</v>
      </c>
      <c r="L148" s="318"/>
      <c r="M148" s="318">
        <v>0</v>
      </c>
      <c r="N148" s="318"/>
      <c r="O148" s="318">
        <v>0</v>
      </c>
      <c r="P148" s="318"/>
      <c r="Q148" s="318">
        <v>0</v>
      </c>
      <c r="R148" s="318"/>
      <c r="S148" s="318">
        <v>0</v>
      </c>
    </row>
    <row r="149" spans="5:19" s="314" customFormat="1" ht="12.75">
      <c r="E149" s="314" t="s">
        <v>691</v>
      </c>
      <c r="F149" s="314" t="s">
        <v>635</v>
      </c>
      <c r="I149" s="318">
        <v>0</v>
      </c>
      <c r="J149" s="318"/>
      <c r="K149" s="318">
        <v>0</v>
      </c>
      <c r="L149" s="318"/>
      <c r="M149" s="318">
        <v>0</v>
      </c>
      <c r="N149" s="318"/>
      <c r="O149" s="318">
        <v>0</v>
      </c>
      <c r="P149" s="318"/>
      <c r="Q149" s="318">
        <v>0</v>
      </c>
      <c r="R149" s="318"/>
      <c r="S149" s="318">
        <v>0</v>
      </c>
    </row>
    <row r="150" spans="4:19" s="314" customFormat="1" ht="12.75">
      <c r="D150" s="314" t="s">
        <v>692</v>
      </c>
      <c r="E150" s="314" t="s">
        <v>187</v>
      </c>
      <c r="I150" s="318">
        <f>I151+I152</f>
        <v>1040.7551970000002</v>
      </c>
      <c r="J150" s="318"/>
      <c r="K150" s="318">
        <f>K151+K152</f>
        <v>-22.026891999999993</v>
      </c>
      <c r="L150" s="318"/>
      <c r="M150" s="318">
        <f>M151+M152</f>
        <v>0</v>
      </c>
      <c r="N150" s="318"/>
      <c r="O150" s="318">
        <f>O151+O152</f>
        <v>-9.2</v>
      </c>
      <c r="P150" s="318"/>
      <c r="Q150" s="318">
        <f>Q151+Q152</f>
        <v>0.015228999999720827</v>
      </c>
      <c r="R150" s="318"/>
      <c r="S150" s="318">
        <f>S151+S152</f>
        <v>1009.5435339999999</v>
      </c>
    </row>
    <row r="151" spans="5:19" s="314" customFormat="1" ht="12.75">
      <c r="E151" s="314" t="s">
        <v>645</v>
      </c>
      <c r="F151" s="314" t="s">
        <v>633</v>
      </c>
      <c r="I151" s="318">
        <v>1039.7551970000002</v>
      </c>
      <c r="J151" s="318"/>
      <c r="K151" s="318">
        <v>-22.026891999999993</v>
      </c>
      <c r="L151" s="318"/>
      <c r="M151" s="318">
        <v>0</v>
      </c>
      <c r="N151" s="318"/>
      <c r="O151" s="318">
        <v>-9.2</v>
      </c>
      <c r="P151" s="318"/>
      <c r="Q151" s="318">
        <v>0.015228999999720827</v>
      </c>
      <c r="R151" s="318"/>
      <c r="S151" s="318">
        <v>1008.5435339999999</v>
      </c>
    </row>
    <row r="152" spans="5:19" s="314" customFormat="1" ht="12.75">
      <c r="E152" s="314" t="s">
        <v>646</v>
      </c>
      <c r="F152" s="314" t="s">
        <v>635</v>
      </c>
      <c r="I152" s="318">
        <v>1</v>
      </c>
      <c r="J152" s="318"/>
      <c r="K152" s="318">
        <v>0</v>
      </c>
      <c r="L152" s="318"/>
      <c r="M152" s="318">
        <v>0</v>
      </c>
      <c r="N152" s="318"/>
      <c r="O152" s="318">
        <v>0</v>
      </c>
      <c r="P152" s="318"/>
      <c r="Q152" s="318">
        <v>0</v>
      </c>
      <c r="R152" s="318"/>
      <c r="S152" s="318">
        <v>1</v>
      </c>
    </row>
    <row r="153" spans="4:19" s="314" customFormat="1" ht="12.75">
      <c r="D153" s="314" t="s">
        <v>647</v>
      </c>
      <c r="E153" s="314" t="s">
        <v>188</v>
      </c>
      <c r="I153" s="318">
        <f>I154+I155</f>
        <v>11008.146492</v>
      </c>
      <c r="J153" s="318"/>
      <c r="K153" s="318">
        <f>K154+K155</f>
        <v>-1594.521795</v>
      </c>
      <c r="L153" s="318"/>
      <c r="M153" s="318">
        <f>M154+M155</f>
        <v>0</v>
      </c>
      <c r="N153" s="318"/>
      <c r="O153" s="318">
        <f>O154+O155</f>
        <v>-120.7</v>
      </c>
      <c r="P153" s="318"/>
      <c r="Q153" s="318">
        <f>Q154+Q155</f>
        <v>-0.03357099999833224</v>
      </c>
      <c r="R153" s="318"/>
      <c r="S153" s="318">
        <f>S154+S155</f>
        <v>9292.891126</v>
      </c>
    </row>
    <row r="154" spans="5:19" s="314" customFormat="1" ht="12.75">
      <c r="E154" s="314" t="s">
        <v>648</v>
      </c>
      <c r="F154" s="314" t="s">
        <v>633</v>
      </c>
      <c r="I154" s="318">
        <v>8982.002677999999</v>
      </c>
      <c r="J154" s="318"/>
      <c r="K154" s="318">
        <v>-1960.750152</v>
      </c>
      <c r="L154" s="318"/>
      <c r="M154" s="318">
        <v>0</v>
      </c>
      <c r="N154" s="318"/>
      <c r="O154" s="318">
        <v>-120.7</v>
      </c>
      <c r="P154" s="318"/>
      <c r="Q154" s="318">
        <v>0.008705000001739904</v>
      </c>
      <c r="R154" s="318"/>
      <c r="S154" s="318">
        <v>6900.561231000001</v>
      </c>
    </row>
    <row r="155" spans="5:19" s="314" customFormat="1" ht="12.75">
      <c r="E155" s="314" t="s">
        <v>649</v>
      </c>
      <c r="F155" s="314" t="s">
        <v>635</v>
      </c>
      <c r="I155" s="318">
        <v>2026.143814</v>
      </c>
      <c r="J155" s="318"/>
      <c r="K155" s="318">
        <v>366.22835699999996</v>
      </c>
      <c r="L155" s="318"/>
      <c r="M155" s="318">
        <v>0</v>
      </c>
      <c r="N155" s="318"/>
      <c r="O155" s="318">
        <v>0</v>
      </c>
      <c r="P155" s="318"/>
      <c r="Q155" s="318">
        <v>-0.042276000000072145</v>
      </c>
      <c r="R155" s="318"/>
      <c r="S155" s="318">
        <v>2392.329895</v>
      </c>
    </row>
    <row r="156" spans="4:19" s="314" customFormat="1" ht="12.75">
      <c r="D156" s="314" t="s">
        <v>650</v>
      </c>
      <c r="E156" s="314" t="s">
        <v>189</v>
      </c>
      <c r="I156" s="318">
        <f>I157+I160</f>
        <v>26916.188896267933</v>
      </c>
      <c r="J156" s="318"/>
      <c r="K156" s="318">
        <f>K157+K160</f>
        <v>2611.3490099605287</v>
      </c>
      <c r="L156" s="318"/>
      <c r="M156" s="318">
        <f>M157+M160</f>
        <v>0</v>
      </c>
      <c r="N156" s="318"/>
      <c r="O156" s="318">
        <f>O157+O160</f>
        <v>-127.4</v>
      </c>
      <c r="P156" s="318"/>
      <c r="Q156" s="318">
        <f>Q157+Q160</f>
        <v>-38.58981576186849</v>
      </c>
      <c r="R156" s="318"/>
      <c r="S156" s="318">
        <f>S157+S160</f>
        <v>29361.548090466593</v>
      </c>
    </row>
    <row r="157" spans="5:19" s="314" customFormat="1" ht="12.75">
      <c r="E157" s="314" t="s">
        <v>651</v>
      </c>
      <c r="F157" s="314" t="s">
        <v>633</v>
      </c>
      <c r="I157" s="318">
        <f>I158+I159</f>
        <v>24109.38727617346</v>
      </c>
      <c r="J157" s="318"/>
      <c r="K157" s="318">
        <f>K158+K159</f>
        <v>2761.511747540001</v>
      </c>
      <c r="L157" s="318"/>
      <c r="M157" s="318">
        <f>M158+M159</f>
        <v>0</v>
      </c>
      <c r="N157" s="318"/>
      <c r="O157" s="318">
        <f>O158+O159</f>
        <v>-127.4</v>
      </c>
      <c r="P157" s="318"/>
      <c r="Q157" s="318">
        <f>Q158+Q159</f>
        <v>-38.55409076186865</v>
      </c>
      <c r="R157" s="318"/>
      <c r="S157" s="318">
        <f>S158+S159</f>
        <v>26704.944932951592</v>
      </c>
    </row>
    <row r="158" spans="6:19" s="314" customFormat="1" ht="12.75">
      <c r="F158" s="314" t="s">
        <v>693</v>
      </c>
      <c r="G158" s="314" t="s">
        <v>80</v>
      </c>
      <c r="I158" s="318">
        <v>2349.77095268564</v>
      </c>
      <c r="J158" s="318"/>
      <c r="K158" s="318">
        <v>242.266253</v>
      </c>
      <c r="L158" s="318"/>
      <c r="M158" s="318">
        <v>0</v>
      </c>
      <c r="N158" s="318"/>
      <c r="O158" s="318">
        <v>0</v>
      </c>
      <c r="P158" s="318"/>
      <c r="Q158" s="318">
        <v>-0.013519635639795524</v>
      </c>
      <c r="R158" s="318"/>
      <c r="S158" s="318">
        <v>2592.0236860500004</v>
      </c>
    </row>
    <row r="159" spans="6:19" s="314" customFormat="1" ht="12.75">
      <c r="F159" s="314" t="s">
        <v>694</v>
      </c>
      <c r="G159" s="314" t="s">
        <v>81</v>
      </c>
      <c r="I159" s="318">
        <v>21759.61632348782</v>
      </c>
      <c r="J159" s="318"/>
      <c r="K159" s="318">
        <v>2519.2454945400013</v>
      </c>
      <c r="L159" s="318"/>
      <c r="M159" s="318">
        <v>0</v>
      </c>
      <c r="N159" s="318"/>
      <c r="O159" s="318">
        <v>-127.4</v>
      </c>
      <c r="P159" s="318"/>
      <c r="Q159" s="318">
        <v>-38.540571126228855</v>
      </c>
      <c r="R159" s="318"/>
      <c r="S159" s="318">
        <v>24112.92124690159</v>
      </c>
    </row>
    <row r="160" spans="5:19" s="314" customFormat="1" ht="12.75">
      <c r="E160" s="314" t="s">
        <v>652</v>
      </c>
      <c r="F160" s="314" t="s">
        <v>635</v>
      </c>
      <c r="I160" s="318">
        <f>I161+I162</f>
        <v>2806.8016200944726</v>
      </c>
      <c r="J160" s="318"/>
      <c r="K160" s="318">
        <f>K161+K162</f>
        <v>-150.16273757947226</v>
      </c>
      <c r="L160" s="318"/>
      <c r="M160" s="318">
        <f>M161+M162</f>
        <v>0</v>
      </c>
      <c r="N160" s="318"/>
      <c r="O160" s="318">
        <f>O161+O162</f>
        <v>0</v>
      </c>
      <c r="P160" s="318"/>
      <c r="Q160" s="318">
        <f>Q161+Q162</f>
        <v>-0.03572499999984302</v>
      </c>
      <c r="R160" s="318"/>
      <c r="S160" s="318">
        <f>S161+S162</f>
        <v>2656.6031575150005</v>
      </c>
    </row>
    <row r="161" spans="6:19" s="314" customFormat="1" ht="12.75">
      <c r="F161" s="314" t="s">
        <v>695</v>
      </c>
      <c r="G161" s="314" t="s">
        <v>80</v>
      </c>
      <c r="I161" s="318">
        <v>886.9803</v>
      </c>
      <c r="J161" s="318"/>
      <c r="K161" s="318">
        <v>-43.94353000000001</v>
      </c>
      <c r="L161" s="318"/>
      <c r="M161" s="318">
        <v>0</v>
      </c>
      <c r="N161" s="318"/>
      <c r="O161" s="318">
        <v>0</v>
      </c>
      <c r="P161" s="318"/>
      <c r="Q161" s="318">
        <v>0</v>
      </c>
      <c r="R161" s="318"/>
      <c r="S161" s="318">
        <v>843.03677</v>
      </c>
    </row>
    <row r="162" spans="6:19" s="314" customFormat="1" ht="12.75">
      <c r="F162" s="314" t="s">
        <v>696</v>
      </c>
      <c r="G162" s="314" t="s">
        <v>81</v>
      </c>
      <c r="I162" s="318">
        <v>1919.8213200944724</v>
      </c>
      <c r="J162" s="318"/>
      <c r="K162" s="318">
        <v>-106.21920757947225</v>
      </c>
      <c r="L162" s="318"/>
      <c r="M162" s="318">
        <v>0</v>
      </c>
      <c r="N162" s="318"/>
      <c r="O162" s="318">
        <v>0</v>
      </c>
      <c r="P162" s="318"/>
      <c r="Q162" s="318">
        <v>-0.03572499999984302</v>
      </c>
      <c r="R162" s="318"/>
      <c r="S162" s="318">
        <v>1813.5663875150003</v>
      </c>
    </row>
    <row r="163" spans="3:19" s="314" customFormat="1" ht="12.75">
      <c r="C163" s="314" t="s">
        <v>315</v>
      </c>
      <c r="D163" s="314" t="s">
        <v>23</v>
      </c>
      <c r="I163" s="318">
        <f>I164+I165</f>
        <v>354.6</v>
      </c>
      <c r="J163" s="318"/>
      <c r="K163" s="318">
        <f>K164+K165</f>
        <v>35.2</v>
      </c>
      <c r="L163" s="318"/>
      <c r="M163" s="318">
        <f>M164+M165</f>
        <v>0</v>
      </c>
      <c r="N163" s="318"/>
      <c r="O163" s="318">
        <f>O164+O165</f>
        <v>7.3</v>
      </c>
      <c r="P163" s="318"/>
      <c r="Q163" s="318">
        <f>Q164+Q165</f>
        <v>1.1546319456101628E-14</v>
      </c>
      <c r="R163" s="318"/>
      <c r="S163" s="318">
        <f>S164+S165</f>
        <v>397.1</v>
      </c>
    </row>
    <row r="164" spans="4:19" s="314" customFormat="1" ht="12.75">
      <c r="D164" s="314" t="s">
        <v>653</v>
      </c>
      <c r="E164" s="314" t="s">
        <v>103</v>
      </c>
      <c r="I164" s="318">
        <v>142.2</v>
      </c>
      <c r="J164" s="318"/>
      <c r="K164" s="318">
        <v>-2.5</v>
      </c>
      <c r="L164" s="318"/>
      <c r="M164" s="318">
        <v>0</v>
      </c>
      <c r="N164" s="318"/>
      <c r="O164" s="318">
        <v>7.3</v>
      </c>
      <c r="P164" s="318"/>
      <c r="Q164" s="318">
        <v>1.1546319456101628E-14</v>
      </c>
      <c r="R164" s="318"/>
      <c r="S164" s="318">
        <v>147</v>
      </c>
    </row>
    <row r="165" spans="4:19" s="314" customFormat="1" ht="12.75">
      <c r="D165" s="314" t="s">
        <v>654</v>
      </c>
      <c r="E165" s="314" t="s">
        <v>188</v>
      </c>
      <c r="I165" s="318">
        <v>212.4</v>
      </c>
      <c r="J165" s="318"/>
      <c r="K165" s="318">
        <v>37.7</v>
      </c>
      <c r="L165" s="318"/>
      <c r="M165" s="318">
        <v>0</v>
      </c>
      <c r="N165" s="318"/>
      <c r="O165" s="318">
        <v>0</v>
      </c>
      <c r="P165" s="318"/>
      <c r="Q165" s="318">
        <v>0</v>
      </c>
      <c r="R165" s="318"/>
      <c r="S165" s="318">
        <v>250.1</v>
      </c>
    </row>
    <row r="166" spans="3:19" s="314" customFormat="1" ht="12.75">
      <c r="C166" s="314" t="s">
        <v>697</v>
      </c>
      <c r="D166" s="314" t="s">
        <v>25</v>
      </c>
      <c r="I166" s="318">
        <f>I167+I170+I173+I176</f>
        <v>11.7</v>
      </c>
      <c r="J166" s="318"/>
      <c r="K166" s="318">
        <f>K167+K170+K173+K176</f>
        <v>-7.3761794</v>
      </c>
      <c r="L166" s="318"/>
      <c r="M166" s="318">
        <f>M167+M170+M173+M176</f>
        <v>0</v>
      </c>
      <c r="N166" s="318"/>
      <c r="O166" s="318">
        <f>O167+O170+O173+O176</f>
        <v>0</v>
      </c>
      <c r="P166" s="318"/>
      <c r="Q166" s="318">
        <f>Q167+Q170+Q173+Q176</f>
        <v>-0.023820599999999637</v>
      </c>
      <c r="R166" s="318"/>
      <c r="S166" s="318">
        <f>S167+S170+S173+S176</f>
        <v>4.3</v>
      </c>
    </row>
    <row r="167" spans="4:19" s="314" customFormat="1" ht="12.75">
      <c r="D167" s="314" t="s">
        <v>317</v>
      </c>
      <c r="E167" s="314" t="s">
        <v>103</v>
      </c>
      <c r="I167" s="318">
        <f>I168+I169</f>
        <v>11.7</v>
      </c>
      <c r="J167" s="318"/>
      <c r="K167" s="318">
        <f>K168+K169</f>
        <v>-7.3761794</v>
      </c>
      <c r="L167" s="318"/>
      <c r="M167" s="318">
        <f>M168+M169</f>
        <v>0</v>
      </c>
      <c r="N167" s="318"/>
      <c r="O167" s="318">
        <f>O168+O169</f>
        <v>0</v>
      </c>
      <c r="P167" s="318"/>
      <c r="Q167" s="318">
        <f>Q168+Q169</f>
        <v>-0.023820599999999637</v>
      </c>
      <c r="R167" s="318"/>
      <c r="S167" s="318">
        <f>S168+S169</f>
        <v>4.3</v>
      </c>
    </row>
    <row r="168" spans="5:19" s="314" customFormat="1" ht="12.75">
      <c r="E168" s="314" t="s">
        <v>659</v>
      </c>
      <c r="F168" s="314" t="s">
        <v>633</v>
      </c>
      <c r="I168" s="318">
        <v>0</v>
      </c>
      <c r="J168" s="318"/>
      <c r="K168" s="318">
        <v>0</v>
      </c>
      <c r="L168" s="318"/>
      <c r="M168" s="318">
        <v>0</v>
      </c>
      <c r="N168" s="318"/>
      <c r="O168" s="318">
        <v>0</v>
      </c>
      <c r="P168" s="318"/>
      <c r="Q168" s="318">
        <v>0</v>
      </c>
      <c r="R168" s="318"/>
      <c r="S168" s="318">
        <v>0</v>
      </c>
    </row>
    <row r="169" spans="5:19" s="314" customFormat="1" ht="12.75">
      <c r="E169" s="314" t="s">
        <v>660</v>
      </c>
      <c r="F169" s="314" t="s">
        <v>635</v>
      </c>
      <c r="I169" s="318">
        <v>11.7</v>
      </c>
      <c r="J169" s="318"/>
      <c r="K169" s="318">
        <v>-7.3761794</v>
      </c>
      <c r="L169" s="318"/>
      <c r="M169" s="318">
        <v>0</v>
      </c>
      <c r="N169" s="318"/>
      <c r="O169" s="318">
        <v>0</v>
      </c>
      <c r="P169" s="318"/>
      <c r="Q169" s="318">
        <v>-0.023820599999999637</v>
      </c>
      <c r="R169" s="318"/>
      <c r="S169" s="318">
        <v>4.3</v>
      </c>
    </row>
    <row r="170" spans="4:19" s="314" customFormat="1" ht="12.75">
      <c r="D170" s="314" t="s">
        <v>318</v>
      </c>
      <c r="E170" s="314" t="s">
        <v>612</v>
      </c>
      <c r="I170" s="318">
        <f>I171+I172</f>
        <v>0</v>
      </c>
      <c r="J170" s="318"/>
      <c r="K170" s="318">
        <f>K171+K172</f>
        <v>0</v>
      </c>
      <c r="L170" s="318"/>
      <c r="M170" s="318">
        <f>M171+M172</f>
        <v>0</v>
      </c>
      <c r="N170" s="318"/>
      <c r="O170" s="318">
        <f>O171+O172</f>
        <v>0</v>
      </c>
      <c r="P170" s="318"/>
      <c r="Q170" s="318">
        <f>Q171+Q172</f>
        <v>0</v>
      </c>
      <c r="R170" s="318"/>
      <c r="S170" s="318">
        <f>S171+S172</f>
        <v>0</v>
      </c>
    </row>
    <row r="171" spans="5:19" s="314" customFormat="1" ht="12.75">
      <c r="E171" s="314" t="s">
        <v>661</v>
      </c>
      <c r="F171" s="314" t="s">
        <v>633</v>
      </c>
      <c r="I171" s="318">
        <v>0</v>
      </c>
      <c r="J171" s="318"/>
      <c r="K171" s="318">
        <v>0</v>
      </c>
      <c r="L171" s="318"/>
      <c r="M171" s="318">
        <v>0</v>
      </c>
      <c r="N171" s="318"/>
      <c r="O171" s="318">
        <v>0</v>
      </c>
      <c r="P171" s="318"/>
      <c r="Q171" s="318">
        <v>0</v>
      </c>
      <c r="R171" s="318"/>
      <c r="S171" s="318">
        <v>0</v>
      </c>
    </row>
    <row r="172" spans="5:19" s="314" customFormat="1" ht="12.75">
      <c r="E172" s="314" t="s">
        <v>662</v>
      </c>
      <c r="F172" s="314" t="s">
        <v>635</v>
      </c>
      <c r="I172" s="318">
        <v>0</v>
      </c>
      <c r="J172" s="318"/>
      <c r="K172" s="318">
        <v>0</v>
      </c>
      <c r="L172" s="318"/>
      <c r="M172" s="318">
        <v>0</v>
      </c>
      <c r="N172" s="318"/>
      <c r="O172" s="318">
        <v>0</v>
      </c>
      <c r="P172" s="318"/>
      <c r="Q172" s="318">
        <v>0</v>
      </c>
      <c r="R172" s="318"/>
      <c r="S172" s="318">
        <v>0</v>
      </c>
    </row>
    <row r="173" spans="4:19" s="314" customFormat="1" ht="12.75">
      <c r="D173" s="314" t="s">
        <v>663</v>
      </c>
      <c r="E173" s="314" t="s">
        <v>188</v>
      </c>
      <c r="I173" s="318">
        <f>I174+I175</f>
        <v>0</v>
      </c>
      <c r="J173" s="318"/>
      <c r="K173" s="318">
        <f>K174+K175</f>
        <v>0</v>
      </c>
      <c r="L173" s="318"/>
      <c r="M173" s="318">
        <f>M174+M175</f>
        <v>0</v>
      </c>
      <c r="N173" s="318"/>
      <c r="O173" s="318">
        <f>O174+O175</f>
        <v>0</v>
      </c>
      <c r="P173" s="318"/>
      <c r="Q173" s="318">
        <f>Q174+Q175</f>
        <v>0</v>
      </c>
      <c r="R173" s="318"/>
      <c r="S173" s="318">
        <f>S174+S175</f>
        <v>0</v>
      </c>
    </row>
    <row r="174" spans="5:19" s="314" customFormat="1" ht="12.75">
      <c r="E174" s="314" t="s">
        <v>664</v>
      </c>
      <c r="F174" s="314" t="s">
        <v>633</v>
      </c>
      <c r="I174" s="318">
        <v>0</v>
      </c>
      <c r="J174" s="318"/>
      <c r="K174" s="318">
        <v>0</v>
      </c>
      <c r="L174" s="318"/>
      <c r="M174" s="318">
        <v>0</v>
      </c>
      <c r="N174" s="318"/>
      <c r="O174" s="318">
        <v>0</v>
      </c>
      <c r="P174" s="318"/>
      <c r="Q174" s="318">
        <v>0</v>
      </c>
      <c r="R174" s="318"/>
      <c r="S174" s="318">
        <v>0</v>
      </c>
    </row>
    <row r="175" spans="5:19" s="314" customFormat="1" ht="12.75">
      <c r="E175" s="314" t="s">
        <v>665</v>
      </c>
      <c r="F175" s="314" t="s">
        <v>635</v>
      </c>
      <c r="I175" s="318">
        <v>0</v>
      </c>
      <c r="J175" s="318"/>
      <c r="K175" s="318">
        <v>0</v>
      </c>
      <c r="L175" s="318"/>
      <c r="M175" s="318">
        <v>0</v>
      </c>
      <c r="N175" s="318"/>
      <c r="O175" s="318">
        <v>0</v>
      </c>
      <c r="P175" s="318"/>
      <c r="Q175" s="318">
        <v>0</v>
      </c>
      <c r="R175" s="318"/>
      <c r="S175" s="318">
        <v>0</v>
      </c>
    </row>
    <row r="176" spans="4:19" s="314" customFormat="1" ht="12.75">
      <c r="D176" s="314" t="s">
        <v>666</v>
      </c>
      <c r="E176" s="314" t="s">
        <v>189</v>
      </c>
      <c r="I176" s="318">
        <f>I177+I178</f>
        <v>0</v>
      </c>
      <c r="J176" s="318"/>
      <c r="K176" s="318">
        <f>K177+K178</f>
        <v>0</v>
      </c>
      <c r="L176" s="318"/>
      <c r="M176" s="318">
        <f>M177+M178</f>
        <v>0</v>
      </c>
      <c r="N176" s="318"/>
      <c r="O176" s="318">
        <f>O177+O178</f>
        <v>0</v>
      </c>
      <c r="P176" s="318"/>
      <c r="Q176" s="318">
        <f>Q177+Q178</f>
        <v>0</v>
      </c>
      <c r="R176" s="318"/>
      <c r="S176" s="318">
        <f>S177+S178</f>
        <v>0</v>
      </c>
    </row>
    <row r="177" spans="5:19" s="314" customFormat="1" ht="12.75">
      <c r="E177" s="314" t="s">
        <v>667</v>
      </c>
      <c r="F177" s="314" t="s">
        <v>633</v>
      </c>
      <c r="I177" s="318">
        <v>0</v>
      </c>
      <c r="J177" s="318"/>
      <c r="K177" s="318">
        <v>0</v>
      </c>
      <c r="L177" s="318"/>
      <c r="M177" s="318">
        <v>0</v>
      </c>
      <c r="N177" s="318"/>
      <c r="O177" s="318">
        <v>0</v>
      </c>
      <c r="P177" s="318"/>
      <c r="Q177" s="318">
        <v>0</v>
      </c>
      <c r="R177" s="318"/>
      <c r="S177" s="318">
        <v>0</v>
      </c>
    </row>
    <row r="178" spans="5:19" s="314" customFormat="1" ht="12.75">
      <c r="E178" s="314" t="s">
        <v>668</v>
      </c>
      <c r="F178" s="314" t="s">
        <v>635</v>
      </c>
      <c r="I178" s="318">
        <v>0</v>
      </c>
      <c r="J178" s="318"/>
      <c r="K178" s="318">
        <v>0</v>
      </c>
      <c r="L178" s="318"/>
      <c r="M178" s="318">
        <v>0</v>
      </c>
      <c r="N178" s="318"/>
      <c r="O178" s="318">
        <v>0</v>
      </c>
      <c r="P178" s="318"/>
      <c r="Q178" s="318">
        <v>0</v>
      </c>
      <c r="R178" s="318"/>
      <c r="S178" s="318">
        <v>0</v>
      </c>
    </row>
    <row r="179" spans="3:19" s="314" customFormat="1" ht="12.75">
      <c r="C179" s="314" t="s">
        <v>319</v>
      </c>
      <c r="D179" s="314" t="s">
        <v>718</v>
      </c>
      <c r="I179" s="318">
        <v>188.91465365</v>
      </c>
      <c r="J179" s="318"/>
      <c r="K179" s="318">
        <v>-0.20164229919192506</v>
      </c>
      <c r="L179" s="318"/>
      <c r="M179" s="318">
        <v>0</v>
      </c>
      <c r="N179" s="318"/>
      <c r="O179" s="318">
        <v>-6.4</v>
      </c>
      <c r="P179" s="318"/>
      <c r="Q179" s="318">
        <v>-0.02814841080805497</v>
      </c>
      <c r="R179" s="318"/>
      <c r="S179" s="318">
        <v>182.28486294</v>
      </c>
    </row>
    <row r="180" spans="9:19" s="260" customFormat="1" ht="12.75">
      <c r="I180" s="318"/>
      <c r="J180" s="318"/>
      <c r="K180" s="318"/>
      <c r="L180" s="318"/>
      <c r="M180" s="318"/>
      <c r="N180" s="318"/>
      <c r="O180" s="318"/>
      <c r="P180" s="318"/>
      <c r="Q180" s="318"/>
      <c r="R180" s="318"/>
      <c r="S180" s="318"/>
    </row>
    <row r="181" spans="1:19" s="260" customFormat="1" ht="12.75">
      <c r="A181" s="341"/>
      <c r="B181" s="341"/>
      <c r="C181" s="341"/>
      <c r="D181" s="341"/>
      <c r="E181" s="341"/>
      <c r="F181" s="341"/>
      <c r="G181" s="341"/>
      <c r="H181" s="341"/>
      <c r="I181" s="342"/>
      <c r="J181" s="342"/>
      <c r="K181" s="342"/>
      <c r="L181" s="342"/>
      <c r="M181" s="342"/>
      <c r="N181" s="342"/>
      <c r="O181" s="342"/>
      <c r="P181" s="342"/>
      <c r="Q181" s="342"/>
      <c r="R181" s="342"/>
      <c r="S181" s="342"/>
    </row>
    <row r="182" spans="9:19" s="260" customFormat="1" ht="12.75">
      <c r="I182" s="318"/>
      <c r="J182" s="318"/>
      <c r="K182" s="318"/>
      <c r="L182" s="318"/>
      <c r="M182" s="318"/>
      <c r="N182" s="318"/>
      <c r="O182" s="318"/>
      <c r="P182" s="318"/>
      <c r="Q182" s="318"/>
      <c r="R182" s="318"/>
      <c r="S182" s="318"/>
    </row>
    <row r="183" spans="1:19" ht="12.75">
      <c r="A183" s="259" t="s">
        <v>589</v>
      </c>
      <c r="B183" s="336" t="s">
        <v>678</v>
      </c>
      <c r="C183" s="336"/>
      <c r="D183" s="336"/>
      <c r="E183" s="336"/>
      <c r="F183" s="336"/>
      <c r="G183" s="336"/>
      <c r="H183" s="336"/>
      <c r="I183" s="318"/>
      <c r="J183" s="318"/>
      <c r="K183" s="343"/>
      <c r="L183" s="343"/>
      <c r="M183" s="343"/>
      <c r="N183" s="343"/>
      <c r="O183" s="343"/>
      <c r="P183" s="343"/>
      <c r="Q183" s="318"/>
      <c r="R183" s="318"/>
      <c r="S183" s="318"/>
    </row>
    <row r="184" spans="2:19" ht="12.75">
      <c r="B184" s="344" t="s">
        <v>757</v>
      </c>
      <c r="C184" s="336"/>
      <c r="D184" s="336"/>
      <c r="E184" s="336"/>
      <c r="F184" s="336"/>
      <c r="G184" s="344"/>
      <c r="H184" s="344"/>
      <c r="I184" s="318"/>
      <c r="J184" s="318"/>
      <c r="K184" s="345"/>
      <c r="L184" s="345"/>
      <c r="M184" s="345"/>
      <c r="N184" s="345"/>
      <c r="O184" s="343"/>
      <c r="P184" s="343"/>
      <c r="Q184" s="318"/>
      <c r="R184" s="318"/>
      <c r="S184" s="318"/>
    </row>
    <row r="185" spans="1:19" ht="12.75">
      <c r="A185" s="336"/>
      <c r="G185" s="336"/>
      <c r="H185" s="336"/>
      <c r="I185" s="318"/>
      <c r="J185" s="318"/>
      <c r="K185" s="343"/>
      <c r="L185" s="343"/>
      <c r="M185" s="343"/>
      <c r="N185" s="343"/>
      <c r="O185" s="343"/>
      <c r="P185" s="343"/>
      <c r="Q185" s="318"/>
      <c r="R185" s="318"/>
      <c r="S185" s="318"/>
    </row>
    <row r="186" spans="9:19" ht="12.75">
      <c r="I186" s="318"/>
      <c r="J186" s="318"/>
      <c r="K186" s="318"/>
      <c r="L186" s="318"/>
      <c r="M186" s="318"/>
      <c r="N186" s="318"/>
      <c r="O186" s="318"/>
      <c r="P186" s="318"/>
      <c r="Q186" s="318"/>
      <c r="R186" s="318"/>
      <c r="S186" s="318"/>
    </row>
    <row r="187" spans="9:19" ht="12.75">
      <c r="I187" s="318"/>
      <c r="J187" s="318"/>
      <c r="K187" s="318"/>
      <c r="L187" s="318"/>
      <c r="M187" s="318"/>
      <c r="N187" s="318"/>
      <c r="O187" s="318"/>
      <c r="P187" s="318"/>
      <c r="Q187" s="318"/>
      <c r="R187" s="318"/>
      <c r="S187" s="318"/>
    </row>
    <row r="188" spans="9:19" ht="12.75">
      <c r="I188" s="318"/>
      <c r="J188" s="318"/>
      <c r="K188" s="318"/>
      <c r="L188" s="318"/>
      <c r="M188" s="318"/>
      <c r="N188" s="318"/>
      <c r="O188" s="318"/>
      <c r="P188" s="318"/>
      <c r="Q188" s="318"/>
      <c r="R188" s="318"/>
      <c r="S188" s="318"/>
    </row>
    <row r="189" spans="9:19" ht="12.75">
      <c r="I189" s="318"/>
      <c r="J189" s="318"/>
      <c r="K189" s="318"/>
      <c r="L189" s="318"/>
      <c r="M189" s="318"/>
      <c r="N189" s="318"/>
      <c r="O189" s="318"/>
      <c r="P189" s="318"/>
      <c r="Q189" s="318"/>
      <c r="R189" s="318"/>
      <c r="S189" s="318"/>
    </row>
    <row r="190" spans="9:19" ht="12.75">
      <c r="I190" s="318"/>
      <c r="J190" s="318"/>
      <c r="K190" s="318"/>
      <c r="L190" s="318"/>
      <c r="M190" s="318"/>
      <c r="N190" s="318"/>
      <c r="O190" s="318"/>
      <c r="P190" s="318"/>
      <c r="Q190" s="318"/>
      <c r="R190" s="318"/>
      <c r="S190" s="318"/>
    </row>
    <row r="191" spans="9:19" ht="12.75">
      <c r="I191" s="318"/>
      <c r="J191" s="318"/>
      <c r="K191" s="318"/>
      <c r="L191" s="318"/>
      <c r="M191" s="318"/>
      <c r="N191" s="318"/>
      <c r="O191" s="318"/>
      <c r="P191" s="318"/>
      <c r="Q191" s="318"/>
      <c r="R191" s="318"/>
      <c r="S191" s="318"/>
    </row>
    <row r="192" spans="9:19" ht="12.75">
      <c r="I192" s="318"/>
      <c r="J192" s="318"/>
      <c r="K192" s="318"/>
      <c r="L192" s="318"/>
      <c r="M192" s="318"/>
      <c r="N192" s="318"/>
      <c r="O192" s="318"/>
      <c r="P192" s="318"/>
      <c r="Q192" s="318"/>
      <c r="R192" s="318"/>
      <c r="S192" s="318"/>
    </row>
    <row r="193" spans="9:19" ht="12.75">
      <c r="I193" s="318"/>
      <c r="J193" s="318"/>
      <c r="K193" s="318"/>
      <c r="L193" s="318"/>
      <c r="M193" s="318"/>
      <c r="N193" s="318"/>
      <c r="O193" s="318"/>
      <c r="P193" s="318"/>
      <c r="Q193" s="318"/>
      <c r="R193" s="318"/>
      <c r="S193" s="318"/>
    </row>
    <row r="194" spans="9:19" ht="12.75">
      <c r="I194" s="318"/>
      <c r="J194" s="318"/>
      <c r="K194" s="318"/>
      <c r="L194" s="318"/>
      <c r="M194" s="318"/>
      <c r="N194" s="318"/>
      <c r="O194" s="318"/>
      <c r="P194" s="318"/>
      <c r="Q194" s="318"/>
      <c r="R194" s="318"/>
      <c r="S194" s="318"/>
    </row>
    <row r="195" spans="9:19" ht="12.75">
      <c r="I195" s="318"/>
      <c r="J195" s="318"/>
      <c r="K195" s="318"/>
      <c r="L195" s="318"/>
      <c r="M195" s="318"/>
      <c r="N195" s="318"/>
      <c r="O195" s="318"/>
      <c r="P195" s="318"/>
      <c r="Q195" s="318"/>
      <c r="R195" s="318"/>
      <c r="S195" s="318"/>
    </row>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5.xml><?xml version="1.0" encoding="utf-8"?>
<worksheet xmlns="http://schemas.openxmlformats.org/spreadsheetml/2006/main" xmlns:r="http://schemas.openxmlformats.org/officeDocument/2006/relationships">
  <sheetPr>
    <tabColor indexed="30"/>
  </sheetPr>
  <dimension ref="A2:S195"/>
  <sheetViews>
    <sheetView showGridLines="0" zoomScale="75" zoomScaleNormal="75" zoomScaleSheetLayoutView="75" zoomScalePageLayoutView="0" workbookViewId="0" topLeftCell="A1">
      <pane ySplit="2520" topLeftCell="A94" activePane="bottomLeft" state="split"/>
      <selection pane="topLeft" activeCell="A82" sqref="A82"/>
      <selection pane="bottomLeft" activeCell="I100" sqref="I100:S100"/>
    </sheetView>
  </sheetViews>
  <sheetFormatPr defaultColWidth="10.7109375" defaultRowHeight="12.75"/>
  <cols>
    <col min="1" max="1" width="2.28125" style="259" customWidth="1"/>
    <col min="2" max="2" width="2.421875" style="259" customWidth="1"/>
    <col min="3" max="3" width="2.140625" style="259" customWidth="1"/>
    <col min="4" max="4" width="3.28125" style="259" customWidth="1"/>
    <col min="5" max="5" width="4.7109375" style="259" customWidth="1"/>
    <col min="6" max="6" width="5.28125" style="259" customWidth="1"/>
    <col min="7" max="7" width="12.7109375" style="259" customWidth="1"/>
    <col min="8" max="8" width="15.28125" style="259" customWidth="1"/>
    <col min="9" max="9" width="12.140625" style="315" customWidth="1"/>
    <col min="10" max="10" width="2.00390625" style="315" customWidth="1"/>
    <col min="11" max="11" width="12.140625" style="260" customWidth="1"/>
    <col min="12" max="12" width="2.00390625" style="260" customWidth="1"/>
    <col min="13" max="13" width="11.8515625" style="260" customWidth="1"/>
    <col min="14" max="14" width="2.00390625" style="260" customWidth="1"/>
    <col min="15" max="15" width="11.8515625" style="260" customWidth="1"/>
    <col min="16" max="16" width="2.00390625" style="260" customWidth="1"/>
    <col min="17" max="17" width="12.140625" style="260" customWidth="1"/>
    <col min="18" max="18" width="2.00390625" style="260" customWidth="1"/>
    <col min="19" max="19" width="12.140625" style="315" customWidth="1"/>
    <col min="20" max="16384" width="10.7109375" style="259" customWidth="1"/>
  </cols>
  <sheetData>
    <row r="2" spans="1:19" s="305" customFormat="1" ht="12.75">
      <c r="A2" s="299" t="s">
        <v>769</v>
      </c>
      <c r="B2" s="300"/>
      <c r="C2" s="300"/>
      <c r="D2" s="300"/>
      <c r="E2" s="300"/>
      <c r="F2" s="300"/>
      <c r="G2" s="300"/>
      <c r="H2" s="300"/>
      <c r="I2" s="308"/>
      <c r="J2" s="308"/>
      <c r="K2" s="301"/>
      <c r="L2" s="301"/>
      <c r="M2" s="302"/>
      <c r="N2" s="302"/>
      <c r="O2" s="302"/>
      <c r="P2" s="302"/>
      <c r="Q2" s="302"/>
      <c r="R2" s="302"/>
      <c r="S2" s="303"/>
    </row>
    <row r="3" spans="1:19" ht="12.75">
      <c r="A3" s="305" t="s">
        <v>0</v>
      </c>
      <c r="B3" s="306"/>
      <c r="C3" s="300"/>
      <c r="D3" s="300"/>
      <c r="E3" s="300"/>
      <c r="F3" s="300"/>
      <c r="G3" s="300"/>
      <c r="H3" s="300"/>
      <c r="I3" s="303"/>
      <c r="J3" s="303"/>
      <c r="S3" s="303"/>
    </row>
    <row r="4" spans="1:19" s="305" customFormat="1" ht="12.75">
      <c r="A4" s="307"/>
      <c r="I4" s="304"/>
      <c r="J4" s="304"/>
      <c r="K4" s="304"/>
      <c r="L4" s="304"/>
      <c r="M4" s="304"/>
      <c r="N4" s="304"/>
      <c r="O4" s="304"/>
      <c r="P4" s="304"/>
      <c r="Q4" s="304"/>
      <c r="R4" s="304"/>
      <c r="S4" s="308"/>
    </row>
    <row r="5" spans="1:19" s="305" customFormat="1" ht="12.75">
      <c r="A5" s="309"/>
      <c r="B5" s="309"/>
      <c r="C5" s="309"/>
      <c r="D5" s="309"/>
      <c r="E5" s="309"/>
      <c r="F5" s="309"/>
      <c r="G5" s="310"/>
      <c r="H5" s="310"/>
      <c r="I5" s="310"/>
      <c r="J5" s="310"/>
      <c r="K5" s="310" t="s">
        <v>698</v>
      </c>
      <c r="L5" s="310"/>
      <c r="M5" s="310"/>
      <c r="N5" s="310"/>
      <c r="O5" s="310"/>
      <c r="P5" s="310"/>
      <c r="Q5" s="310"/>
      <c r="R5" s="310"/>
      <c r="S5" s="311"/>
    </row>
    <row r="6" spans="7:19" ht="12.75">
      <c r="G6" s="300"/>
      <c r="H6" s="300"/>
      <c r="I6" s="302"/>
      <c r="J6" s="302"/>
      <c r="K6" s="312" t="s">
        <v>739</v>
      </c>
      <c r="L6" s="312"/>
      <c r="M6" s="312"/>
      <c r="N6" s="312"/>
      <c r="O6" s="312"/>
      <c r="P6" s="312"/>
      <c r="Q6" s="312"/>
      <c r="R6" s="313"/>
      <c r="S6" s="303"/>
    </row>
    <row r="7" spans="1:18" ht="12.75">
      <c r="A7" s="304" t="s">
        <v>1</v>
      </c>
      <c r="E7" s="314"/>
      <c r="F7" s="314"/>
      <c r="G7" s="314"/>
      <c r="H7" s="314"/>
      <c r="K7" s="315"/>
      <c r="L7" s="315"/>
      <c r="M7" s="315"/>
      <c r="N7" s="315"/>
      <c r="O7" s="315"/>
      <c r="P7" s="315"/>
      <c r="Q7" s="315"/>
      <c r="R7" s="315"/>
    </row>
    <row r="8" spans="1:19" s="305" customFormat="1" ht="39" thickBot="1">
      <c r="A8" s="319"/>
      <c r="B8" s="319"/>
      <c r="C8" s="319"/>
      <c r="D8" s="319"/>
      <c r="E8" s="320"/>
      <c r="F8" s="320"/>
      <c r="G8" s="320"/>
      <c r="H8" s="321"/>
      <c r="I8" s="327">
        <v>39873</v>
      </c>
      <c r="J8" s="323"/>
      <c r="K8" s="322" t="s">
        <v>699</v>
      </c>
      <c r="L8" s="323"/>
      <c r="M8" s="324" t="s">
        <v>700</v>
      </c>
      <c r="N8" s="325"/>
      <c r="O8" s="326" t="s">
        <v>701</v>
      </c>
      <c r="P8" s="325"/>
      <c r="Q8" s="326" t="s">
        <v>600</v>
      </c>
      <c r="R8" s="324"/>
      <c r="S8" s="327">
        <v>39965</v>
      </c>
    </row>
    <row r="9" spans="5:19" ht="12.75">
      <c r="E9" s="314"/>
      <c r="F9" s="314"/>
      <c r="G9" s="314"/>
      <c r="H9" s="314"/>
      <c r="I9" s="316"/>
      <c r="J9" s="316"/>
      <c r="K9" s="316"/>
      <c r="L9" s="316"/>
      <c r="M9" s="316"/>
      <c r="N9" s="316"/>
      <c r="O9" s="316"/>
      <c r="P9" s="316"/>
      <c r="Q9" s="316"/>
      <c r="R9" s="316"/>
      <c r="S9" s="316"/>
    </row>
    <row r="10" spans="5:19" s="305" customFormat="1" ht="12.75">
      <c r="E10" s="328"/>
      <c r="F10" s="328"/>
      <c r="G10" s="328"/>
      <c r="H10" s="329"/>
      <c r="I10" s="330">
        <v>-36213.728476714256</v>
      </c>
      <c r="J10" s="330"/>
      <c r="K10" s="330">
        <v>2326.4381099846723</v>
      </c>
      <c r="L10" s="330"/>
      <c r="M10" s="331">
        <v>5365.817382510009</v>
      </c>
      <c r="N10" s="331"/>
      <c r="O10" s="331">
        <v>-2201.914146683461</v>
      </c>
      <c r="P10" s="331"/>
      <c r="Q10" s="331">
        <v>10.123651065792009</v>
      </c>
      <c r="R10" s="330"/>
      <c r="S10" s="330">
        <v>-30713.263479837246</v>
      </c>
    </row>
    <row r="11" spans="5:19" ht="12.75">
      <c r="E11" s="314"/>
      <c r="F11" s="314"/>
      <c r="G11" s="314"/>
      <c r="H11" s="314"/>
      <c r="I11" s="316"/>
      <c r="J11" s="316"/>
      <c r="K11" s="316"/>
      <c r="L11" s="316"/>
      <c r="M11" s="316"/>
      <c r="N11" s="316"/>
      <c r="O11" s="316"/>
      <c r="P11" s="316"/>
      <c r="Q11" s="316"/>
      <c r="R11" s="316"/>
      <c r="S11" s="316"/>
    </row>
    <row r="12" spans="1:19" ht="12.75">
      <c r="A12" s="305" t="s">
        <v>236</v>
      </c>
      <c r="B12" s="333"/>
      <c r="C12" s="305"/>
      <c r="D12" s="305"/>
      <c r="E12" s="328"/>
      <c r="F12" s="328"/>
      <c r="G12" s="328"/>
      <c r="H12" s="328"/>
      <c r="I12" s="332">
        <f>I14-I101</f>
        <v>-36213.728476714256</v>
      </c>
      <c r="J12" s="332"/>
      <c r="K12" s="332">
        <f>K14-K101</f>
        <v>2326.4381099846723</v>
      </c>
      <c r="L12" s="332"/>
      <c r="M12" s="332">
        <f>M14-M101</f>
        <v>5365.817382510009</v>
      </c>
      <c r="N12" s="332"/>
      <c r="O12" s="332">
        <f>O14-O101</f>
        <v>-2201.914146683461</v>
      </c>
      <c r="P12" s="332"/>
      <c r="Q12" s="332">
        <f>Q14-Q101</f>
        <v>10.123651065792009</v>
      </c>
      <c r="R12" s="332"/>
      <c r="S12" s="332">
        <f>S14-S101</f>
        <v>-30713.263479837246</v>
      </c>
    </row>
    <row r="13" spans="1:19" ht="12.75">
      <c r="A13" s="305"/>
      <c r="B13" s="305"/>
      <c r="C13" s="305"/>
      <c r="D13" s="305"/>
      <c r="E13" s="328"/>
      <c r="F13" s="328"/>
      <c r="G13" s="328"/>
      <c r="H13" s="328"/>
      <c r="I13" s="332"/>
      <c r="J13" s="317"/>
      <c r="K13" s="332"/>
      <c r="L13" s="317"/>
      <c r="M13" s="332"/>
      <c r="N13" s="317"/>
      <c r="O13" s="332"/>
      <c r="P13" s="332"/>
      <c r="Q13" s="332"/>
      <c r="R13" s="332"/>
      <c r="S13" s="332"/>
    </row>
    <row r="14" spans="1:19" s="314" customFormat="1" ht="12.75">
      <c r="A14" s="328" t="s">
        <v>468</v>
      </c>
      <c r="B14" s="328" t="s">
        <v>540</v>
      </c>
      <c r="C14" s="328"/>
      <c r="D14" s="335"/>
      <c r="E14" s="328"/>
      <c r="F14" s="328"/>
      <c r="G14" s="328"/>
      <c r="H14" s="328"/>
      <c r="I14" s="332">
        <f>I16+I24+I41+I46+I91</f>
        <v>143310.93288064646</v>
      </c>
      <c r="J14" s="332"/>
      <c r="K14" s="332">
        <f>K16+K24+K41+K46+K91</f>
        <v>868.0893681792752</v>
      </c>
      <c r="L14" s="332"/>
      <c r="M14" s="332">
        <f>M16+M24+M41+M46+M91</f>
        <v>7476.230875901073</v>
      </c>
      <c r="N14" s="332"/>
      <c r="O14" s="332">
        <f>O16+O24+O41+O46+O91</f>
        <v>3757.636163141746</v>
      </c>
      <c r="P14" s="332"/>
      <c r="Q14" s="332">
        <f>Q16+Q24+Q41+Q46+Q91</f>
        <v>0.023360216076297013</v>
      </c>
      <c r="R14" s="332"/>
      <c r="S14" s="332">
        <f>S16+S24+S41+S46+S91</f>
        <v>155412.91264808463</v>
      </c>
    </row>
    <row r="15" spans="1:19" s="314" customFormat="1" ht="12.75">
      <c r="A15" s="328"/>
      <c r="B15" s="328"/>
      <c r="C15" s="328"/>
      <c r="D15" s="328"/>
      <c r="E15" s="328"/>
      <c r="F15" s="328"/>
      <c r="G15" s="328"/>
      <c r="H15" s="328"/>
      <c r="I15" s="332"/>
      <c r="J15" s="332"/>
      <c r="K15" s="332"/>
      <c r="L15" s="332"/>
      <c r="M15" s="332"/>
      <c r="N15" s="332"/>
      <c r="O15" s="332"/>
      <c r="P15" s="332"/>
      <c r="Q15" s="332"/>
      <c r="R15" s="332"/>
      <c r="S15" s="332"/>
    </row>
    <row r="16" spans="1:19" s="314" customFormat="1" ht="12.75">
      <c r="A16" s="328"/>
      <c r="B16" s="328" t="s">
        <v>470</v>
      </c>
      <c r="C16" s="328" t="s">
        <v>230</v>
      </c>
      <c r="D16" s="328"/>
      <c r="E16" s="328"/>
      <c r="F16" s="328"/>
      <c r="G16" s="328"/>
      <c r="H16" s="328"/>
      <c r="I16" s="332">
        <f>I17+I21</f>
        <v>33526.76861440727</v>
      </c>
      <c r="J16" s="332"/>
      <c r="K16" s="332">
        <f>K17+K21</f>
        <v>1730.7822603465643</v>
      </c>
      <c r="L16" s="332"/>
      <c r="M16" s="332">
        <f>M17+M21</f>
        <v>356.1</v>
      </c>
      <c r="N16" s="332"/>
      <c r="O16" s="332">
        <f>O17+O21</f>
        <v>520.8</v>
      </c>
      <c r="P16" s="332"/>
      <c r="Q16" s="332">
        <f>Q17+Q21</f>
        <v>0.023152439999989838</v>
      </c>
      <c r="R16" s="332"/>
      <c r="S16" s="332">
        <f>S17+S21</f>
        <v>36134.474027193835</v>
      </c>
    </row>
    <row r="17" spans="1:19" s="314" customFormat="1" ht="12.75">
      <c r="A17" s="328"/>
      <c r="B17" s="328"/>
      <c r="C17" s="328" t="s">
        <v>240</v>
      </c>
      <c r="D17" s="328" t="s">
        <v>601</v>
      </c>
      <c r="E17" s="328"/>
      <c r="F17" s="328"/>
      <c r="G17" s="328"/>
      <c r="H17" s="328"/>
      <c r="I17" s="332">
        <f>I19+I20</f>
        <v>29033.098739857272</v>
      </c>
      <c r="J17" s="332"/>
      <c r="K17" s="332">
        <f>K19+K20</f>
        <v>1475.6843852365641</v>
      </c>
      <c r="L17" s="332"/>
      <c r="M17" s="332">
        <f>M19+M20</f>
        <v>356.1</v>
      </c>
      <c r="N17" s="332"/>
      <c r="O17" s="332">
        <f>O19+O20</f>
        <v>520.8</v>
      </c>
      <c r="P17" s="332"/>
      <c r="Q17" s="332">
        <f>Q19+Q20</f>
        <v>0.023152439999989838</v>
      </c>
      <c r="R17" s="332"/>
      <c r="S17" s="332">
        <f>S19+S20</f>
        <v>31385.706277533835</v>
      </c>
    </row>
    <row r="18" spans="1:19" s="314" customFormat="1" ht="12.75">
      <c r="A18" s="328"/>
      <c r="B18" s="328"/>
      <c r="C18" s="328"/>
      <c r="D18" s="328" t="s">
        <v>241</v>
      </c>
      <c r="E18" s="328"/>
      <c r="F18" s="328"/>
      <c r="G18" s="328"/>
      <c r="H18" s="328"/>
      <c r="I18" s="332"/>
      <c r="J18" s="332"/>
      <c r="K18" s="332"/>
      <c r="L18" s="332"/>
      <c r="M18" s="332"/>
      <c r="N18" s="332"/>
      <c r="O18" s="332"/>
      <c r="P18" s="332"/>
      <c r="Q18" s="332"/>
      <c r="R18" s="332"/>
      <c r="S18" s="332"/>
    </row>
    <row r="19" spans="1:19" s="314" customFormat="1" ht="12.75">
      <c r="A19" s="328"/>
      <c r="B19" s="328"/>
      <c r="C19" s="328"/>
      <c r="D19" s="328" t="s">
        <v>602</v>
      </c>
      <c r="E19" s="328" t="s">
        <v>603</v>
      </c>
      <c r="F19" s="328"/>
      <c r="G19" s="328"/>
      <c r="H19" s="328"/>
      <c r="I19" s="332">
        <v>29033.098739857272</v>
      </c>
      <c r="J19" s="332"/>
      <c r="K19" s="332">
        <v>1475.6843852365641</v>
      </c>
      <c r="L19" s="332"/>
      <c r="M19" s="332">
        <v>356.1</v>
      </c>
      <c r="N19" s="332"/>
      <c r="O19" s="332">
        <v>520.8</v>
      </c>
      <c r="P19" s="332"/>
      <c r="Q19" s="332">
        <v>0.023152439999989838</v>
      </c>
      <c r="R19" s="332"/>
      <c r="S19" s="332">
        <v>31385.706277533835</v>
      </c>
    </row>
    <row r="20" spans="1:19" s="314" customFormat="1" ht="12.75">
      <c r="A20" s="328"/>
      <c r="B20" s="328"/>
      <c r="C20" s="328"/>
      <c r="D20" s="328" t="s">
        <v>604</v>
      </c>
      <c r="E20" s="328" t="s">
        <v>605</v>
      </c>
      <c r="F20" s="328"/>
      <c r="G20" s="328"/>
      <c r="H20" s="328"/>
      <c r="I20" s="332">
        <v>0</v>
      </c>
      <c r="J20" s="332"/>
      <c r="K20" s="332">
        <v>0</v>
      </c>
      <c r="L20" s="332"/>
      <c r="M20" s="332">
        <v>0</v>
      </c>
      <c r="N20" s="332"/>
      <c r="O20" s="332">
        <v>0</v>
      </c>
      <c r="P20" s="332"/>
      <c r="Q20" s="332">
        <v>0</v>
      </c>
      <c r="R20" s="332"/>
      <c r="S20" s="332">
        <v>0</v>
      </c>
    </row>
    <row r="21" spans="1:19" s="314" customFormat="1" ht="12.75">
      <c r="A21" s="328"/>
      <c r="B21" s="328"/>
      <c r="C21" s="328" t="s">
        <v>244</v>
      </c>
      <c r="D21" s="328" t="s">
        <v>17</v>
      </c>
      <c r="E21" s="328"/>
      <c r="F21" s="328"/>
      <c r="G21" s="328"/>
      <c r="H21" s="328"/>
      <c r="I21" s="332">
        <f>I22+I23</f>
        <v>4493.669874550001</v>
      </c>
      <c r="J21" s="332"/>
      <c r="K21" s="332">
        <f>K22+K23</f>
        <v>255.0978751100001</v>
      </c>
      <c r="L21" s="332"/>
      <c r="M21" s="332">
        <f>M22+M23</f>
        <v>0</v>
      </c>
      <c r="N21" s="332"/>
      <c r="O21" s="332">
        <f>O22+O23</f>
        <v>0</v>
      </c>
      <c r="P21" s="332"/>
      <c r="Q21" s="332">
        <f>Q22+Q23</f>
        <v>0</v>
      </c>
      <c r="R21" s="332"/>
      <c r="S21" s="332">
        <f>S22+S23</f>
        <v>4748.767749660001</v>
      </c>
    </row>
    <row r="22" spans="1:19" s="314" customFormat="1" ht="12.75">
      <c r="A22" s="328"/>
      <c r="B22" s="328"/>
      <c r="C22" s="328"/>
      <c r="D22" s="328" t="s">
        <v>606</v>
      </c>
      <c r="E22" s="328" t="s">
        <v>603</v>
      </c>
      <c r="F22" s="328"/>
      <c r="G22" s="328"/>
      <c r="H22" s="328"/>
      <c r="I22" s="332">
        <v>4493.669874550001</v>
      </c>
      <c r="J22" s="332"/>
      <c r="K22" s="332">
        <v>255.0978751100001</v>
      </c>
      <c r="L22" s="332"/>
      <c r="M22" s="332">
        <v>0</v>
      </c>
      <c r="N22" s="332"/>
      <c r="O22" s="332">
        <v>0</v>
      </c>
      <c r="P22" s="332"/>
      <c r="Q22" s="332">
        <v>0</v>
      </c>
      <c r="R22" s="332"/>
      <c r="S22" s="332">
        <v>4748.767749660001</v>
      </c>
    </row>
    <row r="23" spans="1:19" s="314" customFormat="1" ht="12.75">
      <c r="A23" s="328"/>
      <c r="B23" s="328"/>
      <c r="C23" s="328"/>
      <c r="D23" s="328" t="s">
        <v>607</v>
      </c>
      <c r="E23" s="328" t="s">
        <v>605</v>
      </c>
      <c r="F23" s="328"/>
      <c r="G23" s="328"/>
      <c r="H23" s="328"/>
      <c r="I23" s="332">
        <v>0</v>
      </c>
      <c r="J23" s="332"/>
      <c r="K23" s="332">
        <v>0</v>
      </c>
      <c r="L23" s="332"/>
      <c r="M23" s="332">
        <v>0</v>
      </c>
      <c r="N23" s="332"/>
      <c r="O23" s="332">
        <v>0</v>
      </c>
      <c r="P23" s="332"/>
      <c r="Q23" s="332">
        <v>0</v>
      </c>
      <c r="R23" s="332"/>
      <c r="S23" s="332">
        <v>0</v>
      </c>
    </row>
    <row r="24" spans="1:19" s="314" customFormat="1" ht="12.75">
      <c r="A24" s="328"/>
      <c r="B24" s="328" t="s">
        <v>474</v>
      </c>
      <c r="C24" s="328" t="s">
        <v>97</v>
      </c>
      <c r="D24" s="328"/>
      <c r="E24" s="328"/>
      <c r="F24" s="328"/>
      <c r="G24" s="328"/>
      <c r="H24" s="328"/>
      <c r="I24" s="332">
        <f>I25+I30</f>
        <v>56285.04471779134</v>
      </c>
      <c r="J24" s="332"/>
      <c r="K24" s="332">
        <f>K25+K30</f>
        <v>4605.744865609429</v>
      </c>
      <c r="L24" s="332"/>
      <c r="M24" s="332">
        <f>M25+M30</f>
        <v>6812.393305492712</v>
      </c>
      <c r="N24" s="332"/>
      <c r="O24" s="332">
        <f>O25+O30</f>
        <v>382.56654530082164</v>
      </c>
      <c r="P24" s="332"/>
      <c r="Q24" s="332">
        <f>Q25+Q30</f>
        <v>0.0006413282579827984</v>
      </c>
      <c r="R24" s="332"/>
      <c r="S24" s="332">
        <f>S25+S30</f>
        <v>68085.75007552255</v>
      </c>
    </row>
    <row r="25" spans="1:19" s="314" customFormat="1" ht="12.75">
      <c r="A25" s="328"/>
      <c r="B25" s="328"/>
      <c r="C25" s="328" t="s">
        <v>608</v>
      </c>
      <c r="D25" s="328" t="s">
        <v>609</v>
      </c>
      <c r="E25" s="328"/>
      <c r="F25" s="328"/>
      <c r="G25" s="328"/>
      <c r="H25" s="328"/>
      <c r="I25" s="332">
        <f>I26+I27+I28+I29</f>
        <v>33934.92091710004</v>
      </c>
      <c r="J25" s="332"/>
      <c r="K25" s="332">
        <f>K26+K27+K28+K29</f>
        <v>5812.353264271731</v>
      </c>
      <c r="L25" s="332"/>
      <c r="M25" s="332">
        <f>M26+M27+M28+M29</f>
        <v>6473.310102830567</v>
      </c>
      <c r="N25" s="332"/>
      <c r="O25" s="332">
        <f>O26+O27+O28+O29</f>
        <v>273.855409089695</v>
      </c>
      <c r="P25" s="332"/>
      <c r="Q25" s="332">
        <f>Q26+Q27+Q28+Q29</f>
        <v>0.018721969999999977</v>
      </c>
      <c r="R25" s="332"/>
      <c r="S25" s="332">
        <f>S26+S27+S28+S29</f>
        <v>46494.45841526203</v>
      </c>
    </row>
    <row r="26" spans="1:19" s="314" customFormat="1" ht="12.75">
      <c r="A26" s="328"/>
      <c r="B26" s="328"/>
      <c r="C26" s="328"/>
      <c r="D26" s="328" t="s">
        <v>610</v>
      </c>
      <c r="E26" s="328" t="s">
        <v>103</v>
      </c>
      <c r="F26" s="328"/>
      <c r="G26" s="328"/>
      <c r="H26" s="328"/>
      <c r="I26" s="332">
        <v>0</v>
      </c>
      <c r="J26" s="332"/>
      <c r="K26" s="332">
        <v>0</v>
      </c>
      <c r="L26" s="332"/>
      <c r="M26" s="332">
        <v>0</v>
      </c>
      <c r="N26" s="332"/>
      <c r="O26" s="332">
        <v>0</v>
      </c>
      <c r="P26" s="332"/>
      <c r="Q26" s="332">
        <v>0</v>
      </c>
      <c r="R26" s="332"/>
      <c r="S26" s="332">
        <v>0</v>
      </c>
    </row>
    <row r="27" spans="1:19" s="314" customFormat="1" ht="12.75">
      <c r="A27" s="328"/>
      <c r="B27" s="328"/>
      <c r="C27" s="328"/>
      <c r="D27" s="328" t="s">
        <v>611</v>
      </c>
      <c r="E27" s="328" t="s">
        <v>612</v>
      </c>
      <c r="F27" s="328"/>
      <c r="G27" s="328"/>
      <c r="H27" s="328"/>
      <c r="I27" s="332">
        <v>0.7146364300000001</v>
      </c>
      <c r="J27" s="332"/>
      <c r="K27" s="332">
        <v>-0.5399874800000001</v>
      </c>
      <c r="L27" s="332"/>
      <c r="M27" s="332">
        <v>0</v>
      </c>
      <c r="N27" s="332"/>
      <c r="O27" s="332">
        <v>0</v>
      </c>
      <c r="P27" s="332"/>
      <c r="Q27" s="332">
        <v>0.018721969999999977</v>
      </c>
      <c r="R27" s="332"/>
      <c r="S27" s="332">
        <v>0.19337092</v>
      </c>
    </row>
    <row r="28" spans="1:19" s="314" customFormat="1" ht="12.75">
      <c r="A28" s="328"/>
      <c r="B28" s="328"/>
      <c r="C28" s="328"/>
      <c r="D28" s="328" t="s">
        <v>613</v>
      </c>
      <c r="E28" s="328" t="s">
        <v>188</v>
      </c>
      <c r="F28" s="328"/>
      <c r="G28" s="328"/>
      <c r="H28" s="328"/>
      <c r="I28" s="332">
        <v>60.52551256</v>
      </c>
      <c r="J28" s="332"/>
      <c r="K28" s="332">
        <v>8.770677999999997</v>
      </c>
      <c r="L28" s="332"/>
      <c r="M28" s="332">
        <v>0</v>
      </c>
      <c r="N28" s="332"/>
      <c r="O28" s="332">
        <v>0</v>
      </c>
      <c r="P28" s="332"/>
      <c r="Q28" s="332">
        <v>0</v>
      </c>
      <c r="R28" s="332"/>
      <c r="S28" s="332">
        <v>69.29619056</v>
      </c>
    </row>
    <row r="29" spans="1:19" s="314" customFormat="1" ht="12.75">
      <c r="A29" s="328"/>
      <c r="B29" s="328"/>
      <c r="C29" s="328"/>
      <c r="D29" s="328" t="s">
        <v>614</v>
      </c>
      <c r="E29" s="328" t="s">
        <v>189</v>
      </c>
      <c r="F29" s="328"/>
      <c r="G29" s="328"/>
      <c r="H29" s="328"/>
      <c r="I29" s="332">
        <v>33873.68076811004</v>
      </c>
      <c r="J29" s="332"/>
      <c r="K29" s="332">
        <v>5804.122573751731</v>
      </c>
      <c r="L29" s="332"/>
      <c r="M29" s="332">
        <v>6473.310102830567</v>
      </c>
      <c r="N29" s="332"/>
      <c r="O29" s="332">
        <v>273.855409089695</v>
      </c>
      <c r="P29" s="332"/>
      <c r="Q29" s="332">
        <v>0</v>
      </c>
      <c r="R29" s="332"/>
      <c r="S29" s="332">
        <v>46424.96885378203</v>
      </c>
    </row>
    <row r="30" spans="1:19" s="314" customFormat="1" ht="12.75">
      <c r="A30" s="328"/>
      <c r="B30" s="328"/>
      <c r="C30" s="328" t="s">
        <v>615</v>
      </c>
      <c r="D30" s="328" t="s">
        <v>255</v>
      </c>
      <c r="E30" s="328"/>
      <c r="F30" s="328"/>
      <c r="G30" s="328"/>
      <c r="H30" s="328"/>
      <c r="I30" s="332">
        <f>I31+I36</f>
        <v>22350.123800691297</v>
      </c>
      <c r="J30" s="332"/>
      <c r="K30" s="332">
        <f>K31+K36</f>
        <v>-1206.6083986623012</v>
      </c>
      <c r="L30" s="332"/>
      <c r="M30" s="332">
        <f>M31+M36</f>
        <v>339.0832026621449</v>
      </c>
      <c r="N30" s="332"/>
      <c r="O30" s="332">
        <f>O31+O36</f>
        <v>108.71113621112661</v>
      </c>
      <c r="P30" s="332"/>
      <c r="Q30" s="332">
        <f>Q31+Q36</f>
        <v>-0.01808064174201718</v>
      </c>
      <c r="R30" s="332"/>
      <c r="S30" s="332">
        <f>S31+S36</f>
        <v>21591.291660260526</v>
      </c>
    </row>
    <row r="31" spans="1:19" s="314" customFormat="1" ht="12.75">
      <c r="A31" s="328"/>
      <c r="B31" s="328"/>
      <c r="C31" s="328"/>
      <c r="D31" s="328" t="s">
        <v>616</v>
      </c>
      <c r="E31" s="328" t="s">
        <v>617</v>
      </c>
      <c r="F31" s="328"/>
      <c r="G31" s="328"/>
      <c r="H31" s="328"/>
      <c r="I31" s="332">
        <f>I32+I33+I34+I35</f>
        <v>17969.158197299847</v>
      </c>
      <c r="J31" s="332"/>
      <c r="K31" s="332">
        <f>K32+K33+K34+K35</f>
        <v>-1826.325708672944</v>
      </c>
      <c r="L31" s="332"/>
      <c r="M31" s="332">
        <f>M32+M33+M34+M35</f>
        <v>261.6832026621449</v>
      </c>
      <c r="N31" s="332"/>
      <c r="O31" s="332">
        <f>O32+O33+O34+O35</f>
        <v>109</v>
      </c>
      <c r="P31" s="332"/>
      <c r="Q31" s="332">
        <f>Q32+Q33+Q34+Q35</f>
        <v>-0.01861177228965971</v>
      </c>
      <c r="R31" s="332"/>
      <c r="S31" s="332">
        <f>S32+S33+S34+S35</f>
        <v>16513.497079516757</v>
      </c>
    </row>
    <row r="32" spans="1:19" s="314" customFormat="1" ht="12.75">
      <c r="A32" s="328"/>
      <c r="B32" s="328"/>
      <c r="C32" s="328"/>
      <c r="D32" s="328"/>
      <c r="E32" s="328" t="s">
        <v>618</v>
      </c>
      <c r="F32" s="328" t="s">
        <v>103</v>
      </c>
      <c r="G32" s="328"/>
      <c r="H32" s="328"/>
      <c r="I32" s="332">
        <v>0</v>
      </c>
      <c r="J32" s="332"/>
      <c r="K32" s="332">
        <v>0</v>
      </c>
      <c r="L32" s="332"/>
      <c r="M32" s="332">
        <v>0</v>
      </c>
      <c r="N32" s="332"/>
      <c r="O32" s="332">
        <v>0</v>
      </c>
      <c r="P32" s="332"/>
      <c r="Q32" s="332">
        <v>0</v>
      </c>
      <c r="R32" s="332"/>
      <c r="S32" s="332">
        <v>0</v>
      </c>
    </row>
    <row r="33" spans="1:19" s="314" customFormat="1" ht="12.75">
      <c r="A33" s="328"/>
      <c r="B33" s="328"/>
      <c r="C33" s="328"/>
      <c r="D33" s="328"/>
      <c r="E33" s="328" t="s">
        <v>619</v>
      </c>
      <c r="F33" s="328" t="s">
        <v>612</v>
      </c>
      <c r="G33" s="328"/>
      <c r="H33" s="328"/>
      <c r="I33" s="332">
        <v>15321.823281470002</v>
      </c>
      <c r="J33" s="332"/>
      <c r="K33" s="332">
        <v>-2087.7731223377123</v>
      </c>
      <c r="L33" s="332"/>
      <c r="M33" s="332">
        <v>9.2</v>
      </c>
      <c r="N33" s="332"/>
      <c r="O33" s="332">
        <v>30</v>
      </c>
      <c r="P33" s="332"/>
      <c r="Q33" s="332">
        <v>-0.01861177228965971</v>
      </c>
      <c r="R33" s="332"/>
      <c r="S33" s="332">
        <v>13273.231547360001</v>
      </c>
    </row>
    <row r="34" spans="1:19" s="314" customFormat="1" ht="12.75">
      <c r="A34" s="328"/>
      <c r="B34" s="328"/>
      <c r="C34" s="328"/>
      <c r="D34" s="328"/>
      <c r="E34" s="328" t="s">
        <v>620</v>
      </c>
      <c r="F34" s="328" t="s">
        <v>188</v>
      </c>
      <c r="G34" s="328"/>
      <c r="H34" s="328"/>
      <c r="I34" s="332">
        <v>134.556</v>
      </c>
      <c r="J34" s="332"/>
      <c r="K34" s="332">
        <v>7.822999999999979</v>
      </c>
      <c r="L34" s="332"/>
      <c r="M34" s="332">
        <v>0</v>
      </c>
      <c r="N34" s="332"/>
      <c r="O34" s="332">
        <v>0</v>
      </c>
      <c r="P34" s="332"/>
      <c r="Q34" s="332">
        <v>0</v>
      </c>
      <c r="R34" s="332"/>
      <c r="S34" s="332">
        <v>142.379</v>
      </c>
    </row>
    <row r="35" spans="1:19" s="314" customFormat="1" ht="12.75">
      <c r="A35" s="328"/>
      <c r="B35" s="328"/>
      <c r="C35" s="328"/>
      <c r="D35" s="328"/>
      <c r="E35" s="328" t="s">
        <v>621</v>
      </c>
      <c r="F35" s="328" t="s">
        <v>189</v>
      </c>
      <c r="G35" s="328"/>
      <c r="H35" s="328"/>
      <c r="I35" s="332">
        <v>2512.7789158298433</v>
      </c>
      <c r="J35" s="332"/>
      <c r="K35" s="332">
        <v>253.6244136647682</v>
      </c>
      <c r="L35" s="332"/>
      <c r="M35" s="332">
        <v>252.48320266214486</v>
      </c>
      <c r="N35" s="332"/>
      <c r="O35" s="332">
        <v>79</v>
      </c>
      <c r="P35" s="332"/>
      <c r="Q35" s="332">
        <v>0</v>
      </c>
      <c r="R35" s="332"/>
      <c r="S35" s="332">
        <v>3097.8865321567564</v>
      </c>
    </row>
    <row r="36" spans="1:19" s="314" customFormat="1" ht="12.75">
      <c r="A36" s="328"/>
      <c r="B36" s="328"/>
      <c r="C36" s="328"/>
      <c r="D36" s="328" t="s">
        <v>261</v>
      </c>
      <c r="E36" s="328"/>
      <c r="F36" s="328"/>
      <c r="G36" s="328"/>
      <c r="H36" s="328"/>
      <c r="I36" s="332">
        <f>I37+I38+I39+I40</f>
        <v>4380.965603391449</v>
      </c>
      <c r="J36" s="332"/>
      <c r="K36" s="332">
        <f>K37+K38+K39+K40</f>
        <v>619.7173100106428</v>
      </c>
      <c r="L36" s="332"/>
      <c r="M36" s="332">
        <f>M37+M38+M39+M40</f>
        <v>77.4</v>
      </c>
      <c r="N36" s="332"/>
      <c r="O36" s="332">
        <f>O37+O38+O39+O40</f>
        <v>-0.2888637888733907</v>
      </c>
      <c r="P36" s="332"/>
      <c r="Q36" s="332">
        <f>Q37+Q38+Q39+Q40</f>
        <v>0.0005311305476425332</v>
      </c>
      <c r="R36" s="332"/>
      <c r="S36" s="332">
        <f>S37+S38+S39+S40</f>
        <v>5077.794580743766</v>
      </c>
    </row>
    <row r="37" spans="1:19" s="314" customFormat="1" ht="12.75">
      <c r="A37" s="328"/>
      <c r="B37" s="328"/>
      <c r="C37" s="328"/>
      <c r="D37" s="328"/>
      <c r="E37" s="328" t="s">
        <v>622</v>
      </c>
      <c r="F37" s="328" t="s">
        <v>103</v>
      </c>
      <c r="G37" s="328"/>
      <c r="H37" s="328"/>
      <c r="I37" s="332">
        <v>0</v>
      </c>
      <c r="J37" s="332"/>
      <c r="K37" s="332">
        <v>0</v>
      </c>
      <c r="L37" s="332"/>
      <c r="M37" s="332">
        <v>0</v>
      </c>
      <c r="N37" s="332"/>
      <c r="O37" s="332">
        <v>0</v>
      </c>
      <c r="P37" s="332"/>
      <c r="Q37" s="332">
        <v>0</v>
      </c>
      <c r="R37" s="332"/>
      <c r="S37" s="332">
        <v>0</v>
      </c>
    </row>
    <row r="38" spans="1:19" s="314" customFormat="1" ht="12.75">
      <c r="A38" s="328"/>
      <c r="B38" s="328"/>
      <c r="C38" s="328"/>
      <c r="D38" s="328"/>
      <c r="E38" s="328" t="s">
        <v>623</v>
      </c>
      <c r="F38" s="328" t="s">
        <v>612</v>
      </c>
      <c r="G38" s="328"/>
      <c r="H38" s="328"/>
      <c r="I38" s="332">
        <v>2163.52933399</v>
      </c>
      <c r="J38" s="332"/>
      <c r="K38" s="332">
        <v>515.3485781094535</v>
      </c>
      <c r="L38" s="332"/>
      <c r="M38" s="332">
        <v>0</v>
      </c>
      <c r="N38" s="332"/>
      <c r="O38" s="332">
        <v>-4.5</v>
      </c>
      <c r="P38" s="332"/>
      <c r="Q38" s="332">
        <v>0.0005311305471877859</v>
      </c>
      <c r="R38" s="332"/>
      <c r="S38" s="332">
        <v>2674.3784432300004</v>
      </c>
    </row>
    <row r="39" spans="1:19" s="314" customFormat="1" ht="12.75">
      <c r="A39" s="328"/>
      <c r="B39" s="328"/>
      <c r="C39" s="328"/>
      <c r="D39" s="328"/>
      <c r="E39" s="328" t="s">
        <v>624</v>
      </c>
      <c r="F39" s="328" t="s">
        <v>188</v>
      </c>
      <c r="G39" s="328"/>
      <c r="H39" s="328"/>
      <c r="I39" s="332">
        <v>6.302</v>
      </c>
      <c r="J39" s="332"/>
      <c r="K39" s="332">
        <v>-6.302</v>
      </c>
      <c r="L39" s="332"/>
      <c r="M39" s="332">
        <v>0</v>
      </c>
      <c r="N39" s="332"/>
      <c r="O39" s="332">
        <v>0</v>
      </c>
      <c r="P39" s="332"/>
      <c r="Q39" s="332">
        <v>0</v>
      </c>
      <c r="R39" s="332"/>
      <c r="S39" s="332">
        <v>0</v>
      </c>
    </row>
    <row r="40" spans="1:19" s="314" customFormat="1" ht="12.75">
      <c r="A40" s="328"/>
      <c r="B40" s="328"/>
      <c r="C40" s="328"/>
      <c r="D40" s="328"/>
      <c r="E40" s="328" t="s">
        <v>625</v>
      </c>
      <c r="F40" s="328" t="s">
        <v>189</v>
      </c>
      <c r="G40" s="328"/>
      <c r="H40" s="328"/>
      <c r="I40" s="332">
        <v>2211.134269401449</v>
      </c>
      <c r="J40" s="332"/>
      <c r="K40" s="332">
        <v>110.67073190118937</v>
      </c>
      <c r="L40" s="332"/>
      <c r="M40" s="332">
        <v>77.4</v>
      </c>
      <c r="N40" s="332"/>
      <c r="O40" s="332">
        <v>4.211136211126609</v>
      </c>
      <c r="P40" s="332"/>
      <c r="Q40" s="332">
        <v>4.547473508864641E-13</v>
      </c>
      <c r="R40" s="332"/>
      <c r="S40" s="332">
        <v>2403.4161375137655</v>
      </c>
    </row>
    <row r="41" spans="1:19" s="314" customFormat="1" ht="12.75">
      <c r="A41" s="328"/>
      <c r="B41" s="328" t="s">
        <v>539</v>
      </c>
      <c r="C41" s="328" t="s">
        <v>485</v>
      </c>
      <c r="D41" s="328"/>
      <c r="E41" s="328"/>
      <c r="F41" s="328"/>
      <c r="G41" s="328"/>
      <c r="H41" s="328"/>
      <c r="I41" s="332">
        <f>I42+I43+I44+I45</f>
        <v>2111.383983080002</v>
      </c>
      <c r="J41" s="332"/>
      <c r="K41" s="332">
        <f>K42+K43+K44+K45</f>
        <v>-2016.7831811529147</v>
      </c>
      <c r="L41" s="332"/>
      <c r="M41" s="332">
        <f>M42+M43+M44+M45</f>
        <v>395.843066642911</v>
      </c>
      <c r="N41" s="332"/>
      <c r="O41" s="332">
        <f>O42+O43+O44+O45</f>
        <v>1975.6999999999998</v>
      </c>
      <c r="P41" s="332"/>
      <c r="Q41" s="332">
        <f>Q42+Q43+Q44+Q45</f>
        <v>0</v>
      </c>
      <c r="R41" s="332"/>
      <c r="S41" s="332">
        <f>S42+S43+S44+S45</f>
        <v>2466.143868569998</v>
      </c>
    </row>
    <row r="42" spans="1:19" s="314" customFormat="1" ht="12.75">
      <c r="A42" s="328"/>
      <c r="B42" s="328"/>
      <c r="C42" s="328" t="s">
        <v>626</v>
      </c>
      <c r="D42" s="328" t="s">
        <v>103</v>
      </c>
      <c r="E42" s="328"/>
      <c r="F42" s="328"/>
      <c r="G42" s="328"/>
      <c r="H42" s="328"/>
      <c r="I42" s="332">
        <v>0</v>
      </c>
      <c r="J42" s="332"/>
      <c r="K42" s="332">
        <v>0</v>
      </c>
      <c r="L42" s="332"/>
      <c r="M42" s="332">
        <v>0</v>
      </c>
      <c r="N42" s="332"/>
      <c r="O42" s="332">
        <v>0</v>
      </c>
      <c r="P42" s="332"/>
      <c r="Q42" s="332">
        <v>0</v>
      </c>
      <c r="R42" s="332"/>
      <c r="S42" s="332">
        <v>0</v>
      </c>
    </row>
    <row r="43" spans="1:19" s="314" customFormat="1" ht="12.75">
      <c r="A43" s="328"/>
      <c r="B43" s="328"/>
      <c r="C43" s="328" t="s">
        <v>627</v>
      </c>
      <c r="D43" s="328" t="s">
        <v>612</v>
      </c>
      <c r="E43" s="328"/>
      <c r="F43" s="328"/>
      <c r="G43" s="328"/>
      <c r="H43" s="328"/>
      <c r="I43" s="332">
        <v>0</v>
      </c>
      <c r="J43" s="332"/>
      <c r="K43" s="332">
        <v>0</v>
      </c>
      <c r="L43" s="332"/>
      <c r="M43" s="332">
        <v>0</v>
      </c>
      <c r="N43" s="332"/>
      <c r="O43" s="332">
        <v>0</v>
      </c>
      <c r="P43" s="332"/>
      <c r="Q43" s="332">
        <v>0</v>
      </c>
      <c r="R43" s="332"/>
      <c r="S43" s="332">
        <v>0</v>
      </c>
    </row>
    <row r="44" spans="1:19" s="314" customFormat="1" ht="12.75">
      <c r="A44" s="328"/>
      <c r="B44" s="328"/>
      <c r="C44" s="328" t="s">
        <v>628</v>
      </c>
      <c r="D44" s="328" t="s">
        <v>188</v>
      </c>
      <c r="E44" s="328"/>
      <c r="F44" s="328"/>
      <c r="G44" s="328"/>
      <c r="H44" s="328"/>
      <c r="I44" s="332">
        <v>1710.205354310002</v>
      </c>
      <c r="J44" s="332"/>
      <c r="K44" s="332">
        <v>-911.7568816350049</v>
      </c>
      <c r="L44" s="332"/>
      <c r="M44" s="332">
        <v>125.89137666500142</v>
      </c>
      <c r="N44" s="332"/>
      <c r="O44" s="332">
        <v>1213.8</v>
      </c>
      <c r="P44" s="332"/>
      <c r="Q44" s="332">
        <v>0</v>
      </c>
      <c r="R44" s="332"/>
      <c r="S44" s="332">
        <v>2138.1398493399984</v>
      </c>
    </row>
    <row r="45" spans="1:19" s="314" customFormat="1" ht="12.75">
      <c r="A45" s="328"/>
      <c r="B45" s="328"/>
      <c r="C45" s="328" t="s">
        <v>629</v>
      </c>
      <c r="D45" s="328" t="s">
        <v>189</v>
      </c>
      <c r="E45" s="328"/>
      <c r="F45" s="328"/>
      <c r="G45" s="328"/>
      <c r="H45" s="328"/>
      <c r="I45" s="332">
        <v>401.1786287700001</v>
      </c>
      <c r="J45" s="332"/>
      <c r="K45" s="332">
        <v>-1105.0262995179098</v>
      </c>
      <c r="L45" s="332"/>
      <c r="M45" s="332">
        <v>269.9516899779096</v>
      </c>
      <c r="N45" s="332"/>
      <c r="O45" s="332">
        <v>761.9</v>
      </c>
      <c r="P45" s="332"/>
      <c r="Q45" s="332">
        <v>0</v>
      </c>
      <c r="R45" s="332"/>
      <c r="S45" s="332">
        <v>328.0040192299999</v>
      </c>
    </row>
    <row r="46" spans="1:19" s="314" customFormat="1" ht="12.75">
      <c r="A46" s="328"/>
      <c r="B46" s="328" t="s">
        <v>630</v>
      </c>
      <c r="C46" s="328" t="s">
        <v>101</v>
      </c>
      <c r="D46" s="328"/>
      <c r="E46" s="328"/>
      <c r="F46" s="328"/>
      <c r="G46" s="328"/>
      <c r="H46" s="328"/>
      <c r="I46" s="332">
        <f>I47+I56+I69+I76</f>
        <v>28005.31413631739</v>
      </c>
      <c r="J46" s="332"/>
      <c r="K46" s="332">
        <f>K47+K56+K69+K76</f>
        <v>-2988.908771061658</v>
      </c>
      <c r="L46" s="332"/>
      <c r="M46" s="332">
        <f>M47+M56+M69+M76</f>
        <v>0</v>
      </c>
      <c r="N46" s="332"/>
      <c r="O46" s="332">
        <f>O47+O56+O69+O76</f>
        <v>262.3770275717393</v>
      </c>
      <c r="P46" s="332"/>
      <c r="Q46" s="332">
        <f>Q47+Q56+Q69+Q76</f>
        <v>0</v>
      </c>
      <c r="R46" s="332"/>
      <c r="S46" s="332">
        <f>S47+S56+S69+S76</f>
        <v>25278.78239282747</v>
      </c>
    </row>
    <row r="47" spans="1:19" s="314" customFormat="1" ht="12.75">
      <c r="A47" s="328"/>
      <c r="B47" s="328"/>
      <c r="C47" s="328" t="s">
        <v>313</v>
      </c>
      <c r="D47" s="328" t="s">
        <v>21</v>
      </c>
      <c r="E47" s="328"/>
      <c r="F47" s="328"/>
      <c r="G47" s="328"/>
      <c r="H47" s="328"/>
      <c r="I47" s="332">
        <f>I48+I51</f>
        <v>8904.740059813594</v>
      </c>
      <c r="J47" s="332"/>
      <c r="K47" s="332">
        <f>K48+K51</f>
        <v>1177.9370484100823</v>
      </c>
      <c r="L47" s="332"/>
      <c r="M47" s="332">
        <f>M48+M51</f>
        <v>0</v>
      </c>
      <c r="N47" s="332"/>
      <c r="O47" s="332">
        <f>O48+O51</f>
        <v>0</v>
      </c>
      <c r="P47" s="332"/>
      <c r="Q47" s="332">
        <f>Q48+Q51</f>
        <v>0</v>
      </c>
      <c r="R47" s="332"/>
      <c r="S47" s="332">
        <f>S48+S51</f>
        <v>10082.677108223676</v>
      </c>
    </row>
    <row r="48" spans="1:19" s="314" customFormat="1" ht="12.75">
      <c r="A48" s="328"/>
      <c r="B48" s="328"/>
      <c r="C48" s="328"/>
      <c r="D48" s="328" t="s">
        <v>631</v>
      </c>
      <c r="E48" s="328" t="s">
        <v>612</v>
      </c>
      <c r="F48" s="328"/>
      <c r="G48" s="328"/>
      <c r="H48" s="328"/>
      <c r="I48" s="332">
        <f>I49+I50</f>
        <v>0</v>
      </c>
      <c r="J48" s="332"/>
      <c r="K48" s="332">
        <f>K49+K50</f>
        <v>0</v>
      </c>
      <c r="L48" s="332"/>
      <c r="M48" s="332">
        <f>M49+M50</f>
        <v>0</v>
      </c>
      <c r="N48" s="332"/>
      <c r="O48" s="332">
        <f>O49+O50</f>
        <v>0</v>
      </c>
      <c r="P48" s="332"/>
      <c r="Q48" s="332">
        <f>Q49+Q50</f>
        <v>0</v>
      </c>
      <c r="R48" s="332"/>
      <c r="S48" s="332">
        <f>S49+S50</f>
        <v>0</v>
      </c>
    </row>
    <row r="49" spans="1:19" s="314" customFormat="1" ht="12.75">
      <c r="A49" s="328"/>
      <c r="B49" s="328"/>
      <c r="C49" s="328"/>
      <c r="D49" s="328"/>
      <c r="E49" s="328" t="s">
        <v>632</v>
      </c>
      <c r="F49" s="328" t="s">
        <v>633</v>
      </c>
      <c r="G49" s="328"/>
      <c r="H49" s="328"/>
      <c r="I49" s="332">
        <v>0</v>
      </c>
      <c r="J49" s="332"/>
      <c r="K49" s="332">
        <v>0</v>
      </c>
      <c r="L49" s="332"/>
      <c r="M49" s="332">
        <v>0</v>
      </c>
      <c r="N49" s="332"/>
      <c r="O49" s="332">
        <v>0</v>
      </c>
      <c r="P49" s="332"/>
      <c r="Q49" s="332">
        <v>0</v>
      </c>
      <c r="R49" s="332"/>
      <c r="S49" s="332">
        <v>0</v>
      </c>
    </row>
    <row r="50" spans="1:19" s="314" customFormat="1" ht="12.75">
      <c r="A50" s="328"/>
      <c r="B50" s="328"/>
      <c r="C50" s="328"/>
      <c r="D50" s="328"/>
      <c r="E50" s="328" t="s">
        <v>634</v>
      </c>
      <c r="F50" s="328" t="s">
        <v>635</v>
      </c>
      <c r="G50" s="328"/>
      <c r="H50" s="328"/>
      <c r="I50" s="332">
        <v>0</v>
      </c>
      <c r="J50" s="332"/>
      <c r="K50" s="332">
        <v>0</v>
      </c>
      <c r="L50" s="332"/>
      <c r="M50" s="332">
        <v>0</v>
      </c>
      <c r="N50" s="332"/>
      <c r="O50" s="332">
        <v>0</v>
      </c>
      <c r="P50" s="332"/>
      <c r="Q50" s="332">
        <v>0</v>
      </c>
      <c r="R50" s="332"/>
      <c r="S50" s="332">
        <v>0</v>
      </c>
    </row>
    <row r="51" spans="1:19" s="314" customFormat="1" ht="12.75">
      <c r="A51" s="328"/>
      <c r="B51" s="328"/>
      <c r="C51" s="328"/>
      <c r="D51" s="328" t="s">
        <v>636</v>
      </c>
      <c r="E51" s="328" t="s">
        <v>189</v>
      </c>
      <c r="F51" s="328"/>
      <c r="G51" s="328"/>
      <c r="H51" s="328"/>
      <c r="I51" s="332">
        <f>I52+I53</f>
        <v>8904.740059813594</v>
      </c>
      <c r="J51" s="332"/>
      <c r="K51" s="332">
        <f>K52+K53</f>
        <v>1177.9370484100823</v>
      </c>
      <c r="L51" s="332"/>
      <c r="M51" s="332">
        <f>M52+M53</f>
        <v>0</v>
      </c>
      <c r="N51" s="332"/>
      <c r="O51" s="332">
        <f>O52+O53</f>
        <v>0</v>
      </c>
      <c r="P51" s="332"/>
      <c r="Q51" s="332">
        <f>Q52+Q53</f>
        <v>0</v>
      </c>
      <c r="R51" s="332"/>
      <c r="S51" s="332">
        <f>S52+S53</f>
        <v>10082.677108223676</v>
      </c>
    </row>
    <row r="52" spans="1:19" s="314" customFormat="1" ht="12.75">
      <c r="A52" s="328"/>
      <c r="B52" s="328"/>
      <c r="C52" s="328"/>
      <c r="D52" s="328"/>
      <c r="E52" s="328" t="s">
        <v>637</v>
      </c>
      <c r="F52" s="328" t="s">
        <v>633</v>
      </c>
      <c r="G52" s="328"/>
      <c r="H52" s="328"/>
      <c r="I52" s="332">
        <v>0</v>
      </c>
      <c r="J52" s="332"/>
      <c r="K52" s="332">
        <v>0</v>
      </c>
      <c r="L52" s="332"/>
      <c r="M52" s="332">
        <v>0</v>
      </c>
      <c r="N52" s="332"/>
      <c r="O52" s="332">
        <v>0</v>
      </c>
      <c r="P52" s="332"/>
      <c r="Q52" s="332">
        <v>0</v>
      </c>
      <c r="R52" s="332"/>
      <c r="S52" s="332">
        <v>0</v>
      </c>
    </row>
    <row r="53" spans="1:19" s="314" customFormat="1" ht="12.75">
      <c r="A53" s="328"/>
      <c r="B53" s="328"/>
      <c r="C53" s="328"/>
      <c r="D53" s="328"/>
      <c r="E53" s="328" t="s">
        <v>638</v>
      </c>
      <c r="F53" s="328" t="s">
        <v>635</v>
      </c>
      <c r="G53" s="328"/>
      <c r="H53" s="328"/>
      <c r="I53" s="332">
        <f>I54+I55</f>
        <v>8904.740059813594</v>
      </c>
      <c r="J53" s="332"/>
      <c r="K53" s="332">
        <f>K54+K55</f>
        <v>1177.9370484100823</v>
      </c>
      <c r="L53" s="332"/>
      <c r="M53" s="332">
        <f>M54+M55</f>
        <v>0</v>
      </c>
      <c r="N53" s="332"/>
      <c r="O53" s="332">
        <f>O54+O55</f>
        <v>0</v>
      </c>
      <c r="P53" s="332"/>
      <c r="Q53" s="332">
        <f>Q54+Q55</f>
        <v>0</v>
      </c>
      <c r="R53" s="332"/>
      <c r="S53" s="332">
        <f>S54+S55</f>
        <v>10082.677108223676</v>
      </c>
    </row>
    <row r="54" spans="1:19" s="314" customFormat="1" ht="12.75">
      <c r="A54" s="328"/>
      <c r="B54" s="328"/>
      <c r="C54" s="328"/>
      <c r="D54" s="328"/>
      <c r="E54" s="328"/>
      <c r="F54" s="328" t="s">
        <v>639</v>
      </c>
      <c r="G54" s="328" t="s">
        <v>80</v>
      </c>
      <c r="H54" s="328"/>
      <c r="I54" s="332">
        <v>437.452774137284</v>
      </c>
      <c r="J54" s="332"/>
      <c r="K54" s="332">
        <v>296.799057794408</v>
      </c>
      <c r="L54" s="332"/>
      <c r="M54" s="332">
        <v>0</v>
      </c>
      <c r="N54" s="332"/>
      <c r="O54" s="332">
        <v>0</v>
      </c>
      <c r="P54" s="332"/>
      <c r="Q54" s="332">
        <v>0</v>
      </c>
      <c r="R54" s="332"/>
      <c r="S54" s="332">
        <v>734.251831931692</v>
      </c>
    </row>
    <row r="55" spans="1:19" s="314" customFormat="1" ht="12.75">
      <c r="A55" s="328"/>
      <c r="B55" s="328"/>
      <c r="C55" s="328"/>
      <c r="D55" s="328"/>
      <c r="E55" s="328"/>
      <c r="F55" s="328" t="s">
        <v>640</v>
      </c>
      <c r="G55" s="328" t="s">
        <v>81</v>
      </c>
      <c r="H55" s="328"/>
      <c r="I55" s="332">
        <v>8467.28728567631</v>
      </c>
      <c r="J55" s="332"/>
      <c r="K55" s="332">
        <v>881.1379906156744</v>
      </c>
      <c r="L55" s="332"/>
      <c r="M55" s="332">
        <v>0</v>
      </c>
      <c r="N55" s="332"/>
      <c r="O55" s="332">
        <v>0</v>
      </c>
      <c r="P55" s="332"/>
      <c r="Q55" s="332">
        <v>0</v>
      </c>
      <c r="R55" s="332"/>
      <c r="S55" s="332">
        <v>9348.425276291984</v>
      </c>
    </row>
    <row r="56" spans="1:19" s="314" customFormat="1" ht="12.75">
      <c r="A56" s="328"/>
      <c r="B56" s="328"/>
      <c r="C56" s="328" t="s">
        <v>314</v>
      </c>
      <c r="D56" s="328" t="s">
        <v>22</v>
      </c>
      <c r="E56" s="328"/>
      <c r="F56" s="328"/>
      <c r="G56" s="328"/>
      <c r="H56" s="328"/>
      <c r="I56" s="332">
        <f>I57+I60+I63+I66</f>
        <v>2556.61509683</v>
      </c>
      <c r="J56" s="332"/>
      <c r="K56" s="332">
        <f>K57+K60+K63+K66</f>
        <v>431.38863630000003</v>
      </c>
      <c r="L56" s="332"/>
      <c r="M56" s="332">
        <f>M57+M60+M63+M66</f>
        <v>0</v>
      </c>
      <c r="N56" s="332"/>
      <c r="O56" s="332">
        <f>O57+O60+O63+O66</f>
        <v>0</v>
      </c>
      <c r="P56" s="332"/>
      <c r="Q56" s="332">
        <f>Q57+Q60+Q63+Q66</f>
        <v>0</v>
      </c>
      <c r="R56" s="332"/>
      <c r="S56" s="332">
        <f>S57+S60+S63+S66</f>
        <v>2988.00373313</v>
      </c>
    </row>
    <row r="57" spans="1:19" s="314" customFormat="1" ht="12.75">
      <c r="A57" s="328"/>
      <c r="B57" s="328"/>
      <c r="C57" s="328"/>
      <c r="D57" s="328" t="s">
        <v>641</v>
      </c>
      <c r="E57" s="328" t="s">
        <v>103</v>
      </c>
      <c r="F57" s="328"/>
      <c r="G57" s="328"/>
      <c r="H57" s="328"/>
      <c r="I57" s="332">
        <f>I58+I59</f>
        <v>0</v>
      </c>
      <c r="J57" s="332"/>
      <c r="K57" s="332">
        <f>K58+K59</f>
        <v>0</v>
      </c>
      <c r="L57" s="332"/>
      <c r="M57" s="332">
        <f>M58+M59</f>
        <v>0</v>
      </c>
      <c r="N57" s="332"/>
      <c r="O57" s="332">
        <f>O58+O59</f>
        <v>0</v>
      </c>
      <c r="P57" s="332"/>
      <c r="Q57" s="332">
        <f>Q58+Q59</f>
        <v>0</v>
      </c>
      <c r="R57" s="332"/>
      <c r="S57" s="332">
        <f>S58+S59</f>
        <v>0</v>
      </c>
    </row>
    <row r="58" spans="1:19" s="314" customFormat="1" ht="12.75">
      <c r="A58" s="328"/>
      <c r="B58" s="328"/>
      <c r="C58" s="328"/>
      <c r="D58" s="328"/>
      <c r="E58" s="328" t="s">
        <v>642</v>
      </c>
      <c r="F58" s="328" t="s">
        <v>633</v>
      </c>
      <c r="G58" s="328"/>
      <c r="H58" s="328"/>
      <c r="I58" s="332">
        <v>0</v>
      </c>
      <c r="J58" s="332"/>
      <c r="K58" s="332">
        <v>0</v>
      </c>
      <c r="L58" s="332"/>
      <c r="M58" s="332">
        <v>0</v>
      </c>
      <c r="N58" s="332"/>
      <c r="O58" s="332">
        <v>0</v>
      </c>
      <c r="P58" s="332"/>
      <c r="Q58" s="332">
        <v>0</v>
      </c>
      <c r="R58" s="332"/>
      <c r="S58" s="332">
        <v>0</v>
      </c>
    </row>
    <row r="59" spans="1:19" s="314" customFormat="1" ht="12.75">
      <c r="A59" s="328"/>
      <c r="B59" s="328"/>
      <c r="C59" s="328"/>
      <c r="D59" s="328"/>
      <c r="E59" s="328" t="s">
        <v>643</v>
      </c>
      <c r="F59" s="328" t="s">
        <v>635</v>
      </c>
      <c r="G59" s="328"/>
      <c r="H59" s="328"/>
      <c r="I59" s="332">
        <v>0</v>
      </c>
      <c r="J59" s="332"/>
      <c r="K59" s="332">
        <v>0</v>
      </c>
      <c r="L59" s="332"/>
      <c r="M59" s="332">
        <v>0</v>
      </c>
      <c r="N59" s="332"/>
      <c r="O59" s="332">
        <v>0</v>
      </c>
      <c r="P59" s="332"/>
      <c r="Q59" s="332">
        <v>0</v>
      </c>
      <c r="R59" s="332"/>
      <c r="S59" s="332">
        <v>0</v>
      </c>
    </row>
    <row r="60" spans="1:19" s="314" customFormat="1" ht="12.75">
      <c r="A60" s="328"/>
      <c r="B60" s="328"/>
      <c r="C60" s="328"/>
      <c r="D60" s="328" t="s">
        <v>644</v>
      </c>
      <c r="E60" s="328" t="s">
        <v>612</v>
      </c>
      <c r="F60" s="328"/>
      <c r="G60" s="328"/>
      <c r="H60" s="328"/>
      <c r="I60" s="332">
        <f>I61+I62</f>
        <v>0</v>
      </c>
      <c r="J60" s="332"/>
      <c r="K60" s="332">
        <f>K61+K62</f>
        <v>0</v>
      </c>
      <c r="L60" s="332"/>
      <c r="M60" s="332">
        <f>M61+M62</f>
        <v>0</v>
      </c>
      <c r="N60" s="332"/>
      <c r="O60" s="332">
        <f>O61+O62</f>
        <v>0</v>
      </c>
      <c r="P60" s="332"/>
      <c r="Q60" s="332">
        <f>Q61+Q62</f>
        <v>0</v>
      </c>
      <c r="R60" s="332"/>
      <c r="S60" s="332">
        <f>S61+S62</f>
        <v>0</v>
      </c>
    </row>
    <row r="61" spans="1:19" s="314" customFormat="1" ht="12.75">
      <c r="A61" s="328"/>
      <c r="B61" s="328"/>
      <c r="C61" s="328"/>
      <c r="D61" s="328"/>
      <c r="E61" s="328" t="s">
        <v>645</v>
      </c>
      <c r="F61" s="328" t="s">
        <v>633</v>
      </c>
      <c r="G61" s="328"/>
      <c r="H61" s="328"/>
      <c r="I61" s="332">
        <v>0</v>
      </c>
      <c r="J61" s="332"/>
      <c r="K61" s="332">
        <v>0</v>
      </c>
      <c r="L61" s="332"/>
      <c r="M61" s="332">
        <v>0</v>
      </c>
      <c r="N61" s="332"/>
      <c r="O61" s="332">
        <v>0</v>
      </c>
      <c r="P61" s="332"/>
      <c r="Q61" s="332">
        <v>0</v>
      </c>
      <c r="R61" s="332"/>
      <c r="S61" s="332">
        <v>0</v>
      </c>
    </row>
    <row r="62" spans="1:19" s="314" customFormat="1" ht="12.75">
      <c r="A62" s="328"/>
      <c r="B62" s="328"/>
      <c r="C62" s="328"/>
      <c r="D62" s="328"/>
      <c r="E62" s="328" t="s">
        <v>646</v>
      </c>
      <c r="F62" s="328" t="s">
        <v>635</v>
      </c>
      <c r="G62" s="328"/>
      <c r="H62" s="328"/>
      <c r="I62" s="332">
        <v>0</v>
      </c>
      <c r="J62" s="332"/>
      <c r="K62" s="332">
        <v>0</v>
      </c>
      <c r="L62" s="332"/>
      <c r="M62" s="332">
        <v>0</v>
      </c>
      <c r="N62" s="332"/>
      <c r="O62" s="332">
        <v>0</v>
      </c>
      <c r="P62" s="332"/>
      <c r="Q62" s="332">
        <v>0</v>
      </c>
      <c r="R62" s="332"/>
      <c r="S62" s="332">
        <v>0</v>
      </c>
    </row>
    <row r="63" spans="1:19" s="314" customFormat="1" ht="12.75">
      <c r="A63" s="328"/>
      <c r="B63" s="328"/>
      <c r="C63" s="328"/>
      <c r="D63" s="328" t="s">
        <v>647</v>
      </c>
      <c r="E63" s="328" t="s">
        <v>188</v>
      </c>
      <c r="F63" s="328"/>
      <c r="G63" s="328"/>
      <c r="H63" s="328"/>
      <c r="I63" s="332">
        <f>I64+I65</f>
        <v>2325.0389999999998</v>
      </c>
      <c r="J63" s="332"/>
      <c r="K63" s="332">
        <f>K64+K65</f>
        <v>-197.70699999999988</v>
      </c>
      <c r="L63" s="332"/>
      <c r="M63" s="332">
        <f>M64+M65</f>
        <v>0</v>
      </c>
      <c r="N63" s="332"/>
      <c r="O63" s="332">
        <f>O64+O65</f>
        <v>0</v>
      </c>
      <c r="P63" s="332"/>
      <c r="Q63" s="332">
        <f>Q64+Q65</f>
        <v>0</v>
      </c>
      <c r="R63" s="332"/>
      <c r="S63" s="332">
        <f>S64+S65</f>
        <v>2127.3320000000003</v>
      </c>
    </row>
    <row r="64" spans="1:19" s="314" customFormat="1" ht="12.75">
      <c r="A64" s="328"/>
      <c r="B64" s="328"/>
      <c r="C64" s="328"/>
      <c r="D64" s="328"/>
      <c r="E64" s="328" t="s">
        <v>648</v>
      </c>
      <c r="F64" s="328" t="s">
        <v>633</v>
      </c>
      <c r="G64" s="328"/>
      <c r="H64" s="328"/>
      <c r="I64" s="332">
        <v>875.655</v>
      </c>
      <c r="J64" s="332"/>
      <c r="K64" s="332">
        <v>-38.712999999999965</v>
      </c>
      <c r="L64" s="332"/>
      <c r="M64" s="332">
        <v>0</v>
      </c>
      <c r="N64" s="332"/>
      <c r="O64" s="332">
        <v>0</v>
      </c>
      <c r="P64" s="332"/>
      <c r="Q64" s="332">
        <v>0</v>
      </c>
      <c r="R64" s="332"/>
      <c r="S64" s="332">
        <v>836.942</v>
      </c>
    </row>
    <row r="65" spans="1:19" s="314" customFormat="1" ht="12.75">
      <c r="A65" s="328"/>
      <c r="B65" s="328"/>
      <c r="C65" s="328"/>
      <c r="D65" s="328"/>
      <c r="E65" s="328" t="s">
        <v>649</v>
      </c>
      <c r="F65" s="328" t="s">
        <v>635</v>
      </c>
      <c r="G65" s="328"/>
      <c r="H65" s="328"/>
      <c r="I65" s="332">
        <v>1449.384</v>
      </c>
      <c r="J65" s="332"/>
      <c r="K65" s="332">
        <v>-158.99399999999991</v>
      </c>
      <c r="L65" s="332"/>
      <c r="M65" s="332">
        <v>0</v>
      </c>
      <c r="N65" s="332"/>
      <c r="O65" s="332">
        <v>0</v>
      </c>
      <c r="P65" s="332"/>
      <c r="Q65" s="332">
        <v>0</v>
      </c>
      <c r="R65" s="332"/>
      <c r="S65" s="332">
        <v>1290.39</v>
      </c>
    </row>
    <row r="66" spans="1:19" s="314" customFormat="1" ht="12.75">
      <c r="A66" s="328"/>
      <c r="B66" s="328"/>
      <c r="C66" s="328"/>
      <c r="D66" s="328" t="s">
        <v>650</v>
      </c>
      <c r="E66" s="328" t="s">
        <v>189</v>
      </c>
      <c r="F66" s="328"/>
      <c r="G66" s="328"/>
      <c r="H66" s="328"/>
      <c r="I66" s="332">
        <f>I67+I68</f>
        <v>231.57609682999998</v>
      </c>
      <c r="J66" s="332"/>
      <c r="K66" s="332">
        <f>K67+K68</f>
        <v>629.0956362999999</v>
      </c>
      <c r="L66" s="332"/>
      <c r="M66" s="332">
        <f>M67+M68</f>
        <v>0</v>
      </c>
      <c r="N66" s="332"/>
      <c r="O66" s="332">
        <f>O67+O68</f>
        <v>0</v>
      </c>
      <c r="P66" s="332"/>
      <c r="Q66" s="332">
        <f>Q67+Q68</f>
        <v>0</v>
      </c>
      <c r="R66" s="332"/>
      <c r="S66" s="332">
        <f>S67+S68</f>
        <v>860.6717331299999</v>
      </c>
    </row>
    <row r="67" spans="1:19" s="314" customFormat="1" ht="12.75">
      <c r="A67" s="328"/>
      <c r="B67" s="328"/>
      <c r="C67" s="328"/>
      <c r="D67" s="328"/>
      <c r="E67" s="328" t="s">
        <v>651</v>
      </c>
      <c r="F67" s="328" t="s">
        <v>633</v>
      </c>
      <c r="G67" s="328"/>
      <c r="H67" s="328"/>
      <c r="I67" s="332">
        <v>0</v>
      </c>
      <c r="J67" s="332"/>
      <c r="K67" s="332">
        <v>0</v>
      </c>
      <c r="L67" s="332"/>
      <c r="M67" s="332">
        <v>0</v>
      </c>
      <c r="N67" s="332"/>
      <c r="O67" s="332">
        <v>0</v>
      </c>
      <c r="P67" s="332"/>
      <c r="Q67" s="332">
        <v>0</v>
      </c>
      <c r="R67" s="332"/>
      <c r="S67" s="332">
        <v>0</v>
      </c>
    </row>
    <row r="68" spans="1:19" s="314" customFormat="1" ht="12.75">
      <c r="A68" s="328"/>
      <c r="B68" s="328"/>
      <c r="C68" s="328"/>
      <c r="D68" s="328"/>
      <c r="E68" s="328" t="s">
        <v>652</v>
      </c>
      <c r="F68" s="328" t="s">
        <v>635</v>
      </c>
      <c r="G68" s="328"/>
      <c r="H68" s="328"/>
      <c r="I68" s="332">
        <v>231.57609682999998</v>
      </c>
      <c r="J68" s="332"/>
      <c r="K68" s="332">
        <v>629.0956362999999</v>
      </c>
      <c r="L68" s="332"/>
      <c r="M68" s="332">
        <v>0</v>
      </c>
      <c r="N68" s="332"/>
      <c r="O68" s="332">
        <v>0</v>
      </c>
      <c r="P68" s="332"/>
      <c r="Q68" s="332">
        <v>0</v>
      </c>
      <c r="R68" s="332"/>
      <c r="S68" s="332">
        <v>860.6717331299999</v>
      </c>
    </row>
    <row r="69" spans="1:19" s="314" customFormat="1" ht="12.75">
      <c r="A69" s="328"/>
      <c r="B69" s="328"/>
      <c r="C69" s="328" t="s">
        <v>315</v>
      </c>
      <c r="D69" s="328" t="s">
        <v>23</v>
      </c>
      <c r="E69" s="328"/>
      <c r="F69" s="328"/>
      <c r="G69" s="328"/>
      <c r="H69" s="328"/>
      <c r="I69" s="332">
        <f>I70+I71+I72+I73</f>
        <v>16189.182979673795</v>
      </c>
      <c r="J69" s="332"/>
      <c r="K69" s="332">
        <f>K70+K71+K72+K73</f>
        <v>-4598.234455771741</v>
      </c>
      <c r="L69" s="332"/>
      <c r="M69" s="332">
        <f>M70+M71+M72+M73</f>
        <v>0</v>
      </c>
      <c r="N69" s="332"/>
      <c r="O69" s="332">
        <f>O70+O71+O72+O73</f>
        <v>259.9730275717393</v>
      </c>
      <c r="P69" s="332"/>
      <c r="Q69" s="332">
        <f>Q70+Q71+Q72+Q73</f>
        <v>0</v>
      </c>
      <c r="R69" s="332"/>
      <c r="S69" s="332">
        <f>S70+S71+S72+S73</f>
        <v>11850.921551473795</v>
      </c>
    </row>
    <row r="70" spans="1:19" s="314" customFormat="1" ht="12.75">
      <c r="A70" s="328"/>
      <c r="B70" s="328"/>
      <c r="C70" s="328"/>
      <c r="D70" s="328" t="s">
        <v>653</v>
      </c>
      <c r="E70" s="328" t="s">
        <v>103</v>
      </c>
      <c r="F70" s="328"/>
      <c r="G70" s="328"/>
      <c r="H70" s="328"/>
      <c r="I70" s="332">
        <v>0</v>
      </c>
      <c r="J70" s="332"/>
      <c r="K70" s="332">
        <v>0</v>
      </c>
      <c r="L70" s="332"/>
      <c r="M70" s="332">
        <v>0</v>
      </c>
      <c r="N70" s="332"/>
      <c r="O70" s="332">
        <v>0</v>
      </c>
      <c r="P70" s="332"/>
      <c r="Q70" s="332">
        <v>0</v>
      </c>
      <c r="R70" s="332"/>
      <c r="S70" s="332">
        <v>0</v>
      </c>
    </row>
    <row r="71" spans="1:19" s="314" customFormat="1" ht="12.75">
      <c r="A71" s="328"/>
      <c r="B71" s="328"/>
      <c r="C71" s="328"/>
      <c r="D71" s="328" t="s">
        <v>654</v>
      </c>
      <c r="E71" s="328" t="s">
        <v>612</v>
      </c>
      <c r="F71" s="328"/>
      <c r="G71" s="328"/>
      <c r="H71" s="328"/>
      <c r="I71" s="332">
        <v>5526.13395216</v>
      </c>
      <c r="J71" s="332"/>
      <c r="K71" s="332">
        <v>-1542.98531755174</v>
      </c>
      <c r="L71" s="332"/>
      <c r="M71" s="332">
        <v>0</v>
      </c>
      <c r="N71" s="332"/>
      <c r="O71" s="332">
        <v>195.9730275717393</v>
      </c>
      <c r="P71" s="332"/>
      <c r="Q71" s="332">
        <v>0</v>
      </c>
      <c r="R71" s="332"/>
      <c r="S71" s="332">
        <v>4179.1216621799995</v>
      </c>
    </row>
    <row r="72" spans="1:19" s="314" customFormat="1" ht="12.75">
      <c r="A72" s="328"/>
      <c r="B72" s="328"/>
      <c r="C72" s="328"/>
      <c r="D72" s="328" t="s">
        <v>655</v>
      </c>
      <c r="E72" s="328" t="s">
        <v>188</v>
      </c>
      <c r="F72" s="328"/>
      <c r="G72" s="328"/>
      <c r="H72" s="328"/>
      <c r="I72" s="332">
        <v>3175.733</v>
      </c>
      <c r="J72" s="332"/>
      <c r="K72" s="332">
        <v>-394.1590000000001</v>
      </c>
      <c r="L72" s="332"/>
      <c r="M72" s="332">
        <v>0</v>
      </c>
      <c r="N72" s="332"/>
      <c r="O72" s="332">
        <v>0</v>
      </c>
      <c r="P72" s="332"/>
      <c r="Q72" s="332">
        <v>0</v>
      </c>
      <c r="R72" s="332"/>
      <c r="S72" s="332">
        <v>2781.574</v>
      </c>
    </row>
    <row r="73" spans="1:19" s="314" customFormat="1" ht="12.75">
      <c r="A73" s="328"/>
      <c r="B73" s="328"/>
      <c r="C73" s="328"/>
      <c r="D73" s="328" t="s">
        <v>656</v>
      </c>
      <c r="E73" s="328" t="s">
        <v>189</v>
      </c>
      <c r="F73" s="328"/>
      <c r="G73" s="328"/>
      <c r="H73" s="328"/>
      <c r="I73" s="332">
        <f>I74+I75</f>
        <v>7487.316027513795</v>
      </c>
      <c r="J73" s="332"/>
      <c r="K73" s="332">
        <f>K74+K75</f>
        <v>-2661.090138220001</v>
      </c>
      <c r="L73" s="332"/>
      <c r="M73" s="332">
        <f>M74+M75</f>
        <v>0</v>
      </c>
      <c r="N73" s="332"/>
      <c r="O73" s="332">
        <f>O74+O75</f>
        <v>64</v>
      </c>
      <c r="P73" s="332"/>
      <c r="Q73" s="332">
        <f>Q74+Q75</f>
        <v>0</v>
      </c>
      <c r="R73" s="332"/>
      <c r="S73" s="332">
        <f>S74+S75</f>
        <v>4890.225889293794</v>
      </c>
    </row>
    <row r="74" spans="1:19" s="314" customFormat="1" ht="12.75">
      <c r="A74" s="328"/>
      <c r="B74" s="328"/>
      <c r="C74" s="328"/>
      <c r="D74" s="328"/>
      <c r="E74" s="328" t="s">
        <v>657</v>
      </c>
      <c r="F74" s="328" t="s">
        <v>80</v>
      </c>
      <c r="G74" s="328"/>
      <c r="H74" s="328"/>
      <c r="I74" s="332">
        <v>703.6376480199997</v>
      </c>
      <c r="J74" s="332"/>
      <c r="K74" s="332">
        <v>-283.7831380599997</v>
      </c>
      <c r="L74" s="332"/>
      <c r="M74" s="332">
        <v>0</v>
      </c>
      <c r="N74" s="332"/>
      <c r="O74" s="332">
        <v>0</v>
      </c>
      <c r="P74" s="332"/>
      <c r="Q74" s="332">
        <v>0</v>
      </c>
      <c r="R74" s="332"/>
      <c r="S74" s="332">
        <v>419.85450996</v>
      </c>
    </row>
    <row r="75" spans="1:19" s="314" customFormat="1" ht="12.75">
      <c r="A75" s="328"/>
      <c r="B75" s="328"/>
      <c r="C75" s="328"/>
      <c r="D75" s="328"/>
      <c r="E75" s="328" t="s">
        <v>658</v>
      </c>
      <c r="F75" s="328" t="s">
        <v>81</v>
      </c>
      <c r="G75" s="328"/>
      <c r="H75" s="328"/>
      <c r="I75" s="332">
        <v>6783.678379493796</v>
      </c>
      <c r="J75" s="332"/>
      <c r="K75" s="332">
        <v>-2377.3070001600013</v>
      </c>
      <c r="L75" s="332"/>
      <c r="M75" s="332">
        <v>0</v>
      </c>
      <c r="N75" s="332"/>
      <c r="O75" s="332">
        <v>64</v>
      </c>
      <c r="P75" s="332"/>
      <c r="Q75" s="332">
        <v>0</v>
      </c>
      <c r="R75" s="332"/>
      <c r="S75" s="332">
        <v>4470.371379333795</v>
      </c>
    </row>
    <row r="76" spans="1:19" s="314" customFormat="1" ht="12.75">
      <c r="A76" s="328"/>
      <c r="B76" s="328"/>
      <c r="C76" s="328" t="s">
        <v>316</v>
      </c>
      <c r="D76" s="328" t="s">
        <v>24</v>
      </c>
      <c r="E76" s="328"/>
      <c r="F76" s="328"/>
      <c r="G76" s="328"/>
      <c r="H76" s="328"/>
      <c r="I76" s="332">
        <f>I77+I80+I83+I86</f>
        <v>354.776</v>
      </c>
      <c r="J76" s="332"/>
      <c r="K76" s="332">
        <f>K77+K80+K83+K86</f>
        <v>0</v>
      </c>
      <c r="L76" s="332"/>
      <c r="M76" s="332">
        <f>M77+M80+M83+M86</f>
        <v>0</v>
      </c>
      <c r="N76" s="332"/>
      <c r="O76" s="332">
        <f>O77+O80+O83+O86</f>
        <v>2.4040000000000035</v>
      </c>
      <c r="P76" s="332"/>
      <c r="Q76" s="332">
        <f>Q77+Q80+Q83+Q86</f>
        <v>0</v>
      </c>
      <c r="R76" s="332"/>
      <c r="S76" s="332">
        <f>S77+S80+S83+S86</f>
        <v>357.18</v>
      </c>
    </row>
    <row r="77" spans="1:19" s="314" customFormat="1" ht="12.75">
      <c r="A77" s="328"/>
      <c r="B77" s="328"/>
      <c r="C77" s="328"/>
      <c r="D77" s="328" t="s">
        <v>317</v>
      </c>
      <c r="E77" s="328" t="s">
        <v>103</v>
      </c>
      <c r="F77" s="328"/>
      <c r="G77" s="328"/>
      <c r="H77" s="328"/>
      <c r="I77" s="332">
        <f>I78+I79</f>
        <v>246.976</v>
      </c>
      <c r="J77" s="332"/>
      <c r="K77" s="332">
        <f>K78+K79</f>
        <v>0</v>
      </c>
      <c r="L77" s="332"/>
      <c r="M77" s="332">
        <f>M78+M79</f>
        <v>0</v>
      </c>
      <c r="N77" s="332"/>
      <c r="O77" s="332">
        <f>O78+O79</f>
        <v>2.4040000000000035</v>
      </c>
      <c r="P77" s="332"/>
      <c r="Q77" s="332">
        <f>Q78+Q79</f>
        <v>0</v>
      </c>
      <c r="R77" s="332"/>
      <c r="S77" s="332">
        <f>S78+S79</f>
        <v>249.38</v>
      </c>
    </row>
    <row r="78" spans="1:19" s="314" customFormat="1" ht="12.75">
      <c r="A78" s="328"/>
      <c r="B78" s="328"/>
      <c r="C78" s="328"/>
      <c r="D78" s="328"/>
      <c r="E78" s="328" t="s">
        <v>659</v>
      </c>
      <c r="F78" s="328" t="s">
        <v>633</v>
      </c>
      <c r="G78" s="328"/>
      <c r="H78" s="328"/>
      <c r="I78" s="332">
        <v>246.976</v>
      </c>
      <c r="J78" s="332"/>
      <c r="K78" s="332">
        <v>0</v>
      </c>
      <c r="L78" s="332"/>
      <c r="M78" s="332">
        <v>0</v>
      </c>
      <c r="N78" s="332"/>
      <c r="O78" s="332">
        <v>2.4040000000000035</v>
      </c>
      <c r="P78" s="332"/>
      <c r="Q78" s="332">
        <v>0</v>
      </c>
      <c r="R78" s="332"/>
      <c r="S78" s="332">
        <v>249.38</v>
      </c>
    </row>
    <row r="79" spans="1:19" s="314" customFormat="1" ht="12.75">
      <c r="A79" s="328"/>
      <c r="B79" s="328"/>
      <c r="C79" s="328"/>
      <c r="D79" s="328"/>
      <c r="E79" s="328" t="s">
        <v>660</v>
      </c>
      <c r="F79" s="328" t="s">
        <v>635</v>
      </c>
      <c r="G79" s="328"/>
      <c r="H79" s="328"/>
      <c r="I79" s="332">
        <v>0</v>
      </c>
      <c r="J79" s="332"/>
      <c r="K79" s="332">
        <v>0</v>
      </c>
      <c r="L79" s="332"/>
      <c r="M79" s="332">
        <v>0</v>
      </c>
      <c r="N79" s="332"/>
      <c r="O79" s="332">
        <v>0</v>
      </c>
      <c r="P79" s="332"/>
      <c r="Q79" s="332">
        <v>0</v>
      </c>
      <c r="R79" s="332"/>
      <c r="S79" s="332">
        <v>0</v>
      </c>
    </row>
    <row r="80" spans="1:19" s="314" customFormat="1" ht="12.75">
      <c r="A80" s="328"/>
      <c r="B80" s="328"/>
      <c r="C80" s="328"/>
      <c r="D80" s="328" t="s">
        <v>318</v>
      </c>
      <c r="E80" s="328" t="s">
        <v>187</v>
      </c>
      <c r="F80" s="328"/>
      <c r="G80" s="328"/>
      <c r="H80" s="328"/>
      <c r="I80" s="332">
        <f>I81+I82</f>
        <v>107.8</v>
      </c>
      <c r="J80" s="332"/>
      <c r="K80" s="332">
        <f>K81+K82</f>
        <v>0</v>
      </c>
      <c r="L80" s="332"/>
      <c r="M80" s="332">
        <f>M81+M82</f>
        <v>0</v>
      </c>
      <c r="N80" s="332"/>
      <c r="O80" s="332">
        <f>O81+O82</f>
        <v>0</v>
      </c>
      <c r="P80" s="332"/>
      <c r="Q80" s="332">
        <f>Q81+Q82</f>
        <v>0</v>
      </c>
      <c r="R80" s="332"/>
      <c r="S80" s="332">
        <f>S81+S82</f>
        <v>107.8</v>
      </c>
    </row>
    <row r="81" spans="1:19" s="314" customFormat="1" ht="12.75">
      <c r="A81" s="328"/>
      <c r="B81" s="328"/>
      <c r="C81" s="328"/>
      <c r="D81" s="328"/>
      <c r="E81" s="328" t="s">
        <v>661</v>
      </c>
      <c r="F81" s="328" t="s">
        <v>633</v>
      </c>
      <c r="G81" s="328"/>
      <c r="H81" s="328"/>
      <c r="I81" s="332">
        <v>107.8</v>
      </c>
      <c r="J81" s="332"/>
      <c r="K81" s="332">
        <v>0</v>
      </c>
      <c r="L81" s="332"/>
      <c r="M81" s="332">
        <v>0</v>
      </c>
      <c r="N81" s="332"/>
      <c r="O81" s="332">
        <v>0</v>
      </c>
      <c r="P81" s="332"/>
      <c r="Q81" s="332">
        <v>0</v>
      </c>
      <c r="R81" s="332"/>
      <c r="S81" s="332">
        <v>107.8</v>
      </c>
    </row>
    <row r="82" spans="1:19" s="314" customFormat="1" ht="12.75">
      <c r="A82" s="328"/>
      <c r="B82" s="328"/>
      <c r="C82" s="328"/>
      <c r="D82" s="328"/>
      <c r="E82" s="328" t="s">
        <v>662</v>
      </c>
      <c r="F82" s="328" t="s">
        <v>635</v>
      </c>
      <c r="G82" s="328"/>
      <c r="H82" s="328"/>
      <c r="I82" s="332">
        <v>0</v>
      </c>
      <c r="J82" s="332"/>
      <c r="K82" s="332">
        <v>0</v>
      </c>
      <c r="L82" s="332"/>
      <c r="M82" s="332">
        <v>0</v>
      </c>
      <c r="N82" s="332"/>
      <c r="O82" s="332">
        <v>0</v>
      </c>
      <c r="P82" s="332"/>
      <c r="Q82" s="332">
        <v>0</v>
      </c>
      <c r="R82" s="332"/>
      <c r="S82" s="332">
        <v>0</v>
      </c>
    </row>
    <row r="83" spans="1:19" s="314" customFormat="1" ht="12.75">
      <c r="A83" s="328"/>
      <c r="B83" s="328"/>
      <c r="C83" s="328"/>
      <c r="D83" s="328" t="s">
        <v>663</v>
      </c>
      <c r="E83" s="328" t="s">
        <v>188</v>
      </c>
      <c r="F83" s="328"/>
      <c r="G83" s="328"/>
      <c r="H83" s="328"/>
      <c r="I83" s="332">
        <f>I84+I85</f>
        <v>0</v>
      </c>
      <c r="J83" s="332"/>
      <c r="K83" s="332">
        <f>K84+K85</f>
        <v>0</v>
      </c>
      <c r="L83" s="332"/>
      <c r="M83" s="332">
        <f>M84+M85</f>
        <v>0</v>
      </c>
      <c r="N83" s="332"/>
      <c r="O83" s="332">
        <f>O84+O85</f>
        <v>0</v>
      </c>
      <c r="P83" s="332"/>
      <c r="Q83" s="332">
        <f>Q84+Q85</f>
        <v>0</v>
      </c>
      <c r="R83" s="332"/>
      <c r="S83" s="332">
        <f>S84+S85</f>
        <v>0</v>
      </c>
    </row>
    <row r="84" spans="1:19" s="314" customFormat="1" ht="12.75">
      <c r="A84" s="328"/>
      <c r="B84" s="328"/>
      <c r="C84" s="328"/>
      <c r="D84" s="328"/>
      <c r="E84" s="328" t="s">
        <v>664</v>
      </c>
      <c r="F84" s="328" t="s">
        <v>633</v>
      </c>
      <c r="G84" s="328"/>
      <c r="H84" s="328"/>
      <c r="I84" s="332">
        <v>0</v>
      </c>
      <c r="J84" s="332"/>
      <c r="K84" s="332">
        <v>0</v>
      </c>
      <c r="L84" s="332"/>
      <c r="M84" s="332">
        <v>0</v>
      </c>
      <c r="N84" s="332"/>
      <c r="O84" s="332">
        <v>0</v>
      </c>
      <c r="P84" s="332"/>
      <c r="Q84" s="332">
        <v>0</v>
      </c>
      <c r="R84" s="332"/>
      <c r="S84" s="332">
        <v>0</v>
      </c>
    </row>
    <row r="85" spans="1:19" s="314" customFormat="1" ht="12.75">
      <c r="A85" s="328"/>
      <c r="B85" s="328"/>
      <c r="C85" s="328"/>
      <c r="D85" s="328"/>
      <c r="E85" s="328" t="s">
        <v>665</v>
      </c>
      <c r="F85" s="328" t="s">
        <v>635</v>
      </c>
      <c r="G85" s="328"/>
      <c r="H85" s="328"/>
      <c r="I85" s="332">
        <v>0</v>
      </c>
      <c r="J85" s="332"/>
      <c r="K85" s="332">
        <v>0</v>
      </c>
      <c r="L85" s="332"/>
      <c r="M85" s="332">
        <v>0</v>
      </c>
      <c r="N85" s="332"/>
      <c r="O85" s="332">
        <v>0</v>
      </c>
      <c r="P85" s="332"/>
      <c r="Q85" s="332">
        <v>0</v>
      </c>
      <c r="R85" s="332"/>
      <c r="S85" s="332">
        <v>0</v>
      </c>
    </row>
    <row r="86" spans="1:19" s="314" customFormat="1" ht="12.75">
      <c r="A86" s="328"/>
      <c r="B86" s="328"/>
      <c r="C86" s="328"/>
      <c r="D86" s="328" t="s">
        <v>666</v>
      </c>
      <c r="E86" s="328" t="s">
        <v>189</v>
      </c>
      <c r="F86" s="328"/>
      <c r="G86" s="328"/>
      <c r="H86" s="328"/>
      <c r="I86" s="332">
        <f>I87+I88</f>
        <v>0</v>
      </c>
      <c r="J86" s="332"/>
      <c r="K86" s="332">
        <f>K87+K88</f>
        <v>0</v>
      </c>
      <c r="L86" s="332"/>
      <c r="M86" s="332">
        <f>M87+M88</f>
        <v>0</v>
      </c>
      <c r="N86" s="332"/>
      <c r="O86" s="332">
        <f>O87+O88</f>
        <v>0</v>
      </c>
      <c r="P86" s="332"/>
      <c r="Q86" s="332">
        <f>Q87+Q88</f>
        <v>0</v>
      </c>
      <c r="R86" s="332"/>
      <c r="S86" s="332">
        <f>S87+S88</f>
        <v>0</v>
      </c>
    </row>
    <row r="87" spans="1:19" s="314" customFormat="1" ht="12.75">
      <c r="A87" s="328"/>
      <c r="B87" s="328"/>
      <c r="C87" s="328"/>
      <c r="D87" s="328"/>
      <c r="E87" s="328" t="s">
        <v>667</v>
      </c>
      <c r="F87" s="328" t="s">
        <v>633</v>
      </c>
      <c r="G87" s="328"/>
      <c r="H87" s="328"/>
      <c r="I87" s="332">
        <v>0</v>
      </c>
      <c r="J87" s="332"/>
      <c r="K87" s="332">
        <v>0</v>
      </c>
      <c r="L87" s="332"/>
      <c r="M87" s="332">
        <v>0</v>
      </c>
      <c r="N87" s="332"/>
      <c r="O87" s="332">
        <v>0</v>
      </c>
      <c r="P87" s="332"/>
      <c r="Q87" s="332">
        <v>0</v>
      </c>
      <c r="R87" s="332"/>
      <c r="S87" s="332">
        <v>0</v>
      </c>
    </row>
    <row r="88" spans="1:19" s="314" customFormat="1" ht="12.75">
      <c r="A88" s="328"/>
      <c r="B88" s="328"/>
      <c r="C88" s="328"/>
      <c r="D88" s="328"/>
      <c r="E88" s="328" t="s">
        <v>668</v>
      </c>
      <c r="F88" s="328" t="s">
        <v>635</v>
      </c>
      <c r="G88" s="328"/>
      <c r="H88" s="328"/>
      <c r="I88" s="332">
        <f>I89+I90</f>
        <v>0</v>
      </c>
      <c r="J88" s="332"/>
      <c r="K88" s="332">
        <f>K89+K90</f>
        <v>0</v>
      </c>
      <c r="L88" s="332"/>
      <c r="M88" s="332">
        <f>M89+M90</f>
        <v>0</v>
      </c>
      <c r="N88" s="332"/>
      <c r="O88" s="332">
        <f>O89+O90</f>
        <v>0</v>
      </c>
      <c r="P88" s="332"/>
      <c r="Q88" s="332">
        <f>Q89+Q90</f>
        <v>0</v>
      </c>
      <c r="R88" s="332"/>
      <c r="S88" s="332">
        <f>S89+S90</f>
        <v>0</v>
      </c>
    </row>
    <row r="89" spans="1:19" s="314" customFormat="1" ht="12.75">
      <c r="A89" s="328"/>
      <c r="B89" s="328"/>
      <c r="C89" s="328"/>
      <c r="D89" s="328"/>
      <c r="E89" s="328"/>
      <c r="F89" s="328" t="s">
        <v>669</v>
      </c>
      <c r="G89" s="328" t="s">
        <v>80</v>
      </c>
      <c r="H89" s="328"/>
      <c r="I89" s="332">
        <v>0</v>
      </c>
      <c r="J89" s="332"/>
      <c r="K89" s="332">
        <v>0</v>
      </c>
      <c r="L89" s="332"/>
      <c r="M89" s="332">
        <v>0</v>
      </c>
      <c r="N89" s="332"/>
      <c r="O89" s="332">
        <v>0</v>
      </c>
      <c r="P89" s="332"/>
      <c r="Q89" s="332">
        <v>0</v>
      </c>
      <c r="R89" s="332"/>
      <c r="S89" s="332">
        <v>0</v>
      </c>
    </row>
    <row r="90" spans="1:19" s="314" customFormat="1" ht="12.75">
      <c r="A90" s="328"/>
      <c r="B90" s="328"/>
      <c r="C90" s="328"/>
      <c r="D90" s="328"/>
      <c r="E90" s="328"/>
      <c r="F90" s="328" t="s">
        <v>670</v>
      </c>
      <c r="G90" s="328" t="s">
        <v>81</v>
      </c>
      <c r="H90" s="328"/>
      <c r="I90" s="332">
        <v>0</v>
      </c>
      <c r="J90" s="332"/>
      <c r="K90" s="332">
        <v>0</v>
      </c>
      <c r="L90" s="332"/>
      <c r="M90" s="332">
        <v>0</v>
      </c>
      <c r="N90" s="332"/>
      <c r="O90" s="332">
        <v>0</v>
      </c>
      <c r="P90" s="332"/>
      <c r="Q90" s="332">
        <v>0</v>
      </c>
      <c r="R90" s="332"/>
      <c r="S90" s="332">
        <v>0</v>
      </c>
    </row>
    <row r="91" spans="1:19" s="314" customFormat="1" ht="12.75">
      <c r="A91" s="328"/>
      <c r="B91" s="328" t="s">
        <v>84</v>
      </c>
      <c r="C91" s="328" t="s">
        <v>85</v>
      </c>
      <c r="D91" s="328"/>
      <c r="E91" s="328"/>
      <c r="F91" s="335"/>
      <c r="G91" s="328"/>
      <c r="H91" s="328"/>
      <c r="I91" s="332">
        <f>I92+I93+I94+I95+I98</f>
        <v>23382.421429050457</v>
      </c>
      <c r="J91" s="332"/>
      <c r="K91" s="332">
        <f>K92+K93+K94+K95+K98</f>
        <v>-462.74580556214573</v>
      </c>
      <c r="L91" s="332"/>
      <c r="M91" s="332">
        <f>M92+M93+M94+M95+M98</f>
        <v>-88.10549623455069</v>
      </c>
      <c r="N91" s="332"/>
      <c r="O91" s="332">
        <f>O92+O93+O94+O95+O98</f>
        <v>616.192590269185</v>
      </c>
      <c r="P91" s="332"/>
      <c r="Q91" s="332">
        <f>Q92+Q93+Q94+Q95+Q98</f>
        <v>-0.0004335521816756227</v>
      </c>
      <c r="R91" s="332"/>
      <c r="S91" s="332">
        <f>S92+S93+S94+S95+S98</f>
        <v>23447.762283970762</v>
      </c>
    </row>
    <row r="92" spans="1:19" s="314" customFormat="1" ht="12.75">
      <c r="A92" s="328"/>
      <c r="B92" s="328"/>
      <c r="C92" s="328" t="s">
        <v>671</v>
      </c>
      <c r="D92" s="304" t="s">
        <v>86</v>
      </c>
      <c r="E92" s="305"/>
      <c r="F92" s="328"/>
      <c r="G92" s="328"/>
      <c r="H92" s="328"/>
      <c r="I92" s="332">
        <v>7.367752048935234</v>
      </c>
      <c r="J92" s="332"/>
      <c r="K92" s="332">
        <v>0</v>
      </c>
      <c r="L92" s="332"/>
      <c r="M92" s="332">
        <v>0.11114968889907839</v>
      </c>
      <c r="N92" s="332"/>
      <c r="O92" s="332">
        <v>0</v>
      </c>
      <c r="P92" s="332"/>
      <c r="Q92" s="332">
        <v>0</v>
      </c>
      <c r="R92" s="332"/>
      <c r="S92" s="332">
        <v>7.478901737834312</v>
      </c>
    </row>
    <row r="93" spans="1:19" s="314" customFormat="1" ht="12.75">
      <c r="A93" s="328"/>
      <c r="B93" s="328"/>
      <c r="C93" s="328" t="s">
        <v>672</v>
      </c>
      <c r="D93" s="304" t="s">
        <v>87</v>
      </c>
      <c r="E93" s="305"/>
      <c r="F93" s="328"/>
      <c r="G93" s="328"/>
      <c r="H93" s="328"/>
      <c r="I93" s="332">
        <v>55.02344178697817</v>
      </c>
      <c r="J93" s="332"/>
      <c r="K93" s="332">
        <v>-0.05182372413831471</v>
      </c>
      <c r="L93" s="332"/>
      <c r="M93" s="332">
        <v>0</v>
      </c>
      <c r="N93" s="332"/>
      <c r="O93" s="332">
        <v>2.099363508294401</v>
      </c>
      <c r="P93" s="332"/>
      <c r="Q93" s="332">
        <v>0</v>
      </c>
      <c r="R93" s="332"/>
      <c r="S93" s="332">
        <v>57.070981571134254</v>
      </c>
    </row>
    <row r="94" spans="1:19" s="314" customFormat="1" ht="12.75">
      <c r="A94" s="328"/>
      <c r="B94" s="328"/>
      <c r="C94" s="328" t="s">
        <v>673</v>
      </c>
      <c r="D94" s="304" t="s">
        <v>88</v>
      </c>
      <c r="E94" s="305"/>
      <c r="F94" s="328"/>
      <c r="G94" s="328"/>
      <c r="H94" s="328"/>
      <c r="I94" s="332">
        <v>162.16740143906532</v>
      </c>
      <c r="J94" s="332"/>
      <c r="K94" s="332">
        <v>-0.015028004789489235</v>
      </c>
      <c r="L94" s="332"/>
      <c r="M94" s="332">
        <v>0</v>
      </c>
      <c r="N94" s="332"/>
      <c r="O94" s="332">
        <v>6.20152565869859</v>
      </c>
      <c r="P94" s="332"/>
      <c r="Q94" s="332">
        <v>0</v>
      </c>
      <c r="R94" s="332"/>
      <c r="S94" s="332">
        <v>168.35389909297442</v>
      </c>
    </row>
    <row r="95" spans="1:19" s="314" customFormat="1" ht="12.75">
      <c r="A95" s="328"/>
      <c r="B95" s="328"/>
      <c r="C95" s="328" t="s">
        <v>674</v>
      </c>
      <c r="D95" s="304" t="s">
        <v>89</v>
      </c>
      <c r="E95" s="305"/>
      <c r="F95" s="328"/>
      <c r="G95" s="328"/>
      <c r="H95" s="328"/>
      <c r="I95" s="332">
        <f>I96+I97</f>
        <v>23049.80938386548</v>
      </c>
      <c r="J95" s="332"/>
      <c r="K95" s="332">
        <f>K96+K97</f>
        <v>-433.05998967321796</v>
      </c>
      <c r="L95" s="332"/>
      <c r="M95" s="332">
        <f>M96+M97</f>
        <v>-88.21664592344976</v>
      </c>
      <c r="N95" s="332"/>
      <c r="O95" s="332">
        <f>O96+O97</f>
        <v>607.891701102192</v>
      </c>
      <c r="P95" s="332"/>
      <c r="Q95" s="332">
        <f>Q96+Q97</f>
        <v>-0.0004335521816756227</v>
      </c>
      <c r="R95" s="332"/>
      <c r="S95" s="332">
        <f>S96+S97</f>
        <v>23136.42401581882</v>
      </c>
    </row>
    <row r="96" spans="1:19" s="314" customFormat="1" ht="12.75">
      <c r="A96" s="328"/>
      <c r="B96" s="328"/>
      <c r="C96" s="328"/>
      <c r="D96" s="305" t="s">
        <v>675</v>
      </c>
      <c r="E96" s="304" t="s">
        <v>90</v>
      </c>
      <c r="F96" s="328"/>
      <c r="G96" s="328"/>
      <c r="H96" s="328"/>
      <c r="I96" s="332">
        <v>5438.468093075803</v>
      </c>
      <c r="J96" s="332"/>
      <c r="K96" s="332">
        <v>-48.384725384973535</v>
      </c>
      <c r="L96" s="332"/>
      <c r="M96" s="332">
        <v>0</v>
      </c>
      <c r="N96" s="332"/>
      <c r="O96" s="332">
        <v>147.8193387326127</v>
      </c>
      <c r="P96" s="332"/>
      <c r="Q96" s="332">
        <v>-0.0004335521816756227</v>
      </c>
      <c r="R96" s="332"/>
      <c r="S96" s="332">
        <v>5537.902272871261</v>
      </c>
    </row>
    <row r="97" spans="1:19" s="314" customFormat="1" ht="12.75">
      <c r="A97" s="328"/>
      <c r="B97" s="328"/>
      <c r="C97" s="328"/>
      <c r="D97" s="305" t="s">
        <v>676</v>
      </c>
      <c r="E97" s="304" t="s">
        <v>91</v>
      </c>
      <c r="F97" s="328"/>
      <c r="G97" s="328"/>
      <c r="H97" s="328"/>
      <c r="I97" s="332">
        <v>17611.341290789675</v>
      </c>
      <c r="J97" s="332"/>
      <c r="K97" s="332">
        <v>-384.6752642882444</v>
      </c>
      <c r="L97" s="332"/>
      <c r="M97" s="332">
        <v>-88.21664592344976</v>
      </c>
      <c r="N97" s="332"/>
      <c r="O97" s="332">
        <v>460.0723623695793</v>
      </c>
      <c r="P97" s="332"/>
      <c r="Q97" s="332">
        <v>0</v>
      </c>
      <c r="R97" s="332"/>
      <c r="S97" s="332">
        <v>17598.52174294756</v>
      </c>
    </row>
    <row r="98" spans="1:19" s="314" customFormat="1" ht="12.75">
      <c r="A98" s="328"/>
      <c r="B98" s="328"/>
      <c r="C98" s="328" t="s">
        <v>677</v>
      </c>
      <c r="D98" s="304" t="s">
        <v>92</v>
      </c>
      <c r="E98" s="305"/>
      <c r="F98" s="328"/>
      <c r="G98" s="328"/>
      <c r="H98" s="328"/>
      <c r="I98" s="332">
        <v>108.05344991</v>
      </c>
      <c r="J98" s="332"/>
      <c r="K98" s="332">
        <v>-29.618964159999976</v>
      </c>
      <c r="L98" s="332"/>
      <c r="M98" s="332">
        <v>0</v>
      </c>
      <c r="N98" s="332"/>
      <c r="O98" s="332">
        <v>-1.9262369477246466E-14</v>
      </c>
      <c r="P98" s="332"/>
      <c r="Q98" s="332">
        <v>0</v>
      </c>
      <c r="R98" s="332"/>
      <c r="S98" s="332">
        <v>78.43448575</v>
      </c>
    </row>
    <row r="99" spans="9:19" s="260" customFormat="1" ht="12.75">
      <c r="I99" s="318"/>
      <c r="J99" s="318"/>
      <c r="K99" s="318"/>
      <c r="L99" s="318"/>
      <c r="M99" s="318"/>
      <c r="N99" s="318"/>
      <c r="O99" s="318"/>
      <c r="P99" s="318"/>
      <c r="Q99" s="318"/>
      <c r="R99" s="318"/>
      <c r="S99" s="318"/>
    </row>
    <row r="100" spans="2:19" ht="12.75">
      <c r="B100" s="336"/>
      <c r="C100" s="336"/>
      <c r="D100" s="336"/>
      <c r="E100" s="336"/>
      <c r="F100" s="336"/>
      <c r="G100" s="336"/>
      <c r="H100" s="336"/>
      <c r="I100" s="243"/>
      <c r="J100" s="243"/>
      <c r="K100" s="243"/>
      <c r="L100" s="383"/>
      <c r="M100" s="383"/>
      <c r="N100" s="243"/>
      <c r="O100" s="383"/>
      <c r="P100" s="383"/>
      <c r="Q100" s="383"/>
      <c r="R100" s="243"/>
      <c r="S100" s="383"/>
    </row>
    <row r="101" spans="1:19" s="314" customFormat="1" ht="12.75">
      <c r="A101" s="314" t="s">
        <v>475</v>
      </c>
      <c r="B101" s="314" t="s">
        <v>8</v>
      </c>
      <c r="C101" s="337"/>
      <c r="I101" s="332">
        <f>I103+I111+I128+I133</f>
        <v>179524.66135736072</v>
      </c>
      <c r="J101" s="318"/>
      <c r="K101" s="332">
        <f>K103+K111+K128+K133</f>
        <v>-1458.348741805397</v>
      </c>
      <c r="L101" s="318"/>
      <c r="M101" s="332">
        <f>M103+M111+M128+M133</f>
        <v>2110.413493391063</v>
      </c>
      <c r="N101" s="318"/>
      <c r="O101" s="332">
        <f>O103+O111+O128+O133</f>
        <v>5959.550309825207</v>
      </c>
      <c r="P101" s="318"/>
      <c r="Q101" s="332">
        <f>Q103+Q111+Q128+Q133</f>
        <v>-10.100290849715712</v>
      </c>
      <c r="R101" s="318"/>
      <c r="S101" s="332">
        <f>S103+S111+S128+S133</f>
        <v>186126.17612792188</v>
      </c>
    </row>
    <row r="102" spans="1:19" s="314" customFormat="1" ht="12.75">
      <c r="A102" s="338"/>
      <c r="B102" s="338"/>
      <c r="C102" s="339"/>
      <c r="I102" s="332"/>
      <c r="J102" s="318"/>
      <c r="K102" s="332"/>
      <c r="L102" s="318"/>
      <c r="M102" s="332"/>
      <c r="N102" s="318"/>
      <c r="O102" s="332"/>
      <c r="P102" s="318"/>
      <c r="Q102" s="332"/>
      <c r="R102" s="318"/>
      <c r="S102" s="332"/>
    </row>
    <row r="103" spans="2:19" s="314" customFormat="1" ht="12.75">
      <c r="B103" s="314" t="s">
        <v>470</v>
      </c>
      <c r="C103" s="314" t="s">
        <v>322</v>
      </c>
      <c r="I103" s="332">
        <f>I104+I108</f>
        <v>106371.9825734028</v>
      </c>
      <c r="J103" s="318"/>
      <c r="K103" s="332">
        <f>K104+K108</f>
        <v>2504.6598719912736</v>
      </c>
      <c r="L103" s="318"/>
      <c r="M103" s="332">
        <f>M104+M108</f>
        <v>446.0601313659706</v>
      </c>
      <c r="N103" s="318"/>
      <c r="O103" s="332">
        <f>O104+O108</f>
        <v>3288.5850363767195</v>
      </c>
      <c r="P103" s="318"/>
      <c r="Q103" s="332">
        <f>Q104+Q108</f>
        <v>6.530163999992496</v>
      </c>
      <c r="R103" s="318"/>
      <c r="S103" s="332">
        <f>S104+S108</f>
        <v>112617.81777713675</v>
      </c>
    </row>
    <row r="104" spans="3:19" s="314" customFormat="1" ht="12.75">
      <c r="C104" s="314" t="s">
        <v>240</v>
      </c>
      <c r="D104" s="314" t="s">
        <v>601</v>
      </c>
      <c r="I104" s="332">
        <f>I106+I107</f>
        <v>102898.1762644028</v>
      </c>
      <c r="J104" s="318"/>
      <c r="K104" s="332">
        <f>K106+K107</f>
        <v>2244.7941089912724</v>
      </c>
      <c r="L104" s="318"/>
      <c r="M104" s="332">
        <f>M106+M107</f>
        <v>446.0601313659706</v>
      </c>
      <c r="N104" s="318"/>
      <c r="O104" s="332">
        <f>O106+O107</f>
        <v>3208.8850363767197</v>
      </c>
      <c r="P104" s="318"/>
      <c r="Q104" s="332">
        <f>Q106+Q107</f>
        <v>0</v>
      </c>
      <c r="R104" s="318"/>
      <c r="S104" s="332">
        <f>S106+S107</f>
        <v>108797.91554113675</v>
      </c>
    </row>
    <row r="105" spans="4:19" s="314" customFormat="1" ht="12.75">
      <c r="D105" s="314" t="s">
        <v>241</v>
      </c>
      <c r="I105" s="318"/>
      <c r="J105" s="318"/>
      <c r="K105" s="318"/>
      <c r="L105" s="318"/>
      <c r="M105" s="318"/>
      <c r="N105" s="318"/>
      <c r="O105" s="318"/>
      <c r="P105" s="318"/>
      <c r="Q105" s="318"/>
      <c r="R105" s="318"/>
      <c r="S105" s="318"/>
    </row>
    <row r="106" spans="4:19" s="314" customFormat="1" ht="12.75">
      <c r="D106" s="314" t="s">
        <v>602</v>
      </c>
      <c r="E106" s="314" t="s">
        <v>679</v>
      </c>
      <c r="I106" s="318">
        <v>0</v>
      </c>
      <c r="J106" s="318"/>
      <c r="K106" s="318">
        <v>0</v>
      </c>
      <c r="L106" s="318"/>
      <c r="M106" s="318">
        <v>0</v>
      </c>
      <c r="N106" s="318"/>
      <c r="O106" s="318">
        <v>0</v>
      </c>
      <c r="P106" s="318"/>
      <c r="Q106" s="318">
        <v>0</v>
      </c>
      <c r="R106" s="318"/>
      <c r="S106" s="318">
        <v>0</v>
      </c>
    </row>
    <row r="107" spans="4:19" s="314" customFormat="1" ht="12.75">
      <c r="D107" s="314" t="s">
        <v>604</v>
      </c>
      <c r="E107" s="314" t="s">
        <v>680</v>
      </c>
      <c r="I107" s="318">
        <v>102898.1762644028</v>
      </c>
      <c r="J107" s="318"/>
      <c r="K107" s="318">
        <v>2244.7941089912724</v>
      </c>
      <c r="L107" s="318"/>
      <c r="M107" s="318">
        <v>446.0601313659706</v>
      </c>
      <c r="N107" s="318"/>
      <c r="O107" s="318">
        <v>3208.8850363767197</v>
      </c>
      <c r="P107" s="318"/>
      <c r="Q107" s="318">
        <v>0</v>
      </c>
      <c r="R107" s="318"/>
      <c r="S107" s="318">
        <v>108797.91554113675</v>
      </c>
    </row>
    <row r="108" spans="3:19" s="314" customFormat="1" ht="12.75">
      <c r="C108" s="314" t="s">
        <v>244</v>
      </c>
      <c r="D108" s="314" t="s">
        <v>17</v>
      </c>
      <c r="I108" s="332">
        <f>I110+I109</f>
        <v>3473.806308999999</v>
      </c>
      <c r="J108" s="318"/>
      <c r="K108" s="332">
        <f>K110+K109</f>
        <v>259.865763000001</v>
      </c>
      <c r="L108" s="318"/>
      <c r="M108" s="332">
        <f>M110+M109</f>
        <v>0</v>
      </c>
      <c r="N108" s="318"/>
      <c r="O108" s="332">
        <f>O110+O109</f>
        <v>79.7</v>
      </c>
      <c r="P108" s="318"/>
      <c r="Q108" s="332">
        <f>Q110+Q109</f>
        <v>6.530163999992496</v>
      </c>
      <c r="R108" s="318"/>
      <c r="S108" s="332">
        <f>S110+S109</f>
        <v>3819.9022359999926</v>
      </c>
    </row>
    <row r="109" spans="4:19" s="314" customFormat="1" ht="12.75">
      <c r="D109" s="314" t="s">
        <v>606</v>
      </c>
      <c r="E109" s="314" t="s">
        <v>679</v>
      </c>
      <c r="I109" s="318">
        <v>0</v>
      </c>
      <c r="J109" s="318"/>
      <c r="K109" s="318">
        <v>0</v>
      </c>
      <c r="L109" s="318"/>
      <c r="M109" s="318">
        <v>0</v>
      </c>
      <c r="N109" s="318"/>
      <c r="O109" s="318">
        <v>0</v>
      </c>
      <c r="P109" s="318"/>
      <c r="Q109" s="318">
        <v>0</v>
      </c>
      <c r="R109" s="318"/>
      <c r="S109" s="318">
        <v>0</v>
      </c>
    </row>
    <row r="110" spans="4:19" s="314" customFormat="1" ht="12.75">
      <c r="D110" s="314" t="s">
        <v>607</v>
      </c>
      <c r="E110" s="314" t="s">
        <v>680</v>
      </c>
      <c r="I110" s="318">
        <v>3473.806308999999</v>
      </c>
      <c r="J110" s="318"/>
      <c r="K110" s="318">
        <v>259.865763000001</v>
      </c>
      <c r="L110" s="318"/>
      <c r="M110" s="318">
        <v>0</v>
      </c>
      <c r="N110" s="318"/>
      <c r="O110" s="318">
        <v>79.7</v>
      </c>
      <c r="P110" s="318"/>
      <c r="Q110" s="318">
        <v>6.530163999992496</v>
      </c>
      <c r="R110" s="318"/>
      <c r="S110" s="318">
        <v>3819.9022359999926</v>
      </c>
    </row>
    <row r="111" spans="2:19" s="314" customFormat="1" ht="12.75">
      <c r="B111" s="314" t="s">
        <v>474</v>
      </c>
      <c r="C111" s="314" t="s">
        <v>97</v>
      </c>
      <c r="I111" s="318">
        <f>I112+I115</f>
        <v>22203.219620316835</v>
      </c>
      <c r="J111" s="318"/>
      <c r="K111" s="318">
        <f>K112+K115</f>
        <v>-1028.0369364073927</v>
      </c>
      <c r="L111" s="318"/>
      <c r="M111" s="318">
        <f>M112+M115</f>
        <v>1426.788231488215</v>
      </c>
      <c r="N111" s="318"/>
      <c r="O111" s="318">
        <f>O112+O115</f>
        <v>905.365273448487</v>
      </c>
      <c r="P111" s="318"/>
      <c r="Q111" s="318">
        <f>Q112+Q115</f>
        <v>-0.07857623137065772</v>
      </c>
      <c r="R111" s="318"/>
      <c r="S111" s="318">
        <f>S112+S115</f>
        <v>23507.257612614776</v>
      </c>
    </row>
    <row r="112" spans="3:19" s="314" customFormat="1" ht="12.75">
      <c r="C112" s="314" t="s">
        <v>681</v>
      </c>
      <c r="D112" s="314" t="s">
        <v>249</v>
      </c>
      <c r="I112" s="332">
        <f>I113+I114</f>
        <v>9817.934113522591</v>
      </c>
      <c r="J112" s="318"/>
      <c r="K112" s="332">
        <f>K113+K114</f>
        <v>-91.83422695739262</v>
      </c>
      <c r="L112" s="318"/>
      <c r="M112" s="332">
        <f>M113+M114</f>
        <v>1150.836136090355</v>
      </c>
      <c r="N112" s="318"/>
      <c r="O112" s="332">
        <f>O113+O114</f>
        <v>896.365273448487</v>
      </c>
      <c r="P112" s="318"/>
      <c r="Q112" s="332">
        <f>Q113+Q114</f>
        <v>0</v>
      </c>
      <c r="R112" s="318"/>
      <c r="S112" s="332">
        <f>S113+S114</f>
        <v>11773.301296104042</v>
      </c>
    </row>
    <row r="113" spans="4:19" s="314" customFormat="1" ht="12.75">
      <c r="D113" s="314" t="s">
        <v>610</v>
      </c>
      <c r="E113" s="314" t="s">
        <v>682</v>
      </c>
      <c r="I113" s="318">
        <v>976.0026506533106</v>
      </c>
      <c r="J113" s="318"/>
      <c r="K113" s="318">
        <v>46.2462701518603</v>
      </c>
      <c r="L113" s="318"/>
      <c r="M113" s="318">
        <v>209.0982912205059</v>
      </c>
      <c r="N113" s="318"/>
      <c r="O113" s="318">
        <v>95.66630682933297</v>
      </c>
      <c r="P113" s="318"/>
      <c r="Q113" s="318">
        <v>0</v>
      </c>
      <c r="R113" s="318"/>
      <c r="S113" s="318">
        <v>1327.0135188550098</v>
      </c>
    </row>
    <row r="114" spans="4:19" s="314" customFormat="1" ht="12.75">
      <c r="D114" s="314" t="s">
        <v>611</v>
      </c>
      <c r="E114" s="314" t="s">
        <v>189</v>
      </c>
      <c r="I114" s="318">
        <v>8841.931462869281</v>
      </c>
      <c r="J114" s="318"/>
      <c r="K114" s="318">
        <v>-138.08049710925292</v>
      </c>
      <c r="L114" s="318"/>
      <c r="M114" s="318">
        <v>941.7378448698491</v>
      </c>
      <c r="N114" s="318"/>
      <c r="O114" s="318">
        <v>800.698966619154</v>
      </c>
      <c r="P114" s="318"/>
      <c r="Q114" s="318">
        <v>0</v>
      </c>
      <c r="R114" s="318"/>
      <c r="S114" s="318">
        <v>10446.287777249032</v>
      </c>
    </row>
    <row r="115" spans="3:19" s="314" customFormat="1" ht="12.75">
      <c r="C115" s="314" t="s">
        <v>683</v>
      </c>
      <c r="D115" s="314" t="s">
        <v>255</v>
      </c>
      <c r="I115" s="318">
        <f>I116+I123</f>
        <v>12385.285506794246</v>
      </c>
      <c r="J115" s="318"/>
      <c r="K115" s="318">
        <f>K116+K123</f>
        <v>-936.20270945</v>
      </c>
      <c r="L115" s="318"/>
      <c r="M115" s="318">
        <f>M116+M123</f>
        <v>275.95209539786</v>
      </c>
      <c r="N115" s="318"/>
      <c r="O115" s="318">
        <f>O116+O123</f>
        <v>9</v>
      </c>
      <c r="P115" s="318"/>
      <c r="Q115" s="318">
        <f>Q116+Q123</f>
        <v>-0.07857623137065772</v>
      </c>
      <c r="R115" s="318"/>
      <c r="S115" s="318">
        <f>S116+S123</f>
        <v>11733.956316510734</v>
      </c>
    </row>
    <row r="116" spans="4:19" s="314" customFormat="1" ht="12.75">
      <c r="D116" s="314" t="s">
        <v>616</v>
      </c>
      <c r="E116" s="314" t="s">
        <v>617</v>
      </c>
      <c r="I116" s="332">
        <f>I117+I118+I119+I120</f>
        <v>11569.185506794245</v>
      </c>
      <c r="J116" s="318"/>
      <c r="K116" s="332">
        <f>K117+K118+K119+K120</f>
        <v>-932.823158</v>
      </c>
      <c r="L116" s="318"/>
      <c r="M116" s="332">
        <f>M117+M118+M119+M120</f>
        <v>275.95209539786</v>
      </c>
      <c r="N116" s="318"/>
      <c r="O116" s="332">
        <f>O117+O118+O119+O120</f>
        <v>9</v>
      </c>
      <c r="P116" s="318"/>
      <c r="Q116" s="332">
        <f>Q117+Q118+Q119+Q120</f>
        <v>-0.05812768137068858</v>
      </c>
      <c r="R116" s="318"/>
      <c r="S116" s="332">
        <f>S117+S118+S119+S120</f>
        <v>10921.256316510733</v>
      </c>
    </row>
    <row r="117" spans="5:19" s="314" customFormat="1" ht="12.75">
      <c r="E117" s="314" t="s">
        <v>618</v>
      </c>
      <c r="F117" s="314" t="s">
        <v>103</v>
      </c>
      <c r="I117" s="318">
        <v>0</v>
      </c>
      <c r="J117" s="318"/>
      <c r="K117" s="318">
        <v>0</v>
      </c>
      <c r="L117" s="318"/>
      <c r="M117" s="318">
        <v>0</v>
      </c>
      <c r="N117" s="318"/>
      <c r="O117" s="318">
        <v>0</v>
      </c>
      <c r="P117" s="318"/>
      <c r="Q117" s="318">
        <v>0</v>
      </c>
      <c r="R117" s="318"/>
      <c r="S117" s="318">
        <v>0</v>
      </c>
    </row>
    <row r="118" spans="5:19" s="314" customFormat="1" ht="12.75">
      <c r="E118" s="314" t="s">
        <v>619</v>
      </c>
      <c r="F118" s="314" t="s">
        <v>612</v>
      </c>
      <c r="I118" s="318">
        <v>1966.2625519334708</v>
      </c>
      <c r="J118" s="318"/>
      <c r="K118" s="318">
        <v>-419.465774</v>
      </c>
      <c r="L118" s="318"/>
      <c r="M118" s="318">
        <v>10.552095397859986</v>
      </c>
      <c r="N118" s="318"/>
      <c r="O118" s="318">
        <v>0</v>
      </c>
      <c r="P118" s="318"/>
      <c r="Q118" s="318">
        <v>0.010108038669230268</v>
      </c>
      <c r="R118" s="318"/>
      <c r="S118" s="318">
        <v>1557.35898137</v>
      </c>
    </row>
    <row r="119" spans="5:19" s="314" customFormat="1" ht="12.75">
      <c r="E119" s="314" t="s">
        <v>620</v>
      </c>
      <c r="F119" s="314" t="s">
        <v>188</v>
      </c>
      <c r="I119" s="318">
        <v>1071.1247325</v>
      </c>
      <c r="J119" s="318"/>
      <c r="K119" s="318">
        <v>21.985332999999997</v>
      </c>
      <c r="L119" s="318"/>
      <c r="M119" s="318">
        <v>29.6</v>
      </c>
      <c r="N119" s="318"/>
      <c r="O119" s="318">
        <v>0</v>
      </c>
      <c r="P119" s="318"/>
      <c r="Q119" s="318">
        <v>-0.043692999999858984</v>
      </c>
      <c r="R119" s="318"/>
      <c r="S119" s="318">
        <v>1122.6663725</v>
      </c>
    </row>
    <row r="120" spans="5:19" s="314" customFormat="1" ht="12.75">
      <c r="E120" s="314" t="s">
        <v>621</v>
      </c>
      <c r="F120" s="314" t="s">
        <v>189</v>
      </c>
      <c r="I120" s="332">
        <f>I121+I122</f>
        <v>8531.798222360774</v>
      </c>
      <c r="J120" s="318"/>
      <c r="K120" s="332">
        <f>K121+K122</f>
        <v>-535.342717</v>
      </c>
      <c r="L120" s="318"/>
      <c r="M120" s="332">
        <f>M121+M122</f>
        <v>235.79999999999998</v>
      </c>
      <c r="N120" s="318"/>
      <c r="O120" s="332">
        <f>O121+O122</f>
        <v>9</v>
      </c>
      <c r="P120" s="318"/>
      <c r="Q120" s="332">
        <f>Q121+Q122</f>
        <v>-0.024542720040059862</v>
      </c>
      <c r="R120" s="318"/>
      <c r="S120" s="332">
        <f>S121+S122</f>
        <v>8241.230962640733</v>
      </c>
    </row>
    <row r="121" spans="6:19" s="314" customFormat="1" ht="12.75">
      <c r="F121" s="314" t="s">
        <v>333</v>
      </c>
      <c r="G121" s="314" t="s">
        <v>80</v>
      </c>
      <c r="I121" s="318">
        <v>3693.7389676061675</v>
      </c>
      <c r="J121" s="318"/>
      <c r="K121" s="318">
        <v>-276.234896</v>
      </c>
      <c r="L121" s="318"/>
      <c r="M121" s="318">
        <v>148.2</v>
      </c>
      <c r="N121" s="318"/>
      <c r="O121" s="318">
        <v>0</v>
      </c>
      <c r="P121" s="318"/>
      <c r="Q121" s="318">
        <v>0.010928259698459897</v>
      </c>
      <c r="R121" s="318"/>
      <c r="S121" s="318">
        <v>3565.714999865866</v>
      </c>
    </row>
    <row r="122" spans="6:19" s="314" customFormat="1" ht="12.75">
      <c r="F122" s="314" t="s">
        <v>334</v>
      </c>
      <c r="G122" s="314" t="s">
        <v>81</v>
      </c>
      <c r="I122" s="318">
        <v>4838.059254754607</v>
      </c>
      <c r="J122" s="318"/>
      <c r="K122" s="318">
        <v>-259.10782100000006</v>
      </c>
      <c r="L122" s="318"/>
      <c r="M122" s="318">
        <v>87.6</v>
      </c>
      <c r="N122" s="318"/>
      <c r="O122" s="318">
        <v>9</v>
      </c>
      <c r="P122" s="318"/>
      <c r="Q122" s="318">
        <v>-0.03547097973851976</v>
      </c>
      <c r="R122" s="318"/>
      <c r="S122" s="318">
        <v>4675.515962774868</v>
      </c>
    </row>
    <row r="123" spans="4:19" s="314" customFormat="1" ht="12.75">
      <c r="D123" s="314" t="s">
        <v>684</v>
      </c>
      <c r="E123" s="314" t="s">
        <v>685</v>
      </c>
      <c r="I123" s="332">
        <f>I124+I125+I126+I127</f>
        <v>816.1</v>
      </c>
      <c r="J123" s="318"/>
      <c r="K123" s="332">
        <f>K124+K125+K126+K127</f>
        <v>-3.379551450000008</v>
      </c>
      <c r="L123" s="318"/>
      <c r="M123" s="332">
        <f>M124+M125+M126+M127</f>
        <v>0</v>
      </c>
      <c r="N123" s="318"/>
      <c r="O123" s="332">
        <f>O124+O125+O126+O127</f>
        <v>0</v>
      </c>
      <c r="P123" s="318"/>
      <c r="Q123" s="332">
        <f>Q124+Q125+Q126+Q127</f>
        <v>-0.020448549999969146</v>
      </c>
      <c r="R123" s="318"/>
      <c r="S123" s="332">
        <f>S124+S125+S126+S127</f>
        <v>812.7</v>
      </c>
    </row>
    <row r="124" spans="5:19" s="314" customFormat="1" ht="12.75">
      <c r="E124" s="314" t="s">
        <v>622</v>
      </c>
      <c r="F124" s="314" t="s">
        <v>103</v>
      </c>
      <c r="I124" s="318">
        <v>2.7</v>
      </c>
      <c r="J124" s="318"/>
      <c r="K124" s="318">
        <v>0</v>
      </c>
      <c r="L124" s="318"/>
      <c r="M124" s="318">
        <v>0</v>
      </c>
      <c r="N124" s="318"/>
      <c r="O124" s="318">
        <v>0</v>
      </c>
      <c r="P124" s="318"/>
      <c r="Q124" s="318">
        <v>0</v>
      </c>
      <c r="R124" s="318"/>
      <c r="S124" s="318">
        <v>2.7</v>
      </c>
    </row>
    <row r="125" spans="5:19" s="314" customFormat="1" ht="12.75">
      <c r="E125" s="314" t="s">
        <v>623</v>
      </c>
      <c r="F125" s="314" t="s">
        <v>686</v>
      </c>
      <c r="I125" s="318">
        <v>0</v>
      </c>
      <c r="J125" s="318"/>
      <c r="K125" s="318">
        <v>0</v>
      </c>
      <c r="L125" s="318"/>
      <c r="M125" s="318">
        <v>0</v>
      </c>
      <c r="N125" s="318"/>
      <c r="O125" s="318">
        <v>0</v>
      </c>
      <c r="P125" s="318"/>
      <c r="Q125" s="318">
        <v>0</v>
      </c>
      <c r="R125" s="318"/>
      <c r="S125" s="318">
        <v>0</v>
      </c>
    </row>
    <row r="126" spans="5:19" s="314" customFormat="1" ht="12.75">
      <c r="E126" s="314" t="s">
        <v>624</v>
      </c>
      <c r="F126" s="314" t="s">
        <v>188</v>
      </c>
      <c r="I126" s="318">
        <v>813.4</v>
      </c>
      <c r="J126" s="318"/>
      <c r="K126" s="318">
        <v>-3.379551450000008</v>
      </c>
      <c r="L126" s="318"/>
      <c r="M126" s="318">
        <v>0</v>
      </c>
      <c r="N126" s="318"/>
      <c r="O126" s="318">
        <v>0</v>
      </c>
      <c r="P126" s="318"/>
      <c r="Q126" s="318">
        <v>-0.020448549999969146</v>
      </c>
      <c r="R126" s="318"/>
      <c r="S126" s="318">
        <v>810</v>
      </c>
    </row>
    <row r="127" spans="5:19" s="314" customFormat="1" ht="12.75">
      <c r="E127" s="314" t="s">
        <v>625</v>
      </c>
      <c r="F127" s="314" t="s">
        <v>189</v>
      </c>
      <c r="I127" s="318">
        <v>0</v>
      </c>
      <c r="J127" s="318"/>
      <c r="K127" s="318">
        <v>0</v>
      </c>
      <c r="L127" s="318"/>
      <c r="M127" s="318">
        <v>0</v>
      </c>
      <c r="N127" s="318"/>
      <c r="O127" s="318">
        <v>0</v>
      </c>
      <c r="P127" s="318"/>
      <c r="Q127" s="318">
        <v>0</v>
      </c>
      <c r="R127" s="318"/>
      <c r="S127" s="318">
        <v>0</v>
      </c>
    </row>
    <row r="128" spans="2:19" s="314" customFormat="1" ht="12.75">
      <c r="B128" s="314" t="s">
        <v>539</v>
      </c>
      <c r="C128" s="314" t="s">
        <v>485</v>
      </c>
      <c r="I128" s="332">
        <f>I129+I130+I131+I132</f>
        <v>2879.9766363100016</v>
      </c>
      <c r="J128" s="318"/>
      <c r="K128" s="332">
        <f>K129+K130+K131+K132</f>
        <v>-2219.9001518169994</v>
      </c>
      <c r="L128" s="318"/>
      <c r="M128" s="332">
        <f>M129+M130+M131+M132</f>
        <v>237.5651305368777</v>
      </c>
      <c r="N128" s="318"/>
      <c r="O128" s="332">
        <f>O129+O130+O131+O132</f>
        <v>1524.6000000000001</v>
      </c>
      <c r="P128" s="318"/>
      <c r="Q128" s="332">
        <f>Q129+Q130+Q131+Q132</f>
        <v>0</v>
      </c>
      <c r="R128" s="318"/>
      <c r="S128" s="332">
        <f>S129+S130+S131+S132</f>
        <v>2422.2416150298804</v>
      </c>
    </row>
    <row r="129" spans="3:19" s="314" customFormat="1" ht="12.75">
      <c r="C129" s="314" t="s">
        <v>626</v>
      </c>
      <c r="D129" s="314" t="s">
        <v>103</v>
      </c>
      <c r="I129" s="318">
        <v>0</v>
      </c>
      <c r="J129" s="318"/>
      <c r="K129" s="318">
        <v>0</v>
      </c>
      <c r="L129" s="318"/>
      <c r="M129" s="318">
        <v>0</v>
      </c>
      <c r="N129" s="318"/>
      <c r="O129" s="318">
        <v>0</v>
      </c>
      <c r="P129" s="318"/>
      <c r="Q129" s="318">
        <v>0</v>
      </c>
      <c r="R129" s="318"/>
      <c r="S129" s="318">
        <v>0</v>
      </c>
    </row>
    <row r="130" spans="3:19" s="314" customFormat="1" ht="12.75">
      <c r="C130" s="314" t="s">
        <v>627</v>
      </c>
      <c r="D130" s="314" t="s">
        <v>612</v>
      </c>
      <c r="I130" s="318">
        <v>0</v>
      </c>
      <c r="J130" s="318"/>
      <c r="K130" s="318">
        <v>0</v>
      </c>
      <c r="L130" s="318"/>
      <c r="M130" s="318">
        <v>0</v>
      </c>
      <c r="N130" s="318"/>
      <c r="O130" s="318">
        <v>0</v>
      </c>
      <c r="P130" s="318"/>
      <c r="Q130" s="318">
        <v>0</v>
      </c>
      <c r="R130" s="318"/>
      <c r="S130" s="318">
        <v>0</v>
      </c>
    </row>
    <row r="131" spans="3:19" s="314" customFormat="1" ht="12.75">
      <c r="C131" s="314" t="s">
        <v>628</v>
      </c>
      <c r="D131" s="314" t="s">
        <v>188</v>
      </c>
      <c r="I131" s="318">
        <v>2044.6581635300022</v>
      </c>
      <c r="J131" s="318"/>
      <c r="K131" s="318">
        <v>-860.6148169559993</v>
      </c>
      <c r="L131" s="318"/>
      <c r="M131" s="318">
        <v>18.916888785998424</v>
      </c>
      <c r="N131" s="318"/>
      <c r="O131" s="318">
        <v>324.2</v>
      </c>
      <c r="P131" s="318"/>
      <c r="Q131" s="318">
        <v>0</v>
      </c>
      <c r="R131" s="318"/>
      <c r="S131" s="318">
        <v>1527.1602353600013</v>
      </c>
    </row>
    <row r="132" spans="3:19" s="314" customFormat="1" ht="12.75">
      <c r="C132" s="314" t="s">
        <v>629</v>
      </c>
      <c r="D132" s="314" t="s">
        <v>189</v>
      </c>
      <c r="I132" s="318">
        <v>835.3184727799996</v>
      </c>
      <c r="J132" s="318"/>
      <c r="K132" s="318">
        <v>-1359.285334861</v>
      </c>
      <c r="L132" s="318"/>
      <c r="M132" s="318">
        <v>218.64824175087927</v>
      </c>
      <c r="N132" s="318"/>
      <c r="O132" s="318">
        <v>1200.4</v>
      </c>
      <c r="P132" s="318"/>
      <c r="Q132" s="318">
        <v>0</v>
      </c>
      <c r="R132" s="318"/>
      <c r="S132" s="318">
        <v>895.081379669879</v>
      </c>
    </row>
    <row r="133" spans="2:19" s="314" customFormat="1" ht="12.75">
      <c r="B133" s="314" t="s">
        <v>630</v>
      </c>
      <c r="C133" s="314" t="s">
        <v>101</v>
      </c>
      <c r="I133" s="318">
        <f>I134+I145+I163+I166+I179</f>
        <v>48069.48252733111</v>
      </c>
      <c r="J133" s="318"/>
      <c r="K133" s="318">
        <f>K134+K145+K163+K166+K179</f>
        <v>-715.0715255722785</v>
      </c>
      <c r="L133" s="318"/>
      <c r="M133" s="318">
        <f>M134+M145+M163+M166+M179</f>
        <v>0</v>
      </c>
      <c r="N133" s="318"/>
      <c r="O133" s="318">
        <f>O134+O145+O163+O166+O179</f>
        <v>241</v>
      </c>
      <c r="P133" s="318"/>
      <c r="Q133" s="318">
        <f>Q134+Q145+Q163+Q166+Q179</f>
        <v>-16.55187861833755</v>
      </c>
      <c r="R133" s="318"/>
      <c r="S133" s="318">
        <f>S134+S145+S163+S166+S179</f>
        <v>47578.859123140486</v>
      </c>
    </row>
    <row r="134" spans="3:19" s="314" customFormat="1" ht="12.75">
      <c r="C134" s="314" t="s">
        <v>313</v>
      </c>
      <c r="D134" s="314" t="s">
        <v>21</v>
      </c>
      <c r="I134" s="318">
        <f>I135+I138</f>
        <v>7821.814913924508</v>
      </c>
      <c r="J134" s="318"/>
      <c r="K134" s="318">
        <f>K135+K138</f>
        <v>-351.0595588122778</v>
      </c>
      <c r="L134" s="318"/>
      <c r="M134" s="318">
        <f>M135+M138</f>
        <v>0</v>
      </c>
      <c r="N134" s="318"/>
      <c r="O134" s="318">
        <f>O135+O138</f>
        <v>0</v>
      </c>
      <c r="P134" s="318"/>
      <c r="Q134" s="318">
        <f>Q135+Q138</f>
        <v>0.0019999999994362305</v>
      </c>
      <c r="R134" s="318"/>
      <c r="S134" s="318">
        <f>S135+S138</f>
        <v>7470.75735511223</v>
      </c>
    </row>
    <row r="135" spans="4:19" s="314" customFormat="1" ht="12.75">
      <c r="D135" s="314" t="s">
        <v>631</v>
      </c>
      <c r="E135" s="314" t="s">
        <v>612</v>
      </c>
      <c r="I135" s="332">
        <f>I136+I137</f>
        <v>0</v>
      </c>
      <c r="J135" s="318"/>
      <c r="K135" s="332">
        <f>K136+K137</f>
        <v>0</v>
      </c>
      <c r="L135" s="318"/>
      <c r="M135" s="332">
        <f>M136+M137</f>
        <v>0</v>
      </c>
      <c r="N135" s="318"/>
      <c r="O135" s="332">
        <f>O136+O137</f>
        <v>0</v>
      </c>
      <c r="P135" s="318"/>
      <c r="Q135" s="332">
        <f>Q136+Q137</f>
        <v>0</v>
      </c>
      <c r="R135" s="318"/>
      <c r="S135" s="332">
        <f>S136+S137</f>
        <v>0</v>
      </c>
    </row>
    <row r="136" spans="5:19" s="314" customFormat="1" ht="12.75">
      <c r="E136" s="314" t="s">
        <v>632</v>
      </c>
      <c r="F136" s="314" t="s">
        <v>633</v>
      </c>
      <c r="I136" s="318">
        <v>0</v>
      </c>
      <c r="J136" s="318"/>
      <c r="K136" s="318">
        <v>0</v>
      </c>
      <c r="L136" s="318"/>
      <c r="M136" s="318">
        <v>0</v>
      </c>
      <c r="N136" s="318"/>
      <c r="O136" s="318">
        <v>0</v>
      </c>
      <c r="P136" s="318"/>
      <c r="Q136" s="318">
        <v>0</v>
      </c>
      <c r="R136" s="318"/>
      <c r="S136" s="318">
        <v>0</v>
      </c>
    </row>
    <row r="137" spans="5:19" s="314" customFormat="1" ht="12.75">
      <c r="E137" s="314" t="s">
        <v>634</v>
      </c>
      <c r="F137" s="314" t="s">
        <v>635</v>
      </c>
      <c r="I137" s="318">
        <v>0</v>
      </c>
      <c r="J137" s="318"/>
      <c r="K137" s="318">
        <v>0</v>
      </c>
      <c r="L137" s="318"/>
      <c r="M137" s="318">
        <v>0</v>
      </c>
      <c r="N137" s="318"/>
      <c r="O137" s="318">
        <v>0</v>
      </c>
      <c r="P137" s="318"/>
      <c r="Q137" s="318">
        <v>0</v>
      </c>
      <c r="R137" s="318"/>
      <c r="S137" s="318">
        <v>0</v>
      </c>
    </row>
    <row r="138" spans="4:19" s="314" customFormat="1" ht="12.75">
      <c r="D138" s="314" t="s">
        <v>636</v>
      </c>
      <c r="E138" s="314" t="s">
        <v>189</v>
      </c>
      <c r="I138" s="318">
        <f>I139+I142</f>
        <v>7821.814913924508</v>
      </c>
      <c r="J138" s="318"/>
      <c r="K138" s="318">
        <f>K139+K142</f>
        <v>-351.0595588122778</v>
      </c>
      <c r="L138" s="318"/>
      <c r="M138" s="318">
        <f>M139+M142</f>
        <v>0</v>
      </c>
      <c r="N138" s="318"/>
      <c r="O138" s="318">
        <f>O139+O142</f>
        <v>0</v>
      </c>
      <c r="P138" s="318"/>
      <c r="Q138" s="318">
        <f>Q139+Q142</f>
        <v>0.0019999999994362305</v>
      </c>
      <c r="R138" s="318"/>
      <c r="S138" s="318">
        <f>S139+S142</f>
        <v>7470.75735511223</v>
      </c>
    </row>
    <row r="139" spans="5:19" s="340" customFormat="1" ht="12.75">
      <c r="E139" s="340" t="s">
        <v>637</v>
      </c>
      <c r="F139" s="340" t="s">
        <v>633</v>
      </c>
      <c r="H139" s="314"/>
      <c r="I139" s="332">
        <f>I140+I141</f>
        <v>868.8575720609999</v>
      </c>
      <c r="J139" s="318"/>
      <c r="K139" s="332">
        <f>K140+K141</f>
        <v>-8.955104</v>
      </c>
      <c r="L139" s="318"/>
      <c r="M139" s="332">
        <f>M140+M141</f>
        <v>0</v>
      </c>
      <c r="N139" s="318"/>
      <c r="O139" s="332">
        <f>O140+O141</f>
        <v>0</v>
      </c>
      <c r="P139" s="318"/>
      <c r="Q139" s="332">
        <f>Q140+Q141</f>
        <v>0.0019999999999478213</v>
      </c>
      <c r="R139" s="318"/>
      <c r="S139" s="332">
        <f>S140+S141</f>
        <v>859.9044680609998</v>
      </c>
    </row>
    <row r="140" spans="6:19" s="340" customFormat="1" ht="12.75">
      <c r="F140" s="340" t="s">
        <v>687</v>
      </c>
      <c r="G140" s="340" t="s">
        <v>80</v>
      </c>
      <c r="H140" s="314"/>
      <c r="I140" s="318">
        <v>446.129</v>
      </c>
      <c r="J140" s="318"/>
      <c r="K140" s="318">
        <v>-9.082</v>
      </c>
      <c r="L140" s="318"/>
      <c r="M140" s="318">
        <v>0</v>
      </c>
      <c r="N140" s="318"/>
      <c r="O140" s="318">
        <v>0</v>
      </c>
      <c r="P140" s="318"/>
      <c r="Q140" s="318">
        <v>0.0019999999999598117</v>
      </c>
      <c r="R140" s="318"/>
      <c r="S140" s="318">
        <v>437.049</v>
      </c>
    </row>
    <row r="141" spans="6:19" s="340" customFormat="1" ht="12.75">
      <c r="F141" s="340" t="s">
        <v>688</v>
      </c>
      <c r="G141" s="340" t="s">
        <v>81</v>
      </c>
      <c r="H141" s="314"/>
      <c r="I141" s="318">
        <v>422.72857206099985</v>
      </c>
      <c r="J141" s="318"/>
      <c r="K141" s="318">
        <v>0.1268959999999999</v>
      </c>
      <c r="L141" s="318"/>
      <c r="M141" s="318">
        <v>0</v>
      </c>
      <c r="N141" s="318"/>
      <c r="O141" s="318">
        <v>0</v>
      </c>
      <c r="P141" s="318"/>
      <c r="Q141" s="318">
        <v>-1.199040866595169E-14</v>
      </c>
      <c r="R141" s="318"/>
      <c r="S141" s="318">
        <v>422.85546806099984</v>
      </c>
    </row>
    <row r="142" spans="5:19" s="340" customFormat="1" ht="12.75">
      <c r="E142" s="340" t="s">
        <v>638</v>
      </c>
      <c r="F142" s="340" t="s">
        <v>635</v>
      </c>
      <c r="H142" s="314"/>
      <c r="I142" s="332">
        <f>I143+I144</f>
        <v>6952.957341863508</v>
      </c>
      <c r="J142" s="318"/>
      <c r="K142" s="332">
        <f>K143+K144</f>
        <v>-342.1044548122778</v>
      </c>
      <c r="L142" s="318"/>
      <c r="M142" s="332">
        <f>M143+M144</f>
        <v>0</v>
      </c>
      <c r="N142" s="318"/>
      <c r="O142" s="332">
        <f>O143+O144</f>
        <v>0</v>
      </c>
      <c r="P142" s="318"/>
      <c r="Q142" s="332">
        <f>Q143+Q144</f>
        <v>-5.115907697472721E-13</v>
      </c>
      <c r="R142" s="318"/>
      <c r="S142" s="332">
        <f>S143+S144</f>
        <v>6610.85288705123</v>
      </c>
    </row>
    <row r="143" spans="6:19" s="340" customFormat="1" ht="12.75">
      <c r="F143" s="340" t="s">
        <v>639</v>
      </c>
      <c r="G143" s="340" t="s">
        <v>80</v>
      </c>
      <c r="H143" s="314"/>
      <c r="I143" s="318">
        <v>1045.2</v>
      </c>
      <c r="J143" s="318"/>
      <c r="K143" s="318">
        <v>101.8</v>
      </c>
      <c r="L143" s="318"/>
      <c r="M143" s="318">
        <v>0</v>
      </c>
      <c r="N143" s="318"/>
      <c r="O143" s="318">
        <v>0</v>
      </c>
      <c r="P143" s="318"/>
      <c r="Q143" s="318">
        <v>0</v>
      </c>
      <c r="R143" s="318"/>
      <c r="S143" s="318">
        <v>1147</v>
      </c>
    </row>
    <row r="144" spans="6:19" s="340" customFormat="1" ht="12.75">
      <c r="F144" s="340" t="s">
        <v>640</v>
      </c>
      <c r="G144" s="340" t="s">
        <v>81</v>
      </c>
      <c r="H144" s="314"/>
      <c r="I144" s="318">
        <v>5907.757341863508</v>
      </c>
      <c r="J144" s="318"/>
      <c r="K144" s="318">
        <v>-443.90445481227783</v>
      </c>
      <c r="L144" s="318"/>
      <c r="M144" s="318">
        <v>0</v>
      </c>
      <c r="N144" s="318"/>
      <c r="O144" s="318">
        <v>0</v>
      </c>
      <c r="P144" s="318"/>
      <c r="Q144" s="318">
        <v>-5.115907697472721E-13</v>
      </c>
      <c r="R144" s="318"/>
      <c r="S144" s="318">
        <v>5463.85288705123</v>
      </c>
    </row>
    <row r="145" spans="3:19" s="314" customFormat="1" ht="12.75">
      <c r="C145" s="314" t="s">
        <v>314</v>
      </c>
      <c r="D145" s="314" t="s">
        <v>22</v>
      </c>
      <c r="I145" s="318">
        <f>I146+I150+I153+I156</f>
        <v>39663.982750466595</v>
      </c>
      <c r="J145" s="318"/>
      <c r="K145" s="318">
        <f>K146+K150+K153+K156</f>
        <v>-356.8038740900006</v>
      </c>
      <c r="L145" s="318"/>
      <c r="M145" s="318">
        <f>M146+M150+M153+M156</f>
        <v>0</v>
      </c>
      <c r="N145" s="318"/>
      <c r="O145" s="318">
        <f>O146+O150+O153+O156</f>
        <v>227.9</v>
      </c>
      <c r="P145" s="318"/>
      <c r="Q145" s="318">
        <f>Q146+Q150+Q153+Q156</f>
        <v>-16.531584618336975</v>
      </c>
      <c r="R145" s="318"/>
      <c r="S145" s="318">
        <f>S146+S150+S153+S156</f>
        <v>39518.54729175825</v>
      </c>
    </row>
    <row r="146" spans="4:19" s="314" customFormat="1" ht="12.75">
      <c r="D146" s="314" t="s">
        <v>641</v>
      </c>
      <c r="E146" s="314" t="s">
        <v>103</v>
      </c>
      <c r="I146" s="318">
        <f>I147+I148+I149</f>
        <v>0</v>
      </c>
      <c r="J146" s="318"/>
      <c r="K146" s="318">
        <f>K147+K148+K149</f>
        <v>0</v>
      </c>
      <c r="L146" s="318"/>
      <c r="M146" s="318">
        <f>M147+M148+M149</f>
        <v>0</v>
      </c>
      <c r="N146" s="318"/>
      <c r="O146" s="318">
        <f>O147+O148+O149</f>
        <v>0</v>
      </c>
      <c r="P146" s="318"/>
      <c r="Q146" s="318">
        <f>Q147+Q148+Q149</f>
        <v>0</v>
      </c>
      <c r="R146" s="318"/>
      <c r="S146" s="318">
        <f>S147+S148+S149</f>
        <v>0</v>
      </c>
    </row>
    <row r="147" spans="5:19" s="314" customFormat="1" ht="12.75">
      <c r="E147" s="314" t="s">
        <v>642</v>
      </c>
      <c r="F147" s="314" t="s">
        <v>689</v>
      </c>
      <c r="I147" s="318">
        <v>0</v>
      </c>
      <c r="J147" s="318"/>
      <c r="K147" s="318">
        <v>0</v>
      </c>
      <c r="L147" s="318"/>
      <c r="M147" s="318">
        <v>0</v>
      </c>
      <c r="N147" s="318"/>
      <c r="O147" s="318">
        <v>0</v>
      </c>
      <c r="P147" s="318"/>
      <c r="Q147" s="318">
        <v>0</v>
      </c>
      <c r="R147" s="318"/>
      <c r="S147" s="318">
        <v>0</v>
      </c>
    </row>
    <row r="148" spans="5:19" s="314" customFormat="1" ht="12.75">
      <c r="E148" s="314" t="s">
        <v>643</v>
      </c>
      <c r="F148" s="314" t="s">
        <v>690</v>
      </c>
      <c r="I148" s="318">
        <v>0</v>
      </c>
      <c r="J148" s="318"/>
      <c r="K148" s="318">
        <v>0</v>
      </c>
      <c r="L148" s="318"/>
      <c r="M148" s="318">
        <v>0</v>
      </c>
      <c r="N148" s="318"/>
      <c r="O148" s="318">
        <v>0</v>
      </c>
      <c r="P148" s="318"/>
      <c r="Q148" s="318">
        <v>0</v>
      </c>
      <c r="R148" s="318"/>
      <c r="S148" s="318">
        <v>0</v>
      </c>
    </row>
    <row r="149" spans="5:19" s="314" customFormat="1" ht="12.75">
      <c r="E149" s="314" t="s">
        <v>691</v>
      </c>
      <c r="F149" s="314" t="s">
        <v>635</v>
      </c>
      <c r="I149" s="318">
        <v>0</v>
      </c>
      <c r="J149" s="318"/>
      <c r="K149" s="318">
        <v>0</v>
      </c>
      <c r="L149" s="318"/>
      <c r="M149" s="318">
        <v>0</v>
      </c>
      <c r="N149" s="318"/>
      <c r="O149" s="318">
        <v>0</v>
      </c>
      <c r="P149" s="318"/>
      <c r="Q149" s="318">
        <v>0</v>
      </c>
      <c r="R149" s="318"/>
      <c r="S149" s="318">
        <v>0</v>
      </c>
    </row>
    <row r="150" spans="4:19" s="314" customFormat="1" ht="12.75">
      <c r="D150" s="314" t="s">
        <v>692</v>
      </c>
      <c r="E150" s="314" t="s">
        <v>187</v>
      </c>
      <c r="I150" s="318">
        <f>I151+I152</f>
        <v>1009.5435339999999</v>
      </c>
      <c r="J150" s="318"/>
      <c r="K150" s="318">
        <f>K151+K152</f>
        <v>15.545983000000001</v>
      </c>
      <c r="L150" s="318"/>
      <c r="M150" s="318">
        <f>M151+M152</f>
        <v>0</v>
      </c>
      <c r="N150" s="318"/>
      <c r="O150" s="318">
        <f>O151+O152</f>
        <v>7.9</v>
      </c>
      <c r="P150" s="318"/>
      <c r="Q150" s="318">
        <f>Q151+Q152</f>
        <v>0.02706402454016299</v>
      </c>
      <c r="R150" s="318"/>
      <c r="S150" s="318">
        <f>S151+S152</f>
        <v>1033.01658102454</v>
      </c>
    </row>
    <row r="151" spans="5:19" s="314" customFormat="1" ht="12.75">
      <c r="E151" s="314" t="s">
        <v>645</v>
      </c>
      <c r="F151" s="314" t="s">
        <v>633</v>
      </c>
      <c r="I151" s="318">
        <v>1008.5435339999999</v>
      </c>
      <c r="J151" s="318"/>
      <c r="K151" s="318">
        <v>15.545983000000001</v>
      </c>
      <c r="L151" s="318"/>
      <c r="M151" s="318">
        <v>0</v>
      </c>
      <c r="N151" s="318"/>
      <c r="O151" s="318">
        <v>7.9</v>
      </c>
      <c r="P151" s="318"/>
      <c r="Q151" s="318">
        <v>0.02706402454016299</v>
      </c>
      <c r="R151" s="318"/>
      <c r="S151" s="318">
        <v>1032.01658102454</v>
      </c>
    </row>
    <row r="152" spans="5:19" s="314" customFormat="1" ht="12.75">
      <c r="E152" s="314" t="s">
        <v>646</v>
      </c>
      <c r="F152" s="314" t="s">
        <v>635</v>
      </c>
      <c r="I152" s="318">
        <v>1</v>
      </c>
      <c r="J152" s="318"/>
      <c r="K152" s="318">
        <v>0</v>
      </c>
      <c r="L152" s="318"/>
      <c r="M152" s="318">
        <v>0</v>
      </c>
      <c r="N152" s="318"/>
      <c r="O152" s="318">
        <v>0</v>
      </c>
      <c r="P152" s="318"/>
      <c r="Q152" s="318">
        <v>0</v>
      </c>
      <c r="R152" s="318"/>
      <c r="S152" s="318">
        <v>1</v>
      </c>
    </row>
    <row r="153" spans="4:19" s="314" customFormat="1" ht="12.75">
      <c r="D153" s="314" t="s">
        <v>647</v>
      </c>
      <c r="E153" s="314" t="s">
        <v>188</v>
      </c>
      <c r="I153" s="318">
        <f>I154+I155</f>
        <v>9292.891126</v>
      </c>
      <c r="J153" s="318"/>
      <c r="K153" s="318">
        <f>K154+K155</f>
        <v>-48.11371784999983</v>
      </c>
      <c r="L153" s="318"/>
      <c r="M153" s="318">
        <f>M154+M155</f>
        <v>0</v>
      </c>
      <c r="N153" s="318"/>
      <c r="O153" s="318">
        <f>O154+O155</f>
        <v>7</v>
      </c>
      <c r="P153" s="318"/>
      <c r="Q153" s="318">
        <f>Q154+Q155</f>
        <v>0.03241499999830921</v>
      </c>
      <c r="R153" s="318"/>
      <c r="S153" s="318">
        <f>S154+S155</f>
        <v>9251.809823149999</v>
      </c>
    </row>
    <row r="154" spans="5:19" s="314" customFormat="1" ht="12.75">
      <c r="E154" s="314" t="s">
        <v>648</v>
      </c>
      <c r="F154" s="314" t="s">
        <v>633</v>
      </c>
      <c r="I154" s="318">
        <v>6900.561231000001</v>
      </c>
      <c r="J154" s="318"/>
      <c r="K154" s="318">
        <v>-1338.7894338499998</v>
      </c>
      <c r="L154" s="318"/>
      <c r="M154" s="318">
        <v>0</v>
      </c>
      <c r="N154" s="318"/>
      <c r="O154" s="318">
        <v>7</v>
      </c>
      <c r="P154" s="318"/>
      <c r="Q154" s="318">
        <v>0.02493699999808996</v>
      </c>
      <c r="R154" s="318"/>
      <c r="S154" s="318">
        <v>5568.796734149999</v>
      </c>
    </row>
    <row r="155" spans="5:19" s="314" customFormat="1" ht="12.75">
      <c r="E155" s="314" t="s">
        <v>649</v>
      </c>
      <c r="F155" s="314" t="s">
        <v>635</v>
      </c>
      <c r="I155" s="318">
        <v>2392.329895</v>
      </c>
      <c r="J155" s="318"/>
      <c r="K155" s="318">
        <v>1290.675716</v>
      </c>
      <c r="L155" s="318"/>
      <c r="M155" s="318">
        <v>0</v>
      </c>
      <c r="N155" s="318"/>
      <c r="O155" s="318">
        <v>0</v>
      </c>
      <c r="P155" s="318"/>
      <c r="Q155" s="318">
        <v>0.007478000000219254</v>
      </c>
      <c r="R155" s="318"/>
      <c r="S155" s="318">
        <v>3683.013089</v>
      </c>
    </row>
    <row r="156" spans="4:19" s="314" customFormat="1" ht="12.75">
      <c r="D156" s="314" t="s">
        <v>650</v>
      </c>
      <c r="E156" s="314" t="s">
        <v>189</v>
      </c>
      <c r="I156" s="318">
        <f>I157+I160</f>
        <v>29361.548090466593</v>
      </c>
      <c r="J156" s="318"/>
      <c r="K156" s="318">
        <f>K157+K160</f>
        <v>-324.23613924000074</v>
      </c>
      <c r="L156" s="318"/>
      <c r="M156" s="318">
        <f>M157+M160</f>
        <v>0</v>
      </c>
      <c r="N156" s="318"/>
      <c r="O156" s="318">
        <f>O157+O160</f>
        <v>213</v>
      </c>
      <c r="P156" s="318"/>
      <c r="Q156" s="318">
        <f>Q157+Q160</f>
        <v>-16.591063642875447</v>
      </c>
      <c r="R156" s="318"/>
      <c r="S156" s="318">
        <f>S157+S160</f>
        <v>29233.720887583713</v>
      </c>
    </row>
    <row r="157" spans="5:19" s="314" customFormat="1" ht="12.75">
      <c r="E157" s="314" t="s">
        <v>651</v>
      </c>
      <c r="F157" s="314" t="s">
        <v>633</v>
      </c>
      <c r="I157" s="318">
        <f>I158+I159</f>
        <v>26704.944932951592</v>
      </c>
      <c r="J157" s="318"/>
      <c r="K157" s="318">
        <f>K158+K159</f>
        <v>675.7107937599992</v>
      </c>
      <c r="L157" s="318"/>
      <c r="M157" s="318">
        <f>M158+M159</f>
        <v>0</v>
      </c>
      <c r="N157" s="318"/>
      <c r="O157" s="318">
        <f>O158+O159</f>
        <v>213</v>
      </c>
      <c r="P157" s="318"/>
      <c r="Q157" s="318">
        <f>Q158+Q159</f>
        <v>-16.60301664287517</v>
      </c>
      <c r="R157" s="318"/>
      <c r="S157" s="318">
        <f>S158+S159</f>
        <v>27577.052710068714</v>
      </c>
    </row>
    <row r="158" spans="6:19" s="314" customFormat="1" ht="12.75">
      <c r="F158" s="314" t="s">
        <v>693</v>
      </c>
      <c r="G158" s="314" t="s">
        <v>80</v>
      </c>
      <c r="I158" s="318">
        <v>2592.0236860500004</v>
      </c>
      <c r="J158" s="318"/>
      <c r="K158" s="318">
        <v>794.7913000000001</v>
      </c>
      <c r="L158" s="318"/>
      <c r="M158" s="318">
        <v>0</v>
      </c>
      <c r="N158" s="318"/>
      <c r="O158" s="318">
        <v>1.1</v>
      </c>
      <c r="P158" s="318"/>
      <c r="Q158" s="318">
        <v>-0.0032300000010310193</v>
      </c>
      <c r="R158" s="318"/>
      <c r="S158" s="318">
        <v>3387.9117560499994</v>
      </c>
    </row>
    <row r="159" spans="6:19" s="314" customFormat="1" ht="12.75">
      <c r="F159" s="314" t="s">
        <v>694</v>
      </c>
      <c r="G159" s="314" t="s">
        <v>81</v>
      </c>
      <c r="I159" s="318">
        <v>24112.92124690159</v>
      </c>
      <c r="J159" s="318"/>
      <c r="K159" s="318">
        <v>-119.08050624000094</v>
      </c>
      <c r="L159" s="318"/>
      <c r="M159" s="318">
        <v>0</v>
      </c>
      <c r="N159" s="318"/>
      <c r="O159" s="318">
        <v>211.9</v>
      </c>
      <c r="P159" s="318"/>
      <c r="Q159" s="318">
        <v>-16.599786642874136</v>
      </c>
      <c r="R159" s="318"/>
      <c r="S159" s="318">
        <v>24189.140954018716</v>
      </c>
    </row>
    <row r="160" spans="5:19" s="314" customFormat="1" ht="12.75">
      <c r="E160" s="314" t="s">
        <v>652</v>
      </c>
      <c r="F160" s="314" t="s">
        <v>635</v>
      </c>
      <c r="I160" s="318">
        <f>I161+I162</f>
        <v>2656.6031575150005</v>
      </c>
      <c r="J160" s="318"/>
      <c r="K160" s="318">
        <f>K161+K162</f>
        <v>-999.946933</v>
      </c>
      <c r="L160" s="318"/>
      <c r="M160" s="318">
        <f>M161+M162</f>
        <v>0</v>
      </c>
      <c r="N160" s="318"/>
      <c r="O160" s="318">
        <f>O161+O162</f>
        <v>0</v>
      </c>
      <c r="P160" s="318"/>
      <c r="Q160" s="318">
        <f>Q161+Q162</f>
        <v>0.011952999999721214</v>
      </c>
      <c r="R160" s="318"/>
      <c r="S160" s="318">
        <f>S161+S162</f>
        <v>1656.668177515</v>
      </c>
    </row>
    <row r="161" spans="6:19" s="314" customFormat="1" ht="12.75">
      <c r="F161" s="314" t="s">
        <v>695</v>
      </c>
      <c r="G161" s="314" t="s">
        <v>80</v>
      </c>
      <c r="I161" s="318">
        <v>843.03677</v>
      </c>
      <c r="J161" s="318"/>
      <c r="K161" s="318">
        <v>-702.0752339999999</v>
      </c>
      <c r="L161" s="318"/>
      <c r="M161" s="318">
        <v>0</v>
      </c>
      <c r="N161" s="318"/>
      <c r="O161" s="318">
        <v>0</v>
      </c>
      <c r="P161" s="318"/>
      <c r="Q161" s="318">
        <v>0.017799999999851934</v>
      </c>
      <c r="R161" s="318"/>
      <c r="S161" s="318">
        <v>140.979336</v>
      </c>
    </row>
    <row r="162" spans="6:19" s="314" customFormat="1" ht="12.75">
      <c r="F162" s="314" t="s">
        <v>696</v>
      </c>
      <c r="G162" s="314" t="s">
        <v>81</v>
      </c>
      <c r="I162" s="318">
        <v>1813.5663875150003</v>
      </c>
      <c r="J162" s="318"/>
      <c r="K162" s="318">
        <v>-297.87169900000004</v>
      </c>
      <c r="L162" s="318"/>
      <c r="M162" s="318">
        <v>0</v>
      </c>
      <c r="N162" s="318"/>
      <c r="O162" s="318">
        <v>0</v>
      </c>
      <c r="P162" s="318"/>
      <c r="Q162" s="318">
        <v>-0.00584700000013072</v>
      </c>
      <c r="R162" s="318"/>
      <c r="S162" s="318">
        <v>1515.6888415150001</v>
      </c>
    </row>
    <row r="163" spans="3:19" s="314" customFormat="1" ht="12.75">
      <c r="C163" s="314" t="s">
        <v>315</v>
      </c>
      <c r="D163" s="314" t="s">
        <v>23</v>
      </c>
      <c r="I163" s="318">
        <f>I164+I165</f>
        <v>397.1</v>
      </c>
      <c r="J163" s="318"/>
      <c r="K163" s="318">
        <f>K164+K165</f>
        <v>-4.699999999999989</v>
      </c>
      <c r="L163" s="318"/>
      <c r="M163" s="318">
        <f>M164+M165</f>
        <v>0</v>
      </c>
      <c r="N163" s="318"/>
      <c r="O163" s="318">
        <f>O164+O165</f>
        <v>6.1</v>
      </c>
      <c r="P163" s="318"/>
      <c r="Q163" s="318">
        <f>Q164+Q165</f>
        <v>0</v>
      </c>
      <c r="R163" s="318"/>
      <c r="S163" s="318">
        <f>S164+S165</f>
        <v>398.5</v>
      </c>
    </row>
    <row r="164" spans="4:19" s="314" customFormat="1" ht="12.75">
      <c r="D164" s="314" t="s">
        <v>653</v>
      </c>
      <c r="E164" s="314" t="s">
        <v>103</v>
      </c>
      <c r="I164" s="318">
        <v>147</v>
      </c>
      <c r="J164" s="318"/>
      <c r="K164" s="318">
        <v>-10</v>
      </c>
      <c r="L164" s="318"/>
      <c r="M164" s="318">
        <v>0</v>
      </c>
      <c r="N164" s="318"/>
      <c r="O164" s="318">
        <v>6.1</v>
      </c>
      <c r="P164" s="318"/>
      <c r="Q164" s="318">
        <v>0</v>
      </c>
      <c r="R164" s="318"/>
      <c r="S164" s="318">
        <v>143.1</v>
      </c>
    </row>
    <row r="165" spans="4:19" s="314" customFormat="1" ht="12.75">
      <c r="D165" s="314" t="s">
        <v>654</v>
      </c>
      <c r="E165" s="314" t="s">
        <v>188</v>
      </c>
      <c r="I165" s="318">
        <v>250.1</v>
      </c>
      <c r="J165" s="318"/>
      <c r="K165" s="318">
        <v>5.300000000000011</v>
      </c>
      <c r="L165" s="318"/>
      <c r="M165" s="318">
        <v>0</v>
      </c>
      <c r="N165" s="318"/>
      <c r="O165" s="318">
        <v>0</v>
      </c>
      <c r="P165" s="318"/>
      <c r="Q165" s="318">
        <v>0</v>
      </c>
      <c r="R165" s="318"/>
      <c r="S165" s="318">
        <v>255.4</v>
      </c>
    </row>
    <row r="166" spans="3:19" s="314" customFormat="1" ht="12.75">
      <c r="C166" s="314" t="s">
        <v>697</v>
      </c>
      <c r="D166" s="314" t="s">
        <v>25</v>
      </c>
      <c r="I166" s="318">
        <f>I167+I170+I173+I176</f>
        <v>4.3</v>
      </c>
      <c r="J166" s="318"/>
      <c r="K166" s="318">
        <f>K167+K170+K173+K176</f>
        <v>-2.4866722599999997</v>
      </c>
      <c r="L166" s="318"/>
      <c r="M166" s="318">
        <f>M167+M170+M173+M176</f>
        <v>0</v>
      </c>
      <c r="N166" s="318"/>
      <c r="O166" s="318">
        <f>O167+O170+O173+O176</f>
        <v>0</v>
      </c>
      <c r="P166" s="318"/>
      <c r="Q166" s="318">
        <f>Q167+Q170+Q173+Q176</f>
        <v>-0.013327740000000254</v>
      </c>
      <c r="R166" s="318"/>
      <c r="S166" s="318">
        <f>S167+S170+S173+S176</f>
        <v>1.8</v>
      </c>
    </row>
    <row r="167" spans="4:19" s="314" customFormat="1" ht="12.75">
      <c r="D167" s="314" t="s">
        <v>317</v>
      </c>
      <c r="E167" s="314" t="s">
        <v>103</v>
      </c>
      <c r="I167" s="318">
        <f>I168+I169</f>
        <v>4.3</v>
      </c>
      <c r="J167" s="318"/>
      <c r="K167" s="318">
        <f>K168+K169</f>
        <v>-2.4866722599999997</v>
      </c>
      <c r="L167" s="318"/>
      <c r="M167" s="318">
        <f>M168+M169</f>
        <v>0</v>
      </c>
      <c r="N167" s="318"/>
      <c r="O167" s="318">
        <f>O168+O169</f>
        <v>0</v>
      </c>
      <c r="P167" s="318"/>
      <c r="Q167" s="318">
        <f>Q168+Q169</f>
        <v>-0.013327740000000254</v>
      </c>
      <c r="R167" s="318"/>
      <c r="S167" s="318">
        <f>S168+S169</f>
        <v>1.8</v>
      </c>
    </row>
    <row r="168" spans="5:19" s="314" customFormat="1" ht="12.75">
      <c r="E168" s="314" t="s">
        <v>659</v>
      </c>
      <c r="F168" s="314" t="s">
        <v>633</v>
      </c>
      <c r="I168" s="318">
        <v>0</v>
      </c>
      <c r="J168" s="318"/>
      <c r="K168" s="318">
        <v>0</v>
      </c>
      <c r="L168" s="318"/>
      <c r="M168" s="318">
        <v>0</v>
      </c>
      <c r="N168" s="318"/>
      <c r="O168" s="318">
        <v>0</v>
      </c>
      <c r="P168" s="318"/>
      <c r="Q168" s="318">
        <v>0</v>
      </c>
      <c r="R168" s="318"/>
      <c r="S168" s="318">
        <v>0</v>
      </c>
    </row>
    <row r="169" spans="5:19" s="314" customFormat="1" ht="12.75">
      <c r="E169" s="314" t="s">
        <v>660</v>
      </c>
      <c r="F169" s="314" t="s">
        <v>635</v>
      </c>
      <c r="I169" s="318">
        <v>4.3</v>
      </c>
      <c r="J169" s="318"/>
      <c r="K169" s="318">
        <v>-2.4866722599999997</v>
      </c>
      <c r="L169" s="318"/>
      <c r="M169" s="318">
        <v>0</v>
      </c>
      <c r="N169" s="318"/>
      <c r="O169" s="318">
        <v>0</v>
      </c>
      <c r="P169" s="318"/>
      <c r="Q169" s="318">
        <v>-0.013327740000000254</v>
      </c>
      <c r="R169" s="318"/>
      <c r="S169" s="318">
        <v>1.8</v>
      </c>
    </row>
    <row r="170" spans="4:19" s="314" customFormat="1" ht="12.75">
      <c r="D170" s="314" t="s">
        <v>318</v>
      </c>
      <c r="E170" s="314" t="s">
        <v>612</v>
      </c>
      <c r="I170" s="318">
        <f>I171+I172</f>
        <v>0</v>
      </c>
      <c r="J170" s="318"/>
      <c r="K170" s="318">
        <f>K171+K172</f>
        <v>0</v>
      </c>
      <c r="L170" s="318"/>
      <c r="M170" s="318">
        <f>M171+M172</f>
        <v>0</v>
      </c>
      <c r="N170" s="318"/>
      <c r="O170" s="318">
        <f>O171+O172</f>
        <v>0</v>
      </c>
      <c r="P170" s="318"/>
      <c r="Q170" s="318">
        <f>Q171+Q172</f>
        <v>0</v>
      </c>
      <c r="R170" s="318"/>
      <c r="S170" s="318">
        <f>S171+S172</f>
        <v>0</v>
      </c>
    </row>
    <row r="171" spans="5:19" s="314" customFormat="1" ht="12.75">
      <c r="E171" s="314" t="s">
        <v>661</v>
      </c>
      <c r="F171" s="314" t="s">
        <v>633</v>
      </c>
      <c r="I171" s="318">
        <v>0</v>
      </c>
      <c r="J171" s="318"/>
      <c r="K171" s="318">
        <v>0</v>
      </c>
      <c r="L171" s="318"/>
      <c r="M171" s="318">
        <v>0</v>
      </c>
      <c r="N171" s="318"/>
      <c r="O171" s="318">
        <v>0</v>
      </c>
      <c r="P171" s="318"/>
      <c r="Q171" s="318">
        <v>0</v>
      </c>
      <c r="R171" s="318"/>
      <c r="S171" s="318">
        <v>0</v>
      </c>
    </row>
    <row r="172" spans="5:19" s="314" customFormat="1" ht="12.75">
      <c r="E172" s="314" t="s">
        <v>662</v>
      </c>
      <c r="F172" s="314" t="s">
        <v>635</v>
      </c>
      <c r="I172" s="318">
        <v>0</v>
      </c>
      <c r="J172" s="318"/>
      <c r="K172" s="318">
        <v>0</v>
      </c>
      <c r="L172" s="318"/>
      <c r="M172" s="318">
        <v>0</v>
      </c>
      <c r="N172" s="318"/>
      <c r="O172" s="318">
        <v>0</v>
      </c>
      <c r="P172" s="318"/>
      <c r="Q172" s="318">
        <v>0</v>
      </c>
      <c r="R172" s="318"/>
      <c r="S172" s="318">
        <v>0</v>
      </c>
    </row>
    <row r="173" spans="4:19" s="314" customFormat="1" ht="12.75">
      <c r="D173" s="314" t="s">
        <v>663</v>
      </c>
      <c r="E173" s="314" t="s">
        <v>188</v>
      </c>
      <c r="I173" s="318">
        <f>I174+I175</f>
        <v>0</v>
      </c>
      <c r="J173" s="318"/>
      <c r="K173" s="318">
        <f>K174+K175</f>
        <v>0</v>
      </c>
      <c r="L173" s="318"/>
      <c r="M173" s="318">
        <f>M174+M175</f>
        <v>0</v>
      </c>
      <c r="N173" s="318"/>
      <c r="O173" s="318">
        <f>O174+O175</f>
        <v>0</v>
      </c>
      <c r="P173" s="318"/>
      <c r="Q173" s="318">
        <f>Q174+Q175</f>
        <v>0</v>
      </c>
      <c r="R173" s="318"/>
      <c r="S173" s="318">
        <f>S174+S175</f>
        <v>0</v>
      </c>
    </row>
    <row r="174" spans="5:19" s="314" customFormat="1" ht="12.75">
      <c r="E174" s="314" t="s">
        <v>664</v>
      </c>
      <c r="F174" s="314" t="s">
        <v>633</v>
      </c>
      <c r="I174" s="318">
        <v>0</v>
      </c>
      <c r="J174" s="318"/>
      <c r="K174" s="318">
        <v>0</v>
      </c>
      <c r="L174" s="318"/>
      <c r="M174" s="318">
        <v>0</v>
      </c>
      <c r="N174" s="318"/>
      <c r="O174" s="318">
        <v>0</v>
      </c>
      <c r="P174" s="318"/>
      <c r="Q174" s="318">
        <v>0</v>
      </c>
      <c r="R174" s="318"/>
      <c r="S174" s="318">
        <v>0</v>
      </c>
    </row>
    <row r="175" spans="5:19" s="314" customFormat="1" ht="12.75">
      <c r="E175" s="314" t="s">
        <v>665</v>
      </c>
      <c r="F175" s="314" t="s">
        <v>635</v>
      </c>
      <c r="I175" s="318">
        <v>0</v>
      </c>
      <c r="J175" s="318"/>
      <c r="K175" s="318">
        <v>0</v>
      </c>
      <c r="L175" s="318"/>
      <c r="M175" s="318">
        <v>0</v>
      </c>
      <c r="N175" s="318"/>
      <c r="O175" s="318">
        <v>0</v>
      </c>
      <c r="P175" s="318"/>
      <c r="Q175" s="318">
        <v>0</v>
      </c>
      <c r="R175" s="318"/>
      <c r="S175" s="318">
        <v>0</v>
      </c>
    </row>
    <row r="176" spans="4:19" s="314" customFormat="1" ht="12.75">
      <c r="D176" s="314" t="s">
        <v>666</v>
      </c>
      <c r="E176" s="314" t="s">
        <v>189</v>
      </c>
      <c r="I176" s="318">
        <f>I177+I178</f>
        <v>0</v>
      </c>
      <c r="J176" s="318"/>
      <c r="K176" s="318">
        <f>K177+K178</f>
        <v>0</v>
      </c>
      <c r="L176" s="318"/>
      <c r="M176" s="318">
        <f>M177+M178</f>
        <v>0</v>
      </c>
      <c r="N176" s="318"/>
      <c r="O176" s="318">
        <f>O177+O178</f>
        <v>0</v>
      </c>
      <c r="P176" s="318"/>
      <c r="Q176" s="318">
        <f>Q177+Q178</f>
        <v>0</v>
      </c>
      <c r="R176" s="318"/>
      <c r="S176" s="318">
        <f>S177+S178</f>
        <v>0</v>
      </c>
    </row>
    <row r="177" spans="5:19" s="314" customFormat="1" ht="12.75">
      <c r="E177" s="314" t="s">
        <v>667</v>
      </c>
      <c r="F177" s="314" t="s">
        <v>633</v>
      </c>
      <c r="I177" s="318">
        <v>0</v>
      </c>
      <c r="J177" s="318"/>
      <c r="K177" s="318">
        <v>0</v>
      </c>
      <c r="L177" s="318"/>
      <c r="M177" s="318">
        <v>0</v>
      </c>
      <c r="N177" s="318"/>
      <c r="O177" s="318">
        <v>0</v>
      </c>
      <c r="P177" s="318"/>
      <c r="Q177" s="318">
        <v>0</v>
      </c>
      <c r="R177" s="318"/>
      <c r="S177" s="318">
        <v>0</v>
      </c>
    </row>
    <row r="178" spans="5:19" s="314" customFormat="1" ht="12.75">
      <c r="E178" s="314" t="s">
        <v>668</v>
      </c>
      <c r="F178" s="314" t="s">
        <v>635</v>
      </c>
      <c r="I178" s="318">
        <v>0</v>
      </c>
      <c r="J178" s="318"/>
      <c r="K178" s="318">
        <v>0</v>
      </c>
      <c r="L178" s="318"/>
      <c r="M178" s="318">
        <v>0</v>
      </c>
      <c r="N178" s="318"/>
      <c r="O178" s="318">
        <v>0</v>
      </c>
      <c r="P178" s="318"/>
      <c r="Q178" s="318">
        <v>0</v>
      </c>
      <c r="R178" s="318"/>
      <c r="S178" s="318">
        <v>0</v>
      </c>
    </row>
    <row r="179" spans="3:19" s="314" customFormat="1" ht="12.75">
      <c r="C179" s="314" t="s">
        <v>319</v>
      </c>
      <c r="D179" s="314" t="s">
        <v>718</v>
      </c>
      <c r="I179" s="318">
        <v>182.28486294</v>
      </c>
      <c r="J179" s="318"/>
      <c r="K179" s="318">
        <v>-0.021420409999999973</v>
      </c>
      <c r="L179" s="318"/>
      <c r="M179" s="318">
        <v>0</v>
      </c>
      <c r="N179" s="318"/>
      <c r="O179" s="318">
        <v>7</v>
      </c>
      <c r="P179" s="318"/>
      <c r="Q179" s="318">
        <v>-0.00896626000001266</v>
      </c>
      <c r="R179" s="318"/>
      <c r="S179" s="318">
        <v>189.25447627</v>
      </c>
    </row>
    <row r="180" spans="9:19" s="260" customFormat="1" ht="12.75">
      <c r="I180" s="318"/>
      <c r="J180" s="318"/>
      <c r="K180" s="318"/>
      <c r="L180" s="318"/>
      <c r="M180" s="318"/>
      <c r="N180" s="318"/>
      <c r="O180" s="318"/>
      <c r="P180" s="318"/>
      <c r="Q180" s="318"/>
      <c r="R180" s="318"/>
      <c r="S180" s="318"/>
    </row>
    <row r="181" spans="1:19" s="260" customFormat="1" ht="12.75">
      <c r="A181" s="341"/>
      <c r="B181" s="341"/>
      <c r="C181" s="341"/>
      <c r="D181" s="341"/>
      <c r="E181" s="341"/>
      <c r="F181" s="341"/>
      <c r="G181" s="341"/>
      <c r="H181" s="341"/>
      <c r="I181" s="342"/>
      <c r="J181" s="342"/>
      <c r="K181" s="342"/>
      <c r="L181" s="342"/>
      <c r="M181" s="342"/>
      <c r="N181" s="342"/>
      <c r="O181" s="342"/>
      <c r="P181" s="342"/>
      <c r="Q181" s="342"/>
      <c r="R181" s="342"/>
      <c r="S181" s="342"/>
    </row>
    <row r="182" spans="9:19" s="260" customFormat="1" ht="12.75">
      <c r="I182" s="318"/>
      <c r="J182" s="318"/>
      <c r="K182" s="318"/>
      <c r="L182" s="318"/>
      <c r="M182" s="318"/>
      <c r="N182" s="318"/>
      <c r="O182" s="318"/>
      <c r="P182" s="318"/>
      <c r="Q182" s="318"/>
      <c r="R182" s="318"/>
      <c r="S182" s="318"/>
    </row>
    <row r="183" spans="1:19" ht="12.75">
      <c r="A183" s="259" t="s">
        <v>589</v>
      </c>
      <c r="B183" s="336" t="s">
        <v>678</v>
      </c>
      <c r="C183" s="336"/>
      <c r="D183" s="336"/>
      <c r="E183" s="336"/>
      <c r="F183" s="336"/>
      <c r="G183" s="336"/>
      <c r="H183" s="336"/>
      <c r="I183" s="318"/>
      <c r="J183" s="318"/>
      <c r="K183" s="343"/>
      <c r="L183" s="343"/>
      <c r="M183" s="343"/>
      <c r="N183" s="343"/>
      <c r="O183" s="343"/>
      <c r="P183" s="343"/>
      <c r="Q183" s="318"/>
      <c r="R183" s="318"/>
      <c r="S183" s="318"/>
    </row>
    <row r="184" spans="2:19" ht="12.75">
      <c r="B184" s="344" t="s">
        <v>757</v>
      </c>
      <c r="C184" s="336"/>
      <c r="D184" s="336"/>
      <c r="E184" s="336"/>
      <c r="F184" s="336"/>
      <c r="G184" s="344"/>
      <c r="H184" s="344"/>
      <c r="I184" s="318"/>
      <c r="J184" s="318"/>
      <c r="K184" s="345"/>
      <c r="L184" s="345"/>
      <c r="M184" s="345"/>
      <c r="N184" s="345"/>
      <c r="O184" s="343"/>
      <c r="P184" s="343"/>
      <c r="Q184" s="318"/>
      <c r="R184" s="318"/>
      <c r="S184" s="318"/>
    </row>
    <row r="185" spans="1:19" ht="12.75">
      <c r="A185" s="336"/>
      <c r="G185" s="336"/>
      <c r="H185" s="336"/>
      <c r="I185" s="318"/>
      <c r="J185" s="318"/>
      <c r="K185" s="343"/>
      <c r="L185" s="343"/>
      <c r="M185" s="343"/>
      <c r="N185" s="343"/>
      <c r="O185" s="343"/>
      <c r="P185" s="343"/>
      <c r="Q185" s="318"/>
      <c r="R185" s="318"/>
      <c r="S185" s="318"/>
    </row>
    <row r="186" spans="9:19" ht="12.75">
      <c r="I186" s="318"/>
      <c r="J186" s="318"/>
      <c r="K186" s="318"/>
      <c r="L186" s="318"/>
      <c r="M186" s="318"/>
      <c r="N186" s="318"/>
      <c r="O186" s="318"/>
      <c r="P186" s="318"/>
      <c r="Q186" s="318"/>
      <c r="R186" s="318"/>
      <c r="S186" s="318"/>
    </row>
    <row r="187" spans="9:19" ht="12.75">
      <c r="I187" s="318"/>
      <c r="J187" s="318"/>
      <c r="K187" s="318"/>
      <c r="L187" s="318"/>
      <c r="M187" s="318"/>
      <c r="N187" s="318"/>
      <c r="O187" s="318"/>
      <c r="P187" s="318"/>
      <c r="Q187" s="318"/>
      <c r="R187" s="318"/>
      <c r="S187" s="318"/>
    </row>
    <row r="188" spans="9:19" ht="12.75">
      <c r="I188" s="318"/>
      <c r="J188" s="318"/>
      <c r="K188" s="318"/>
      <c r="L188" s="318"/>
      <c r="M188" s="318"/>
      <c r="N188" s="318"/>
      <c r="O188" s="318"/>
      <c r="P188" s="318"/>
      <c r="Q188" s="318"/>
      <c r="R188" s="318"/>
      <c r="S188" s="318"/>
    </row>
    <row r="189" spans="9:19" ht="12.75">
      <c r="I189" s="318"/>
      <c r="J189" s="318"/>
      <c r="K189" s="318"/>
      <c r="L189" s="318"/>
      <c r="M189" s="318"/>
      <c r="N189" s="318"/>
      <c r="O189" s="318"/>
      <c r="P189" s="318"/>
      <c r="Q189" s="318"/>
      <c r="R189" s="318"/>
      <c r="S189" s="318"/>
    </row>
    <row r="190" spans="9:19" ht="12.75">
      <c r="I190" s="318"/>
      <c r="J190" s="318"/>
      <c r="K190" s="318"/>
      <c r="L190" s="318"/>
      <c r="M190" s="318"/>
      <c r="N190" s="318"/>
      <c r="O190" s="318"/>
      <c r="P190" s="318"/>
      <c r="Q190" s="318"/>
      <c r="R190" s="318"/>
      <c r="S190" s="318"/>
    </row>
    <row r="191" spans="9:19" ht="12.75">
      <c r="I191" s="318"/>
      <c r="J191" s="318"/>
      <c r="K191" s="318"/>
      <c r="L191" s="318"/>
      <c r="M191" s="318"/>
      <c r="N191" s="318"/>
      <c r="O191" s="318"/>
      <c r="P191" s="318"/>
      <c r="Q191" s="318"/>
      <c r="R191" s="318"/>
      <c r="S191" s="318"/>
    </row>
    <row r="192" spans="9:19" ht="12.75">
      <c r="I192" s="318"/>
      <c r="J192" s="318"/>
      <c r="K192" s="318"/>
      <c r="L192" s="318"/>
      <c r="M192" s="318"/>
      <c r="N192" s="318"/>
      <c r="O192" s="318"/>
      <c r="P192" s="318"/>
      <c r="Q192" s="318"/>
      <c r="R192" s="318"/>
      <c r="S192" s="318"/>
    </row>
    <row r="193" spans="9:19" ht="12.75">
      <c r="I193" s="318"/>
      <c r="J193" s="318"/>
      <c r="K193" s="318"/>
      <c r="L193" s="318"/>
      <c r="M193" s="318"/>
      <c r="N193" s="318"/>
      <c r="O193" s="318"/>
      <c r="P193" s="318"/>
      <c r="Q193" s="318"/>
      <c r="R193" s="318"/>
      <c r="S193" s="318"/>
    </row>
    <row r="194" spans="9:19" ht="12.75">
      <c r="I194" s="318"/>
      <c r="J194" s="318"/>
      <c r="K194" s="318"/>
      <c r="L194" s="318"/>
      <c r="M194" s="318"/>
      <c r="N194" s="318"/>
      <c r="O194" s="318"/>
      <c r="P194" s="318"/>
      <c r="Q194" s="318"/>
      <c r="R194" s="318"/>
      <c r="S194" s="318"/>
    </row>
    <row r="195" spans="9:19" ht="12.75">
      <c r="I195" s="318"/>
      <c r="J195" s="318"/>
      <c r="K195" s="318"/>
      <c r="L195" s="318"/>
      <c r="M195" s="318"/>
      <c r="N195" s="318"/>
      <c r="O195" s="318"/>
      <c r="P195" s="318"/>
      <c r="Q195" s="318"/>
      <c r="R195" s="318"/>
      <c r="S195" s="318"/>
    </row>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6.xml><?xml version="1.0" encoding="utf-8"?>
<worksheet xmlns="http://schemas.openxmlformats.org/spreadsheetml/2006/main" xmlns:r="http://schemas.openxmlformats.org/officeDocument/2006/relationships">
  <sheetPr>
    <tabColor indexed="30"/>
  </sheetPr>
  <dimension ref="A2:S195"/>
  <sheetViews>
    <sheetView showGridLines="0" zoomScale="75" zoomScaleNormal="75" zoomScaleSheetLayoutView="75" zoomScalePageLayoutView="0" workbookViewId="0" topLeftCell="A1">
      <pane ySplit="1740" topLeftCell="A96" activePane="bottomLeft" state="split"/>
      <selection pane="topLeft" activeCell="A88" sqref="A88"/>
      <selection pane="bottomLeft" activeCell="I100" sqref="I100:S100"/>
    </sheetView>
  </sheetViews>
  <sheetFormatPr defaultColWidth="10.7109375" defaultRowHeight="12.75"/>
  <cols>
    <col min="1" max="1" width="2.28125" style="259" customWidth="1"/>
    <col min="2" max="2" width="2.421875" style="259" customWidth="1"/>
    <col min="3" max="3" width="2.140625" style="259" customWidth="1"/>
    <col min="4" max="4" width="3.28125" style="259" customWidth="1"/>
    <col min="5" max="5" width="4.7109375" style="259" customWidth="1"/>
    <col min="6" max="6" width="5.28125" style="259" customWidth="1"/>
    <col min="7" max="7" width="30.28125" style="259" customWidth="1"/>
    <col min="8" max="8" width="4.7109375" style="259" customWidth="1"/>
    <col min="9" max="9" width="10.7109375" style="315" customWidth="1"/>
    <col min="10" max="10" width="2.00390625" style="315" customWidth="1"/>
    <col min="11" max="11" width="10.7109375" style="260" customWidth="1"/>
    <col min="12" max="12" width="2.00390625" style="260" customWidth="1"/>
    <col min="13" max="13" width="10.7109375" style="260" customWidth="1"/>
    <col min="14" max="14" width="2.00390625" style="260" customWidth="1"/>
    <col min="15" max="15" width="10.7109375" style="260" customWidth="1"/>
    <col min="16" max="16" width="2.00390625" style="260" customWidth="1"/>
    <col min="17" max="17" width="10.7109375" style="260" customWidth="1"/>
    <col min="18" max="18" width="2.00390625" style="260" customWidth="1"/>
    <col min="19" max="19" width="10.7109375" style="315" customWidth="1"/>
    <col min="20" max="16384" width="10.7109375" style="259" customWidth="1"/>
  </cols>
  <sheetData>
    <row r="2" spans="1:19" s="305" customFormat="1" ht="12.75">
      <c r="A2" s="299" t="s">
        <v>770</v>
      </c>
      <c r="B2" s="300"/>
      <c r="C2" s="300"/>
      <c r="D2" s="300"/>
      <c r="E2" s="300"/>
      <c r="F2" s="300"/>
      <c r="G2" s="300"/>
      <c r="H2" s="300"/>
      <c r="I2" s="308"/>
      <c r="J2" s="308"/>
      <c r="K2" s="301"/>
      <c r="L2" s="301"/>
      <c r="M2" s="302"/>
      <c r="N2" s="302"/>
      <c r="O2" s="302"/>
      <c r="P2" s="302"/>
      <c r="Q2" s="302"/>
      <c r="R2" s="302"/>
      <c r="S2" s="303"/>
    </row>
    <row r="3" spans="1:19" ht="12.75">
      <c r="A3" s="305" t="s">
        <v>0</v>
      </c>
      <c r="B3" s="306"/>
      <c r="C3" s="300"/>
      <c r="D3" s="300"/>
      <c r="E3" s="300"/>
      <c r="F3" s="300"/>
      <c r="G3" s="300"/>
      <c r="H3" s="300"/>
      <c r="I3" s="303"/>
      <c r="J3" s="303"/>
      <c r="S3" s="303"/>
    </row>
    <row r="4" spans="1:19" s="305" customFormat="1" ht="12.75">
      <c r="A4" s="307"/>
      <c r="I4" s="304"/>
      <c r="J4" s="304"/>
      <c r="K4" s="304"/>
      <c r="L4" s="304"/>
      <c r="M4" s="304"/>
      <c r="N4" s="304"/>
      <c r="O4" s="304"/>
      <c r="P4" s="304"/>
      <c r="Q4" s="304"/>
      <c r="R4" s="304"/>
      <c r="S4" s="308"/>
    </row>
    <row r="5" spans="1:19" s="305" customFormat="1" ht="12.75">
      <c r="A5" s="309"/>
      <c r="B5" s="309"/>
      <c r="C5" s="309"/>
      <c r="D5" s="309"/>
      <c r="E5" s="309"/>
      <c r="F5" s="309"/>
      <c r="G5" s="310"/>
      <c r="H5" s="310"/>
      <c r="I5" s="310"/>
      <c r="J5" s="310"/>
      <c r="K5" s="310" t="s">
        <v>698</v>
      </c>
      <c r="L5" s="310"/>
      <c r="M5" s="310"/>
      <c r="N5" s="310"/>
      <c r="O5" s="310"/>
      <c r="P5" s="310"/>
      <c r="Q5" s="310"/>
      <c r="R5" s="310"/>
      <c r="S5" s="311"/>
    </row>
    <row r="6" spans="7:19" ht="12.75">
      <c r="G6" s="300"/>
      <c r="H6" s="300"/>
      <c r="I6" s="302"/>
      <c r="J6" s="302"/>
      <c r="K6" s="312" t="s">
        <v>739</v>
      </c>
      <c r="L6" s="312"/>
      <c r="M6" s="312"/>
      <c r="N6" s="312"/>
      <c r="O6" s="312"/>
      <c r="P6" s="312"/>
      <c r="Q6" s="312"/>
      <c r="R6" s="313"/>
      <c r="S6" s="303"/>
    </row>
    <row r="7" spans="1:18" ht="12.75">
      <c r="A7" s="304" t="s">
        <v>1</v>
      </c>
      <c r="E7" s="314"/>
      <c r="F7" s="314"/>
      <c r="G7" s="314"/>
      <c r="H7" s="314"/>
      <c r="K7" s="315"/>
      <c r="L7" s="315"/>
      <c r="M7" s="315"/>
      <c r="N7" s="315"/>
      <c r="O7" s="315"/>
      <c r="P7" s="315"/>
      <c r="Q7" s="315"/>
      <c r="R7" s="315"/>
    </row>
    <row r="8" spans="1:19" s="305" customFormat="1" ht="39" thickBot="1">
      <c r="A8" s="319"/>
      <c r="B8" s="319"/>
      <c r="C8" s="319"/>
      <c r="D8" s="319"/>
      <c r="E8" s="320"/>
      <c r="F8" s="320"/>
      <c r="G8" s="320"/>
      <c r="H8" s="321"/>
      <c r="I8" s="327">
        <v>39965</v>
      </c>
      <c r="J8" s="323"/>
      <c r="K8" s="322" t="s">
        <v>699</v>
      </c>
      <c r="L8" s="323"/>
      <c r="M8" s="324" t="s">
        <v>700</v>
      </c>
      <c r="N8" s="325"/>
      <c r="O8" s="326" t="s">
        <v>701</v>
      </c>
      <c r="P8" s="325"/>
      <c r="Q8" s="326" t="s">
        <v>600</v>
      </c>
      <c r="R8" s="324"/>
      <c r="S8" s="327">
        <v>40057</v>
      </c>
    </row>
    <row r="9" spans="5:19" ht="12.75">
      <c r="E9" s="314"/>
      <c r="F9" s="314"/>
      <c r="G9" s="314"/>
      <c r="H9" s="314"/>
      <c r="I9" s="316"/>
      <c r="J9" s="316"/>
      <c r="K9" s="316"/>
      <c r="L9" s="316"/>
      <c r="M9" s="316"/>
      <c r="N9" s="316"/>
      <c r="O9" s="316"/>
      <c r="P9" s="316"/>
      <c r="Q9" s="316"/>
      <c r="R9" s="316"/>
      <c r="S9" s="316"/>
    </row>
    <row r="10" spans="5:19" s="305" customFormat="1" ht="12.75">
      <c r="E10" s="328"/>
      <c r="F10" s="328"/>
      <c r="G10" s="328"/>
      <c r="H10" s="329"/>
      <c r="I10" s="330">
        <v>-30713.263479837246</v>
      </c>
      <c r="J10" s="330"/>
      <c r="K10" s="330">
        <v>-340.30798259946914</v>
      </c>
      <c r="L10" s="330"/>
      <c r="M10" s="331">
        <v>6233.565972170366</v>
      </c>
      <c r="N10" s="331"/>
      <c r="O10" s="331">
        <v>2718.863817319642</v>
      </c>
      <c r="P10" s="331"/>
      <c r="Q10" s="331">
        <v>15.368484062147273</v>
      </c>
      <c r="R10" s="330"/>
      <c r="S10" s="330">
        <v>-22085.838519944606</v>
      </c>
    </row>
    <row r="11" spans="5:19" ht="12.75">
      <c r="E11" s="314"/>
      <c r="F11" s="314"/>
      <c r="G11" s="314"/>
      <c r="H11" s="314"/>
      <c r="I11" s="316"/>
      <c r="J11" s="316"/>
      <c r="K11" s="316"/>
      <c r="L11" s="316"/>
      <c r="M11" s="316"/>
      <c r="N11" s="316"/>
      <c r="O11" s="316"/>
      <c r="P11" s="316"/>
      <c r="Q11" s="316"/>
      <c r="R11" s="316"/>
      <c r="S11" s="316"/>
    </row>
    <row r="12" spans="1:19" ht="12.75">
      <c r="A12" s="305" t="s">
        <v>236</v>
      </c>
      <c r="B12" s="333"/>
      <c r="C12" s="305"/>
      <c r="D12" s="305"/>
      <c r="E12" s="328"/>
      <c r="F12" s="328"/>
      <c r="G12" s="328"/>
      <c r="H12" s="328"/>
      <c r="I12" s="332">
        <f>I14-I101</f>
        <v>-30713.263479837246</v>
      </c>
      <c r="J12" s="332"/>
      <c r="K12" s="332">
        <f>K14-K101</f>
        <v>-340.30798259946914</v>
      </c>
      <c r="L12" s="332"/>
      <c r="M12" s="332">
        <f>M14-M101</f>
        <v>6233.565972170366</v>
      </c>
      <c r="N12" s="332"/>
      <c r="O12" s="332">
        <f>O14-O101</f>
        <v>2718.863817319642</v>
      </c>
      <c r="P12" s="332"/>
      <c r="Q12" s="332">
        <f>Q14-Q101</f>
        <v>15.368484062147273</v>
      </c>
      <c r="R12" s="332"/>
      <c r="S12" s="332">
        <f>S14-S101</f>
        <v>-22085.838519944606</v>
      </c>
    </row>
    <row r="13" spans="1:19" ht="12.75">
      <c r="A13" s="305"/>
      <c r="B13" s="305"/>
      <c r="C13" s="305"/>
      <c r="D13" s="305"/>
      <c r="E13" s="328"/>
      <c r="F13" s="328"/>
      <c r="G13" s="328"/>
      <c r="H13" s="328"/>
      <c r="I13" s="332"/>
      <c r="J13" s="317"/>
      <c r="K13" s="332"/>
      <c r="L13" s="317"/>
      <c r="M13" s="332"/>
      <c r="N13" s="317"/>
      <c r="O13" s="332"/>
      <c r="P13" s="332"/>
      <c r="Q13" s="332"/>
      <c r="R13" s="332"/>
      <c r="S13" s="332"/>
    </row>
    <row r="14" spans="1:19" s="314" customFormat="1" ht="12.75">
      <c r="A14" s="328" t="s">
        <v>468</v>
      </c>
      <c r="B14" s="328" t="s">
        <v>540</v>
      </c>
      <c r="C14" s="328"/>
      <c r="D14" s="335"/>
      <c r="E14" s="328"/>
      <c r="F14" s="328"/>
      <c r="G14" s="328"/>
      <c r="H14" s="328"/>
      <c r="I14" s="332">
        <f>I16+I24+I41+I46+I91</f>
        <v>155412.91264808463</v>
      </c>
      <c r="J14" s="332"/>
      <c r="K14" s="332">
        <f>K16+K24+K41+K46+K91</f>
        <v>6265.615173579167</v>
      </c>
      <c r="L14" s="332"/>
      <c r="M14" s="332">
        <f>M16+M24+M41+M46+M91</f>
        <v>8158.543502616073</v>
      </c>
      <c r="N14" s="332"/>
      <c r="O14" s="332">
        <f>O16+O24+O41+O46+O91</f>
        <v>2557.9941708009947</v>
      </c>
      <c r="P14" s="332"/>
      <c r="Q14" s="332">
        <f>Q16+Q24+Q41+Q46+Q91</f>
        <v>-7.705580539524755</v>
      </c>
      <c r="R14" s="332"/>
      <c r="S14" s="332">
        <f>S16+S24+S41+S46+S91</f>
        <v>172387.29458348133</v>
      </c>
    </row>
    <row r="15" spans="1:19" s="314" customFormat="1" ht="12.75">
      <c r="A15" s="328"/>
      <c r="B15" s="328"/>
      <c r="C15" s="328"/>
      <c r="D15" s="328"/>
      <c r="E15" s="328"/>
      <c r="F15" s="328"/>
      <c r="G15" s="328"/>
      <c r="H15" s="328"/>
      <c r="I15" s="332"/>
      <c r="J15" s="332"/>
      <c r="K15" s="332"/>
      <c r="L15" s="332"/>
      <c r="M15" s="332"/>
      <c r="N15" s="332"/>
      <c r="O15" s="332"/>
      <c r="P15" s="332"/>
      <c r="Q15" s="332"/>
      <c r="R15" s="332"/>
      <c r="S15" s="332"/>
    </row>
    <row r="16" spans="1:19" s="314" customFormat="1" ht="12.75">
      <c r="A16" s="328"/>
      <c r="B16" s="328" t="s">
        <v>470</v>
      </c>
      <c r="C16" s="328" t="s">
        <v>230</v>
      </c>
      <c r="D16" s="328"/>
      <c r="E16" s="328"/>
      <c r="F16" s="328"/>
      <c r="G16" s="328"/>
      <c r="H16" s="328"/>
      <c r="I16" s="332">
        <f>I17+I21</f>
        <v>36134.474027193835</v>
      </c>
      <c r="J16" s="332"/>
      <c r="K16" s="332">
        <f>K17+K21</f>
        <v>1217.7461517897732</v>
      </c>
      <c r="L16" s="332"/>
      <c r="M16" s="332">
        <f>M17+M21</f>
        <v>56.6</v>
      </c>
      <c r="N16" s="332"/>
      <c r="O16" s="332">
        <f>O17+O21</f>
        <v>384.8</v>
      </c>
      <c r="P16" s="332"/>
      <c r="Q16" s="332">
        <f>Q17+Q21</f>
        <v>0.06402275999985818</v>
      </c>
      <c r="R16" s="332"/>
      <c r="S16" s="332">
        <f>S17+S21</f>
        <v>37793.61887068361</v>
      </c>
    </row>
    <row r="17" spans="1:19" s="314" customFormat="1" ht="12.75">
      <c r="A17" s="328"/>
      <c r="B17" s="328"/>
      <c r="C17" s="328" t="s">
        <v>240</v>
      </c>
      <c r="D17" s="328" t="s">
        <v>601</v>
      </c>
      <c r="E17" s="328"/>
      <c r="F17" s="328"/>
      <c r="G17" s="328"/>
      <c r="H17" s="328"/>
      <c r="I17" s="332">
        <f>I19+I20</f>
        <v>31385.706277533835</v>
      </c>
      <c r="J17" s="332"/>
      <c r="K17" s="332">
        <f>K19+K20</f>
        <v>996.4265834897732</v>
      </c>
      <c r="L17" s="332"/>
      <c r="M17" s="332">
        <f>M19+M20</f>
        <v>56.6</v>
      </c>
      <c r="N17" s="332"/>
      <c r="O17" s="332">
        <f>O19+O20</f>
        <v>384.8</v>
      </c>
      <c r="P17" s="332"/>
      <c r="Q17" s="332">
        <f>Q19+Q20</f>
        <v>0.018259999999969523</v>
      </c>
      <c r="R17" s="332"/>
      <c r="S17" s="332">
        <f>S19+S20</f>
        <v>32823.55112102361</v>
      </c>
    </row>
    <row r="18" spans="1:19" s="314" customFormat="1" ht="12.75">
      <c r="A18" s="328"/>
      <c r="B18" s="328"/>
      <c r="C18" s="328"/>
      <c r="D18" s="328" t="s">
        <v>241</v>
      </c>
      <c r="E18" s="328"/>
      <c r="F18" s="328"/>
      <c r="G18" s="328"/>
      <c r="H18" s="328"/>
      <c r="I18" s="332"/>
      <c r="J18" s="332"/>
      <c r="K18" s="332"/>
      <c r="L18" s="332"/>
      <c r="M18" s="332"/>
      <c r="N18" s="332"/>
      <c r="O18" s="332"/>
      <c r="P18" s="332"/>
      <c r="Q18" s="332"/>
      <c r="R18" s="332"/>
      <c r="S18" s="332"/>
    </row>
    <row r="19" spans="1:19" s="314" customFormat="1" ht="12.75">
      <c r="A19" s="328"/>
      <c r="B19" s="328"/>
      <c r="C19" s="328"/>
      <c r="D19" s="328" t="s">
        <v>602</v>
      </c>
      <c r="E19" s="328" t="s">
        <v>603</v>
      </c>
      <c r="F19" s="328"/>
      <c r="G19" s="328"/>
      <c r="H19" s="328"/>
      <c r="I19" s="332">
        <v>31385.706277533835</v>
      </c>
      <c r="J19" s="332"/>
      <c r="K19" s="332">
        <v>996.4265834897732</v>
      </c>
      <c r="L19" s="332"/>
      <c r="M19" s="332">
        <v>56.6</v>
      </c>
      <c r="N19" s="332"/>
      <c r="O19" s="332">
        <v>384.8</v>
      </c>
      <c r="P19" s="332"/>
      <c r="Q19" s="332">
        <v>0.018259999999969523</v>
      </c>
      <c r="R19" s="332"/>
      <c r="S19" s="332">
        <v>32823.55112102361</v>
      </c>
    </row>
    <row r="20" spans="1:19" s="314" customFormat="1" ht="12.75">
      <c r="A20" s="328"/>
      <c r="B20" s="328"/>
      <c r="C20" s="328"/>
      <c r="D20" s="328" t="s">
        <v>604</v>
      </c>
      <c r="E20" s="328" t="s">
        <v>605</v>
      </c>
      <c r="F20" s="328"/>
      <c r="G20" s="328"/>
      <c r="H20" s="328"/>
      <c r="I20" s="332">
        <v>0</v>
      </c>
      <c r="J20" s="332"/>
      <c r="K20" s="332">
        <v>0</v>
      </c>
      <c r="L20" s="332"/>
      <c r="M20" s="332">
        <v>0</v>
      </c>
      <c r="N20" s="332"/>
      <c r="O20" s="332">
        <v>0</v>
      </c>
      <c r="P20" s="332"/>
      <c r="Q20" s="332">
        <v>0</v>
      </c>
      <c r="R20" s="332"/>
      <c r="S20" s="332">
        <v>0</v>
      </c>
    </row>
    <row r="21" spans="1:19" s="314" customFormat="1" ht="12.75">
      <c r="A21" s="328"/>
      <c r="B21" s="328"/>
      <c r="C21" s="328" t="s">
        <v>244</v>
      </c>
      <c r="D21" s="328" t="s">
        <v>17</v>
      </c>
      <c r="E21" s="328"/>
      <c r="F21" s="328"/>
      <c r="G21" s="328"/>
      <c r="H21" s="328"/>
      <c r="I21" s="332">
        <f>I22+I23</f>
        <v>4748.767749660001</v>
      </c>
      <c r="J21" s="332"/>
      <c r="K21" s="332">
        <f>K22+K23</f>
        <v>221.31956830000007</v>
      </c>
      <c r="L21" s="332"/>
      <c r="M21" s="332">
        <f>M22+M23</f>
        <v>0</v>
      </c>
      <c r="N21" s="332"/>
      <c r="O21" s="332">
        <f>O22+O23</f>
        <v>0</v>
      </c>
      <c r="P21" s="332"/>
      <c r="Q21" s="332">
        <f>Q22+Q23</f>
        <v>0.04576275999988866</v>
      </c>
      <c r="R21" s="332"/>
      <c r="S21" s="332">
        <f>S22+S23</f>
        <v>4970.067749660001</v>
      </c>
    </row>
    <row r="22" spans="1:19" s="314" customFormat="1" ht="12.75">
      <c r="A22" s="328"/>
      <c r="B22" s="328"/>
      <c r="C22" s="328"/>
      <c r="D22" s="328" t="s">
        <v>606</v>
      </c>
      <c r="E22" s="328" t="s">
        <v>603</v>
      </c>
      <c r="F22" s="328"/>
      <c r="G22" s="328"/>
      <c r="H22" s="328"/>
      <c r="I22" s="332">
        <v>4748.767749660001</v>
      </c>
      <c r="J22" s="332"/>
      <c r="K22" s="332">
        <v>221.31956830000007</v>
      </c>
      <c r="L22" s="332"/>
      <c r="M22" s="332">
        <v>0</v>
      </c>
      <c r="N22" s="332"/>
      <c r="O22" s="332">
        <v>0</v>
      </c>
      <c r="P22" s="332"/>
      <c r="Q22" s="332">
        <v>0.04576275999988866</v>
      </c>
      <c r="R22" s="332"/>
      <c r="S22" s="332">
        <v>4970.067749660001</v>
      </c>
    </row>
    <row r="23" spans="1:19" s="314" customFormat="1" ht="12.75">
      <c r="A23" s="328"/>
      <c r="B23" s="328"/>
      <c r="C23" s="328"/>
      <c r="D23" s="328" t="s">
        <v>607</v>
      </c>
      <c r="E23" s="328" t="s">
        <v>605</v>
      </c>
      <c r="F23" s="328"/>
      <c r="G23" s="328"/>
      <c r="H23" s="328"/>
      <c r="I23" s="332">
        <v>0</v>
      </c>
      <c r="J23" s="332"/>
      <c r="K23" s="332">
        <v>0</v>
      </c>
      <c r="L23" s="332"/>
      <c r="M23" s="332">
        <v>0</v>
      </c>
      <c r="N23" s="332"/>
      <c r="O23" s="332">
        <v>0</v>
      </c>
      <c r="P23" s="332"/>
      <c r="Q23" s="332">
        <v>0</v>
      </c>
      <c r="R23" s="332"/>
      <c r="S23" s="332">
        <v>0</v>
      </c>
    </row>
    <row r="24" spans="1:19" s="314" customFormat="1" ht="12.75">
      <c r="A24" s="328"/>
      <c r="B24" s="328" t="s">
        <v>474</v>
      </c>
      <c r="C24" s="328" t="s">
        <v>97</v>
      </c>
      <c r="D24" s="328"/>
      <c r="E24" s="328"/>
      <c r="F24" s="328"/>
      <c r="G24" s="328"/>
      <c r="H24" s="328"/>
      <c r="I24" s="332">
        <f>I25+I30</f>
        <v>68085.75007552255</v>
      </c>
      <c r="J24" s="332"/>
      <c r="K24" s="332">
        <f>K25+K30</f>
        <v>4046.4834298209644</v>
      </c>
      <c r="L24" s="332"/>
      <c r="M24" s="332">
        <f>M25+M30</f>
        <v>7759.949214081607</v>
      </c>
      <c r="N24" s="332"/>
      <c r="O24" s="332">
        <f>O25+O30</f>
        <v>609.210977402046</v>
      </c>
      <c r="P24" s="332"/>
      <c r="Q24" s="332">
        <f>Q25+Q30</f>
        <v>0.04392548787538764</v>
      </c>
      <c r="R24" s="332"/>
      <c r="S24" s="332">
        <f>S25+S30</f>
        <v>80501.43762231505</v>
      </c>
    </row>
    <row r="25" spans="1:19" s="314" customFormat="1" ht="12.75">
      <c r="A25" s="328"/>
      <c r="B25" s="328"/>
      <c r="C25" s="328" t="s">
        <v>608</v>
      </c>
      <c r="D25" s="328" t="s">
        <v>609</v>
      </c>
      <c r="E25" s="328"/>
      <c r="F25" s="328"/>
      <c r="G25" s="328"/>
      <c r="H25" s="328"/>
      <c r="I25" s="332">
        <f>I26+I27+I28+I29</f>
        <v>46494.45841526203</v>
      </c>
      <c r="J25" s="332"/>
      <c r="K25" s="332">
        <f>K26+K27+K28+K29</f>
        <v>6961.229178866236</v>
      </c>
      <c r="L25" s="332"/>
      <c r="M25" s="332">
        <f>M26+M27+M28+M29</f>
        <v>7214.571513127383</v>
      </c>
      <c r="N25" s="332"/>
      <c r="O25" s="332">
        <f>O26+O27+O28+O29</f>
        <v>379.6906371474918</v>
      </c>
      <c r="P25" s="332"/>
      <c r="Q25" s="332">
        <f>Q26+Q27+Q28+Q29</f>
        <v>0.04392548787527395</v>
      </c>
      <c r="R25" s="332"/>
      <c r="S25" s="332">
        <f>S26+S27+S28+S29</f>
        <v>61049.99366989102</v>
      </c>
    </row>
    <row r="26" spans="1:19" s="314" customFormat="1" ht="12.75">
      <c r="A26" s="328"/>
      <c r="B26" s="328"/>
      <c r="C26" s="328"/>
      <c r="D26" s="328" t="s">
        <v>610</v>
      </c>
      <c r="E26" s="328" t="s">
        <v>103</v>
      </c>
      <c r="F26" s="328"/>
      <c r="G26" s="328"/>
      <c r="H26" s="328"/>
      <c r="I26" s="332">
        <v>0</v>
      </c>
      <c r="J26" s="332"/>
      <c r="K26" s="332">
        <v>0</v>
      </c>
      <c r="L26" s="332"/>
      <c r="M26" s="332">
        <v>0</v>
      </c>
      <c r="N26" s="332"/>
      <c r="O26" s="332">
        <v>0</v>
      </c>
      <c r="P26" s="332"/>
      <c r="Q26" s="332">
        <v>0</v>
      </c>
      <c r="R26" s="332"/>
      <c r="S26" s="332">
        <v>0</v>
      </c>
    </row>
    <row r="27" spans="1:19" s="314" customFormat="1" ht="12.75">
      <c r="A27" s="328"/>
      <c r="B27" s="328"/>
      <c r="C27" s="328"/>
      <c r="D27" s="328" t="s">
        <v>611</v>
      </c>
      <c r="E27" s="328" t="s">
        <v>612</v>
      </c>
      <c r="F27" s="328"/>
      <c r="G27" s="328"/>
      <c r="H27" s="328"/>
      <c r="I27" s="332">
        <v>0.19337092</v>
      </c>
      <c r="J27" s="332"/>
      <c r="K27" s="332">
        <v>1.288757232124726</v>
      </c>
      <c r="L27" s="332"/>
      <c r="M27" s="332">
        <v>0</v>
      </c>
      <c r="N27" s="332"/>
      <c r="O27" s="332">
        <v>0</v>
      </c>
      <c r="P27" s="332"/>
      <c r="Q27" s="332">
        <v>0.04392548787527395</v>
      </c>
      <c r="R27" s="332"/>
      <c r="S27" s="332">
        <v>1.52605364</v>
      </c>
    </row>
    <row r="28" spans="1:19" s="314" customFormat="1" ht="12.75">
      <c r="A28" s="328"/>
      <c r="B28" s="328"/>
      <c r="C28" s="328"/>
      <c r="D28" s="328" t="s">
        <v>613</v>
      </c>
      <c r="E28" s="328" t="s">
        <v>188</v>
      </c>
      <c r="F28" s="328"/>
      <c r="G28" s="328"/>
      <c r="H28" s="328"/>
      <c r="I28" s="332">
        <v>69.29619056</v>
      </c>
      <c r="J28" s="332"/>
      <c r="K28" s="332">
        <v>-2.0775270000000035</v>
      </c>
      <c r="L28" s="332"/>
      <c r="M28" s="332">
        <v>0</v>
      </c>
      <c r="N28" s="332"/>
      <c r="O28" s="332">
        <v>0</v>
      </c>
      <c r="P28" s="332"/>
      <c r="Q28" s="332">
        <v>0</v>
      </c>
      <c r="R28" s="332"/>
      <c r="S28" s="332">
        <v>67.21866356</v>
      </c>
    </row>
    <row r="29" spans="1:19" s="314" customFormat="1" ht="12.75">
      <c r="A29" s="328"/>
      <c r="B29" s="328"/>
      <c r="C29" s="328"/>
      <c r="D29" s="328" t="s">
        <v>614</v>
      </c>
      <c r="E29" s="328" t="s">
        <v>189</v>
      </c>
      <c r="F29" s="328"/>
      <c r="G29" s="328"/>
      <c r="H29" s="328"/>
      <c r="I29" s="332">
        <v>46424.96885378203</v>
      </c>
      <c r="J29" s="332"/>
      <c r="K29" s="332">
        <v>6962.017948634111</v>
      </c>
      <c r="L29" s="332"/>
      <c r="M29" s="332">
        <v>7214.571513127383</v>
      </c>
      <c r="N29" s="332"/>
      <c r="O29" s="332">
        <v>379.6906371474918</v>
      </c>
      <c r="P29" s="332"/>
      <c r="Q29" s="332">
        <v>0</v>
      </c>
      <c r="R29" s="332"/>
      <c r="S29" s="332">
        <v>60981.248952691014</v>
      </c>
    </row>
    <row r="30" spans="1:19" s="314" customFormat="1" ht="12.75">
      <c r="A30" s="328"/>
      <c r="B30" s="328"/>
      <c r="C30" s="328" t="s">
        <v>615</v>
      </c>
      <c r="D30" s="328" t="s">
        <v>255</v>
      </c>
      <c r="E30" s="328"/>
      <c r="F30" s="328"/>
      <c r="G30" s="328"/>
      <c r="H30" s="328"/>
      <c r="I30" s="332">
        <f>I31+I36</f>
        <v>21591.291660260526</v>
      </c>
      <c r="J30" s="332"/>
      <c r="K30" s="332">
        <f>K31+K36</f>
        <v>-2914.7457490452716</v>
      </c>
      <c r="L30" s="332"/>
      <c r="M30" s="332">
        <f>M31+M36</f>
        <v>545.3777009542247</v>
      </c>
      <c r="N30" s="332"/>
      <c r="O30" s="332">
        <f>O31+O36</f>
        <v>229.52034025455418</v>
      </c>
      <c r="P30" s="332"/>
      <c r="Q30" s="332">
        <f>Q31+Q36</f>
        <v>1.1368683772161603E-13</v>
      </c>
      <c r="R30" s="332"/>
      <c r="S30" s="332">
        <f>S31+S36</f>
        <v>19451.44395242403</v>
      </c>
    </row>
    <row r="31" spans="1:19" s="314" customFormat="1" ht="12.75">
      <c r="A31" s="328"/>
      <c r="B31" s="328"/>
      <c r="C31" s="328"/>
      <c r="D31" s="328" t="s">
        <v>616</v>
      </c>
      <c r="E31" s="328" t="s">
        <v>617</v>
      </c>
      <c r="F31" s="328"/>
      <c r="G31" s="328"/>
      <c r="H31" s="328"/>
      <c r="I31" s="332">
        <f>I32+I33+I34+I35</f>
        <v>16513.497079516757</v>
      </c>
      <c r="J31" s="332"/>
      <c r="K31" s="332">
        <f>K32+K33+K34+K35</f>
        <v>-1555.119330936789</v>
      </c>
      <c r="L31" s="332"/>
      <c r="M31" s="332">
        <f>M32+M33+M34+M35</f>
        <v>528.2355065552715</v>
      </c>
      <c r="N31" s="332"/>
      <c r="O31" s="332">
        <f>O32+O33+O34+O35</f>
        <v>650.5578998994959</v>
      </c>
      <c r="P31" s="332"/>
      <c r="Q31" s="332">
        <f>Q32+Q33+Q34+Q35</f>
        <v>0</v>
      </c>
      <c r="R31" s="332"/>
      <c r="S31" s="332">
        <f>S32+S33+S34+S35</f>
        <v>16137.171155034735</v>
      </c>
    </row>
    <row r="32" spans="1:19" s="314" customFormat="1" ht="12.75">
      <c r="A32" s="328"/>
      <c r="B32" s="328"/>
      <c r="C32" s="328"/>
      <c r="D32" s="328"/>
      <c r="E32" s="328" t="s">
        <v>618</v>
      </c>
      <c r="F32" s="328" t="s">
        <v>103</v>
      </c>
      <c r="G32" s="328"/>
      <c r="H32" s="328"/>
      <c r="I32" s="332">
        <v>0</v>
      </c>
      <c r="J32" s="332"/>
      <c r="K32" s="332">
        <v>0</v>
      </c>
      <c r="L32" s="332"/>
      <c r="M32" s="332">
        <v>0</v>
      </c>
      <c r="N32" s="332"/>
      <c r="O32" s="332">
        <v>0</v>
      </c>
      <c r="P32" s="332"/>
      <c r="Q32" s="332">
        <v>0</v>
      </c>
      <c r="R32" s="332"/>
      <c r="S32" s="332">
        <v>0</v>
      </c>
    </row>
    <row r="33" spans="1:19" s="314" customFormat="1" ht="12.75">
      <c r="A33" s="328"/>
      <c r="B33" s="328"/>
      <c r="C33" s="328"/>
      <c r="D33" s="328"/>
      <c r="E33" s="328" t="s">
        <v>619</v>
      </c>
      <c r="F33" s="328" t="s">
        <v>612</v>
      </c>
      <c r="G33" s="328"/>
      <c r="H33" s="328"/>
      <c r="I33" s="332">
        <v>13273.231547360001</v>
      </c>
      <c r="J33" s="332"/>
      <c r="K33" s="332">
        <v>-1793.6826309164348</v>
      </c>
      <c r="L33" s="332"/>
      <c r="M33" s="332">
        <v>44.3</v>
      </c>
      <c r="N33" s="332"/>
      <c r="O33" s="332">
        <v>525.302739816434</v>
      </c>
      <c r="P33" s="332"/>
      <c r="Q33" s="332">
        <v>0</v>
      </c>
      <c r="R33" s="332"/>
      <c r="S33" s="332">
        <v>12049.151656259999</v>
      </c>
    </row>
    <row r="34" spans="1:19" s="314" customFormat="1" ht="12.75">
      <c r="A34" s="328"/>
      <c r="B34" s="328"/>
      <c r="C34" s="328"/>
      <c r="D34" s="328"/>
      <c r="E34" s="328" t="s">
        <v>620</v>
      </c>
      <c r="F34" s="328" t="s">
        <v>188</v>
      </c>
      <c r="G34" s="328"/>
      <c r="H34" s="328"/>
      <c r="I34" s="332">
        <v>142.379</v>
      </c>
      <c r="J34" s="332"/>
      <c r="K34" s="332">
        <v>2.7120000000000175</v>
      </c>
      <c r="L34" s="332"/>
      <c r="M34" s="332">
        <v>0</v>
      </c>
      <c r="N34" s="332"/>
      <c r="O34" s="332">
        <v>0</v>
      </c>
      <c r="P34" s="332"/>
      <c r="Q34" s="332">
        <v>0</v>
      </c>
      <c r="R34" s="332"/>
      <c r="S34" s="332">
        <v>145.091</v>
      </c>
    </row>
    <row r="35" spans="1:19" s="314" customFormat="1" ht="12.75">
      <c r="A35" s="328"/>
      <c r="B35" s="328"/>
      <c r="C35" s="328"/>
      <c r="D35" s="328"/>
      <c r="E35" s="328" t="s">
        <v>621</v>
      </c>
      <c r="F35" s="328" t="s">
        <v>189</v>
      </c>
      <c r="G35" s="328"/>
      <c r="H35" s="328"/>
      <c r="I35" s="332">
        <v>3097.8865321567564</v>
      </c>
      <c r="J35" s="332"/>
      <c r="K35" s="332">
        <v>235.85129997964577</v>
      </c>
      <c r="L35" s="332"/>
      <c r="M35" s="332">
        <v>483.9355065552715</v>
      </c>
      <c r="N35" s="332"/>
      <c r="O35" s="332">
        <v>125.25516008306175</v>
      </c>
      <c r="P35" s="332"/>
      <c r="Q35" s="332">
        <v>0</v>
      </c>
      <c r="R35" s="332"/>
      <c r="S35" s="332">
        <v>3942.928498774735</v>
      </c>
    </row>
    <row r="36" spans="1:19" s="314" customFormat="1" ht="12.75">
      <c r="A36" s="328"/>
      <c r="B36" s="328"/>
      <c r="C36" s="328"/>
      <c r="D36" s="328" t="s">
        <v>261</v>
      </c>
      <c r="E36" s="328"/>
      <c r="F36" s="328"/>
      <c r="G36" s="328"/>
      <c r="H36" s="328"/>
      <c r="I36" s="332">
        <f>I37+I38+I39+I40</f>
        <v>5077.794580743766</v>
      </c>
      <c r="J36" s="332"/>
      <c r="K36" s="332">
        <f>K37+K38+K39+K40</f>
        <v>-1359.6264181084823</v>
      </c>
      <c r="L36" s="332"/>
      <c r="M36" s="332">
        <f>M37+M38+M39+M40</f>
        <v>17.142194398953112</v>
      </c>
      <c r="N36" s="332"/>
      <c r="O36" s="332">
        <f>O37+O38+O39+O40</f>
        <v>-421.03755964494167</v>
      </c>
      <c r="P36" s="332"/>
      <c r="Q36" s="332">
        <f>Q37+Q38+Q39+Q40</f>
        <v>1.1368683772161603E-13</v>
      </c>
      <c r="R36" s="332"/>
      <c r="S36" s="332">
        <f>S37+S38+S39+S40</f>
        <v>3314.272797389295</v>
      </c>
    </row>
    <row r="37" spans="1:19" s="314" customFormat="1" ht="12.75">
      <c r="A37" s="328"/>
      <c r="B37" s="328"/>
      <c r="C37" s="328"/>
      <c r="D37" s="328"/>
      <c r="E37" s="328" t="s">
        <v>622</v>
      </c>
      <c r="F37" s="328" t="s">
        <v>103</v>
      </c>
      <c r="G37" s="328"/>
      <c r="H37" s="328"/>
      <c r="I37" s="332">
        <v>0</v>
      </c>
      <c r="J37" s="332"/>
      <c r="K37" s="332">
        <v>0</v>
      </c>
      <c r="L37" s="332"/>
      <c r="M37" s="332">
        <v>0</v>
      </c>
      <c r="N37" s="332"/>
      <c r="O37" s="332">
        <v>0</v>
      </c>
      <c r="P37" s="332"/>
      <c r="Q37" s="332">
        <v>0</v>
      </c>
      <c r="R37" s="332"/>
      <c r="S37" s="332">
        <v>0</v>
      </c>
    </row>
    <row r="38" spans="1:19" s="314" customFormat="1" ht="12.75">
      <c r="A38" s="328"/>
      <c r="B38" s="328"/>
      <c r="C38" s="328"/>
      <c r="D38" s="328"/>
      <c r="E38" s="328" t="s">
        <v>623</v>
      </c>
      <c r="F38" s="328" t="s">
        <v>612</v>
      </c>
      <c r="G38" s="328"/>
      <c r="H38" s="328"/>
      <c r="I38" s="332">
        <v>2674.3784432300004</v>
      </c>
      <c r="J38" s="332"/>
      <c r="K38" s="332">
        <v>-868.503392468013</v>
      </c>
      <c r="L38" s="332"/>
      <c r="M38" s="332">
        <v>6.7</v>
      </c>
      <c r="N38" s="332"/>
      <c r="O38" s="332">
        <v>-450.09474274711056</v>
      </c>
      <c r="P38" s="332"/>
      <c r="Q38" s="332">
        <v>0</v>
      </c>
      <c r="R38" s="332"/>
      <c r="S38" s="332">
        <v>1362.480308014877</v>
      </c>
    </row>
    <row r="39" spans="1:19" s="314" customFormat="1" ht="12.75">
      <c r="A39" s="328"/>
      <c r="B39" s="328"/>
      <c r="C39" s="328"/>
      <c r="D39" s="328"/>
      <c r="E39" s="328" t="s">
        <v>624</v>
      </c>
      <c r="F39" s="328" t="s">
        <v>188</v>
      </c>
      <c r="G39" s="328"/>
      <c r="H39" s="328"/>
      <c r="I39" s="332">
        <v>0</v>
      </c>
      <c r="J39" s="332"/>
      <c r="K39" s="332">
        <v>0</v>
      </c>
      <c r="L39" s="332"/>
      <c r="M39" s="332">
        <v>0</v>
      </c>
      <c r="N39" s="332"/>
      <c r="O39" s="332">
        <v>0</v>
      </c>
      <c r="P39" s="332"/>
      <c r="Q39" s="332">
        <v>0</v>
      </c>
      <c r="R39" s="332"/>
      <c r="S39" s="332">
        <v>0</v>
      </c>
    </row>
    <row r="40" spans="1:19" s="314" customFormat="1" ht="12.75">
      <c r="A40" s="328"/>
      <c r="B40" s="328"/>
      <c r="C40" s="328"/>
      <c r="D40" s="328"/>
      <c r="E40" s="328" t="s">
        <v>625</v>
      </c>
      <c r="F40" s="328" t="s">
        <v>189</v>
      </c>
      <c r="G40" s="328"/>
      <c r="H40" s="328"/>
      <c r="I40" s="332">
        <v>2403.4161375137655</v>
      </c>
      <c r="J40" s="332"/>
      <c r="K40" s="332">
        <v>-491.1230256404693</v>
      </c>
      <c r="L40" s="332"/>
      <c r="M40" s="332">
        <v>10.442194398953111</v>
      </c>
      <c r="N40" s="332"/>
      <c r="O40" s="332">
        <v>29.0571831021689</v>
      </c>
      <c r="P40" s="332"/>
      <c r="Q40" s="332">
        <v>1.1368683772161603E-13</v>
      </c>
      <c r="R40" s="332"/>
      <c r="S40" s="332">
        <v>1951.792489374418</v>
      </c>
    </row>
    <row r="41" spans="1:19" s="314" customFormat="1" ht="12.75">
      <c r="A41" s="328"/>
      <c r="B41" s="328" t="s">
        <v>539</v>
      </c>
      <c r="C41" s="328" t="s">
        <v>485</v>
      </c>
      <c r="D41" s="328"/>
      <c r="E41" s="328"/>
      <c r="F41" s="328"/>
      <c r="G41" s="328"/>
      <c r="H41" s="328"/>
      <c r="I41" s="332">
        <f>I42+I43+I44+I45</f>
        <v>2466.143868569998</v>
      </c>
      <c r="J41" s="332"/>
      <c r="K41" s="332">
        <f>K42+K43+K44+K45</f>
        <v>-1474.9702493754244</v>
      </c>
      <c r="L41" s="332"/>
      <c r="M41" s="332">
        <f>M42+M43+M44+M45</f>
        <v>235.70504871282844</v>
      </c>
      <c r="N41" s="332"/>
      <c r="O41" s="332">
        <f>O42+O43+O44+O45</f>
        <v>828.1999999999999</v>
      </c>
      <c r="P41" s="332"/>
      <c r="Q41" s="332">
        <f>Q42+Q43+Q44+Q45</f>
        <v>-7.813528787400001</v>
      </c>
      <c r="R41" s="332"/>
      <c r="S41" s="332">
        <f>S42+S43+S44+S45</f>
        <v>2047.2651391200022</v>
      </c>
    </row>
    <row r="42" spans="1:19" s="314" customFormat="1" ht="12.75">
      <c r="A42" s="328"/>
      <c r="B42" s="328"/>
      <c r="C42" s="328" t="s">
        <v>626</v>
      </c>
      <c r="D42" s="328" t="s">
        <v>103</v>
      </c>
      <c r="E42" s="328"/>
      <c r="F42" s="328"/>
      <c r="G42" s="328"/>
      <c r="H42" s="328"/>
      <c r="I42" s="332">
        <v>0</v>
      </c>
      <c r="J42" s="332"/>
      <c r="K42" s="332">
        <v>0</v>
      </c>
      <c r="L42" s="332"/>
      <c r="M42" s="332">
        <v>0</v>
      </c>
      <c r="N42" s="332"/>
      <c r="O42" s="332">
        <v>0</v>
      </c>
      <c r="P42" s="332"/>
      <c r="Q42" s="332">
        <v>0</v>
      </c>
      <c r="R42" s="332"/>
      <c r="S42" s="332">
        <v>0</v>
      </c>
    </row>
    <row r="43" spans="1:19" s="314" customFormat="1" ht="12.75">
      <c r="A43" s="328"/>
      <c r="B43" s="328"/>
      <c r="C43" s="328" t="s">
        <v>627</v>
      </c>
      <c r="D43" s="328" t="s">
        <v>612</v>
      </c>
      <c r="E43" s="328"/>
      <c r="F43" s="328"/>
      <c r="G43" s="328"/>
      <c r="H43" s="328"/>
      <c r="I43" s="332">
        <v>0</v>
      </c>
      <c r="J43" s="332"/>
      <c r="K43" s="332">
        <v>0</v>
      </c>
      <c r="L43" s="332"/>
      <c r="M43" s="332">
        <v>0</v>
      </c>
      <c r="N43" s="332"/>
      <c r="O43" s="332">
        <v>0</v>
      </c>
      <c r="P43" s="332"/>
      <c r="Q43" s="332">
        <v>0</v>
      </c>
      <c r="R43" s="332"/>
      <c r="S43" s="332">
        <v>0</v>
      </c>
    </row>
    <row r="44" spans="1:19" s="314" customFormat="1" ht="12.75">
      <c r="A44" s="328"/>
      <c r="B44" s="328"/>
      <c r="C44" s="328" t="s">
        <v>628</v>
      </c>
      <c r="D44" s="328" t="s">
        <v>188</v>
      </c>
      <c r="E44" s="328"/>
      <c r="F44" s="328"/>
      <c r="G44" s="328"/>
      <c r="H44" s="328"/>
      <c r="I44" s="332">
        <v>2138.1398493399984</v>
      </c>
      <c r="J44" s="332"/>
      <c r="K44" s="332">
        <v>-723.4425905333244</v>
      </c>
      <c r="L44" s="332"/>
      <c r="M44" s="332">
        <v>98.95153577332835</v>
      </c>
      <c r="N44" s="332"/>
      <c r="O44" s="332">
        <v>184.9</v>
      </c>
      <c r="P44" s="332"/>
      <c r="Q44" s="332">
        <v>0</v>
      </c>
      <c r="R44" s="332"/>
      <c r="S44" s="332">
        <v>1698.5487945800023</v>
      </c>
    </row>
    <row r="45" spans="1:19" s="314" customFormat="1" ht="12.75">
      <c r="A45" s="328"/>
      <c r="B45" s="328"/>
      <c r="C45" s="328" t="s">
        <v>629</v>
      </c>
      <c r="D45" s="328" t="s">
        <v>189</v>
      </c>
      <c r="E45" s="328"/>
      <c r="F45" s="328"/>
      <c r="G45" s="328"/>
      <c r="H45" s="328"/>
      <c r="I45" s="332">
        <v>328.0040192299999</v>
      </c>
      <c r="J45" s="332"/>
      <c r="K45" s="332">
        <v>-751.5276588421</v>
      </c>
      <c r="L45" s="332"/>
      <c r="M45" s="332">
        <v>136.7535129395001</v>
      </c>
      <c r="N45" s="332"/>
      <c r="O45" s="332">
        <v>643.3</v>
      </c>
      <c r="P45" s="332"/>
      <c r="Q45" s="332">
        <v>-7.813528787400001</v>
      </c>
      <c r="R45" s="332"/>
      <c r="S45" s="332">
        <v>348.71634453999997</v>
      </c>
    </row>
    <row r="46" spans="1:19" s="314" customFormat="1" ht="12.75">
      <c r="A46" s="328"/>
      <c r="B46" s="328" t="s">
        <v>630</v>
      </c>
      <c r="C46" s="328" t="s">
        <v>101</v>
      </c>
      <c r="D46" s="328"/>
      <c r="E46" s="328"/>
      <c r="F46" s="328"/>
      <c r="G46" s="328"/>
      <c r="H46" s="328"/>
      <c r="I46" s="332">
        <f>I47+I56+I69+I76</f>
        <v>25278.78239282747</v>
      </c>
      <c r="J46" s="332"/>
      <c r="K46" s="332">
        <f>K47+K56+K69+K76</f>
        <v>359.05795247357014</v>
      </c>
      <c r="L46" s="332"/>
      <c r="M46" s="332">
        <f>M47+M56+M69+M76</f>
        <v>0</v>
      </c>
      <c r="N46" s="332"/>
      <c r="O46" s="332">
        <f>O47+O56+O69+O76</f>
        <v>366.8254298806763</v>
      </c>
      <c r="P46" s="332"/>
      <c r="Q46" s="332">
        <f>Q47+Q56+Q69+Q76</f>
        <v>0</v>
      </c>
      <c r="R46" s="332"/>
      <c r="S46" s="332">
        <f>S47+S56+S69+S76</f>
        <v>26004.665775181715</v>
      </c>
    </row>
    <row r="47" spans="1:19" s="314" customFormat="1" ht="12.75">
      <c r="A47" s="328"/>
      <c r="B47" s="328"/>
      <c r="C47" s="328" t="s">
        <v>313</v>
      </c>
      <c r="D47" s="328" t="s">
        <v>21</v>
      </c>
      <c r="E47" s="328"/>
      <c r="F47" s="328"/>
      <c r="G47" s="328"/>
      <c r="H47" s="328"/>
      <c r="I47" s="332">
        <f>I48+I51</f>
        <v>10082.677108223676</v>
      </c>
      <c r="J47" s="332"/>
      <c r="K47" s="332">
        <f>K48+K51</f>
        <v>715.8950496891237</v>
      </c>
      <c r="L47" s="332"/>
      <c r="M47" s="332">
        <f>M48+M51</f>
        <v>0</v>
      </c>
      <c r="N47" s="332"/>
      <c r="O47" s="332">
        <f>O48+O51</f>
        <v>0</v>
      </c>
      <c r="P47" s="332"/>
      <c r="Q47" s="332">
        <f>Q48+Q51</f>
        <v>0</v>
      </c>
      <c r="R47" s="332"/>
      <c r="S47" s="332">
        <f>S48+S51</f>
        <v>10798.5721579128</v>
      </c>
    </row>
    <row r="48" spans="1:19" s="314" customFormat="1" ht="12.75">
      <c r="A48" s="328"/>
      <c r="B48" s="328"/>
      <c r="C48" s="328"/>
      <c r="D48" s="328" t="s">
        <v>631</v>
      </c>
      <c r="E48" s="328" t="s">
        <v>612</v>
      </c>
      <c r="F48" s="328"/>
      <c r="G48" s="328"/>
      <c r="H48" s="328"/>
      <c r="I48" s="332">
        <f>I49+I50</f>
        <v>0</v>
      </c>
      <c r="J48" s="332"/>
      <c r="K48" s="332">
        <f>K49+K50</f>
        <v>0</v>
      </c>
      <c r="L48" s="332"/>
      <c r="M48" s="332">
        <f>M49+M50</f>
        <v>0</v>
      </c>
      <c r="N48" s="332"/>
      <c r="O48" s="332">
        <f>O49+O50</f>
        <v>0</v>
      </c>
      <c r="P48" s="332"/>
      <c r="Q48" s="332">
        <f>Q49+Q50</f>
        <v>0</v>
      </c>
      <c r="R48" s="332"/>
      <c r="S48" s="332">
        <f>S49+S50</f>
        <v>0</v>
      </c>
    </row>
    <row r="49" spans="1:19" s="314" customFormat="1" ht="12.75">
      <c r="A49" s="328"/>
      <c r="B49" s="328"/>
      <c r="C49" s="328"/>
      <c r="D49" s="328"/>
      <c r="E49" s="328" t="s">
        <v>632</v>
      </c>
      <c r="F49" s="328" t="s">
        <v>633</v>
      </c>
      <c r="G49" s="328"/>
      <c r="H49" s="328"/>
      <c r="I49" s="332">
        <v>0</v>
      </c>
      <c r="J49" s="332"/>
      <c r="K49" s="332">
        <v>0</v>
      </c>
      <c r="L49" s="332"/>
      <c r="M49" s="332">
        <v>0</v>
      </c>
      <c r="N49" s="332"/>
      <c r="O49" s="332">
        <v>0</v>
      </c>
      <c r="P49" s="332"/>
      <c r="Q49" s="332">
        <v>0</v>
      </c>
      <c r="R49" s="332"/>
      <c r="S49" s="332">
        <v>0</v>
      </c>
    </row>
    <row r="50" spans="1:19" s="314" customFormat="1" ht="12.75">
      <c r="A50" s="328"/>
      <c r="B50" s="328"/>
      <c r="C50" s="328"/>
      <c r="D50" s="328"/>
      <c r="E50" s="328" t="s">
        <v>634</v>
      </c>
      <c r="F50" s="328" t="s">
        <v>635</v>
      </c>
      <c r="G50" s="328"/>
      <c r="H50" s="328"/>
      <c r="I50" s="332">
        <v>0</v>
      </c>
      <c r="J50" s="332"/>
      <c r="K50" s="332">
        <v>0</v>
      </c>
      <c r="L50" s="332"/>
      <c r="M50" s="332">
        <v>0</v>
      </c>
      <c r="N50" s="332"/>
      <c r="O50" s="332">
        <v>0</v>
      </c>
      <c r="P50" s="332"/>
      <c r="Q50" s="332">
        <v>0</v>
      </c>
      <c r="R50" s="332"/>
      <c r="S50" s="332">
        <v>0</v>
      </c>
    </row>
    <row r="51" spans="1:19" s="314" customFormat="1" ht="12.75">
      <c r="A51" s="328"/>
      <c r="B51" s="328"/>
      <c r="C51" s="328"/>
      <c r="D51" s="328" t="s">
        <v>636</v>
      </c>
      <c r="E51" s="328" t="s">
        <v>189</v>
      </c>
      <c r="F51" s="328"/>
      <c r="G51" s="328"/>
      <c r="H51" s="328"/>
      <c r="I51" s="332">
        <f>I52+I53</f>
        <v>10082.677108223676</v>
      </c>
      <c r="J51" s="332"/>
      <c r="K51" s="332">
        <f>K52+K53</f>
        <v>715.8950496891237</v>
      </c>
      <c r="L51" s="332"/>
      <c r="M51" s="332">
        <f>M52+M53</f>
        <v>0</v>
      </c>
      <c r="N51" s="332"/>
      <c r="O51" s="332">
        <f>O52+O53</f>
        <v>0</v>
      </c>
      <c r="P51" s="332"/>
      <c r="Q51" s="332">
        <f>Q52+Q53</f>
        <v>0</v>
      </c>
      <c r="R51" s="332"/>
      <c r="S51" s="332">
        <f>S52+S53</f>
        <v>10798.5721579128</v>
      </c>
    </row>
    <row r="52" spans="1:19" s="314" customFormat="1" ht="12.75">
      <c r="A52" s="328"/>
      <c r="B52" s="328"/>
      <c r="C52" s="328"/>
      <c r="D52" s="328"/>
      <c r="E52" s="328" t="s">
        <v>637</v>
      </c>
      <c r="F52" s="328" t="s">
        <v>633</v>
      </c>
      <c r="G52" s="328"/>
      <c r="H52" s="328"/>
      <c r="I52" s="332">
        <v>0</v>
      </c>
      <c r="J52" s="332"/>
      <c r="K52" s="332">
        <v>0</v>
      </c>
      <c r="L52" s="332"/>
      <c r="M52" s="332">
        <v>0</v>
      </c>
      <c r="N52" s="332"/>
      <c r="O52" s="332">
        <v>0</v>
      </c>
      <c r="P52" s="332"/>
      <c r="Q52" s="332">
        <v>0</v>
      </c>
      <c r="R52" s="332"/>
      <c r="S52" s="332">
        <v>0</v>
      </c>
    </row>
    <row r="53" spans="1:19" s="314" customFormat="1" ht="12.75">
      <c r="A53" s="328"/>
      <c r="B53" s="328"/>
      <c r="C53" s="328"/>
      <c r="D53" s="328"/>
      <c r="E53" s="328" t="s">
        <v>638</v>
      </c>
      <c r="F53" s="328" t="s">
        <v>635</v>
      </c>
      <c r="G53" s="328"/>
      <c r="H53" s="328"/>
      <c r="I53" s="332">
        <f>I54+I55</f>
        <v>10082.677108223676</v>
      </c>
      <c r="J53" s="332"/>
      <c r="K53" s="332">
        <f>K54+K55</f>
        <v>715.8950496891237</v>
      </c>
      <c r="L53" s="332"/>
      <c r="M53" s="332">
        <f>M54+M55</f>
        <v>0</v>
      </c>
      <c r="N53" s="332"/>
      <c r="O53" s="332">
        <f>O54+O55</f>
        <v>0</v>
      </c>
      <c r="P53" s="332"/>
      <c r="Q53" s="332">
        <f>Q54+Q55</f>
        <v>0</v>
      </c>
      <c r="R53" s="332"/>
      <c r="S53" s="332">
        <f>S54+S55</f>
        <v>10798.5721579128</v>
      </c>
    </row>
    <row r="54" spans="1:19" s="314" customFormat="1" ht="12.75">
      <c r="A54" s="328"/>
      <c r="B54" s="328"/>
      <c r="C54" s="328"/>
      <c r="D54" s="328"/>
      <c r="E54" s="328"/>
      <c r="F54" s="328" t="s">
        <v>639</v>
      </c>
      <c r="G54" s="328" t="s">
        <v>80</v>
      </c>
      <c r="H54" s="328"/>
      <c r="I54" s="332">
        <v>734.251831931692</v>
      </c>
      <c r="J54" s="332"/>
      <c r="K54" s="332">
        <v>184.13675809156553</v>
      </c>
      <c r="L54" s="332"/>
      <c r="M54" s="332">
        <v>0</v>
      </c>
      <c r="N54" s="332"/>
      <c r="O54" s="332">
        <v>0</v>
      </c>
      <c r="P54" s="332"/>
      <c r="Q54" s="332">
        <v>0</v>
      </c>
      <c r="R54" s="332"/>
      <c r="S54" s="332">
        <v>918.3885900232575</v>
      </c>
    </row>
    <row r="55" spans="1:19" s="314" customFormat="1" ht="12.75">
      <c r="A55" s="328"/>
      <c r="B55" s="328"/>
      <c r="C55" s="328"/>
      <c r="D55" s="328"/>
      <c r="E55" s="328"/>
      <c r="F55" s="328" t="s">
        <v>640</v>
      </c>
      <c r="G55" s="328" t="s">
        <v>81</v>
      </c>
      <c r="H55" s="328"/>
      <c r="I55" s="332">
        <v>9348.425276291984</v>
      </c>
      <c r="J55" s="332"/>
      <c r="K55" s="332">
        <v>531.7582915975581</v>
      </c>
      <c r="L55" s="332"/>
      <c r="M55" s="332">
        <v>0</v>
      </c>
      <c r="N55" s="332"/>
      <c r="O55" s="332">
        <v>0</v>
      </c>
      <c r="P55" s="332"/>
      <c r="Q55" s="332">
        <v>0</v>
      </c>
      <c r="R55" s="332"/>
      <c r="S55" s="332">
        <v>9880.183567889542</v>
      </c>
    </row>
    <row r="56" spans="1:19" s="314" customFormat="1" ht="12.75">
      <c r="A56" s="328"/>
      <c r="B56" s="328"/>
      <c r="C56" s="328" t="s">
        <v>314</v>
      </c>
      <c r="D56" s="328" t="s">
        <v>22</v>
      </c>
      <c r="E56" s="328"/>
      <c r="F56" s="328"/>
      <c r="G56" s="328"/>
      <c r="H56" s="328"/>
      <c r="I56" s="332">
        <f>I57+I60+I63+I66</f>
        <v>2988.00373313</v>
      </c>
      <c r="J56" s="332"/>
      <c r="K56" s="332">
        <f>K57+K60+K63+K66</f>
        <v>324.25887939999984</v>
      </c>
      <c r="L56" s="332"/>
      <c r="M56" s="332">
        <f>M57+M60+M63+M66</f>
        <v>0</v>
      </c>
      <c r="N56" s="332"/>
      <c r="O56" s="332">
        <f>O57+O60+O63+O66</f>
        <v>0</v>
      </c>
      <c r="P56" s="332"/>
      <c r="Q56" s="332">
        <f>Q57+Q60+Q63+Q66</f>
        <v>0</v>
      </c>
      <c r="R56" s="332"/>
      <c r="S56" s="332">
        <f>S57+S60+S63+S66</f>
        <v>3312.26261253</v>
      </c>
    </row>
    <row r="57" spans="1:19" s="314" customFormat="1" ht="12.75">
      <c r="A57" s="328"/>
      <c r="B57" s="328"/>
      <c r="C57" s="328"/>
      <c r="D57" s="328" t="s">
        <v>641</v>
      </c>
      <c r="E57" s="328" t="s">
        <v>103</v>
      </c>
      <c r="F57" s="328"/>
      <c r="G57" s="328"/>
      <c r="H57" s="328"/>
      <c r="I57" s="332">
        <f>I58+I59</f>
        <v>0</v>
      </c>
      <c r="J57" s="332"/>
      <c r="K57" s="332">
        <f>K58+K59</f>
        <v>0</v>
      </c>
      <c r="L57" s="332"/>
      <c r="M57" s="332">
        <f>M58+M59</f>
        <v>0</v>
      </c>
      <c r="N57" s="332"/>
      <c r="O57" s="332">
        <f>O58+O59</f>
        <v>0</v>
      </c>
      <c r="P57" s="332"/>
      <c r="Q57" s="332">
        <f>Q58+Q59</f>
        <v>0</v>
      </c>
      <c r="R57" s="332"/>
      <c r="S57" s="332">
        <f>S58+S59</f>
        <v>0</v>
      </c>
    </row>
    <row r="58" spans="1:19" s="314" customFormat="1" ht="12.75">
      <c r="A58" s="328"/>
      <c r="B58" s="328"/>
      <c r="C58" s="328"/>
      <c r="D58" s="328"/>
      <c r="E58" s="328" t="s">
        <v>642</v>
      </c>
      <c r="F58" s="328" t="s">
        <v>633</v>
      </c>
      <c r="G58" s="328"/>
      <c r="H58" s="328"/>
      <c r="I58" s="332">
        <v>0</v>
      </c>
      <c r="J58" s="332"/>
      <c r="K58" s="332">
        <v>0</v>
      </c>
      <c r="L58" s="332"/>
      <c r="M58" s="332">
        <v>0</v>
      </c>
      <c r="N58" s="332"/>
      <c r="O58" s="332">
        <v>0</v>
      </c>
      <c r="P58" s="332"/>
      <c r="Q58" s="332">
        <v>0</v>
      </c>
      <c r="R58" s="332"/>
      <c r="S58" s="332">
        <v>0</v>
      </c>
    </row>
    <row r="59" spans="1:19" s="314" customFormat="1" ht="12.75">
      <c r="A59" s="328"/>
      <c r="B59" s="328"/>
      <c r="C59" s="328"/>
      <c r="D59" s="328"/>
      <c r="E59" s="328" t="s">
        <v>643</v>
      </c>
      <c r="F59" s="328" t="s">
        <v>635</v>
      </c>
      <c r="G59" s="328"/>
      <c r="H59" s="328"/>
      <c r="I59" s="332">
        <v>0</v>
      </c>
      <c r="J59" s="332"/>
      <c r="K59" s="332">
        <v>0</v>
      </c>
      <c r="L59" s="332"/>
      <c r="M59" s="332">
        <v>0</v>
      </c>
      <c r="N59" s="332"/>
      <c r="O59" s="332">
        <v>0</v>
      </c>
      <c r="P59" s="332"/>
      <c r="Q59" s="332">
        <v>0</v>
      </c>
      <c r="R59" s="332"/>
      <c r="S59" s="332">
        <v>0</v>
      </c>
    </row>
    <row r="60" spans="1:19" s="314" customFormat="1" ht="12.75">
      <c r="A60" s="328"/>
      <c r="B60" s="328"/>
      <c r="C60" s="328"/>
      <c r="D60" s="328" t="s">
        <v>644</v>
      </c>
      <c r="E60" s="328" t="s">
        <v>612</v>
      </c>
      <c r="F60" s="328"/>
      <c r="G60" s="328"/>
      <c r="H60" s="328"/>
      <c r="I60" s="332">
        <f>I61+I62</f>
        <v>0</v>
      </c>
      <c r="J60" s="332"/>
      <c r="K60" s="332">
        <f>K61+K62</f>
        <v>0</v>
      </c>
      <c r="L60" s="332"/>
      <c r="M60" s="332">
        <f>M61+M62</f>
        <v>0</v>
      </c>
      <c r="N60" s="332"/>
      <c r="O60" s="332">
        <f>O61+O62</f>
        <v>0</v>
      </c>
      <c r="P60" s="332"/>
      <c r="Q60" s="332">
        <f>Q61+Q62</f>
        <v>0</v>
      </c>
      <c r="R60" s="332"/>
      <c r="S60" s="332">
        <f>S61+S62</f>
        <v>0</v>
      </c>
    </row>
    <row r="61" spans="1:19" s="314" customFormat="1" ht="12.75">
      <c r="A61" s="328"/>
      <c r="B61" s="328"/>
      <c r="C61" s="328"/>
      <c r="D61" s="328"/>
      <c r="E61" s="328" t="s">
        <v>645</v>
      </c>
      <c r="F61" s="328" t="s">
        <v>633</v>
      </c>
      <c r="G61" s="328"/>
      <c r="H61" s="328"/>
      <c r="I61" s="332">
        <v>0</v>
      </c>
      <c r="J61" s="332"/>
      <c r="K61" s="332">
        <v>0</v>
      </c>
      <c r="L61" s="332"/>
      <c r="M61" s="332">
        <v>0</v>
      </c>
      <c r="N61" s="332"/>
      <c r="O61" s="332">
        <v>0</v>
      </c>
      <c r="P61" s="332"/>
      <c r="Q61" s="332">
        <v>0</v>
      </c>
      <c r="R61" s="332"/>
      <c r="S61" s="332">
        <v>0</v>
      </c>
    </row>
    <row r="62" spans="1:19" s="314" customFormat="1" ht="12.75">
      <c r="A62" s="328"/>
      <c r="B62" s="328"/>
      <c r="C62" s="328"/>
      <c r="D62" s="328"/>
      <c r="E62" s="328" t="s">
        <v>646</v>
      </c>
      <c r="F62" s="328" t="s">
        <v>635</v>
      </c>
      <c r="G62" s="328"/>
      <c r="H62" s="328"/>
      <c r="I62" s="332">
        <v>0</v>
      </c>
      <c r="J62" s="332"/>
      <c r="K62" s="332">
        <v>0</v>
      </c>
      <c r="L62" s="332"/>
      <c r="M62" s="332">
        <v>0</v>
      </c>
      <c r="N62" s="332"/>
      <c r="O62" s="332">
        <v>0</v>
      </c>
      <c r="P62" s="332"/>
      <c r="Q62" s="332">
        <v>0</v>
      </c>
      <c r="R62" s="332"/>
      <c r="S62" s="332">
        <v>0</v>
      </c>
    </row>
    <row r="63" spans="1:19" s="314" customFormat="1" ht="12.75">
      <c r="A63" s="328"/>
      <c r="B63" s="328"/>
      <c r="C63" s="328"/>
      <c r="D63" s="328" t="s">
        <v>647</v>
      </c>
      <c r="E63" s="328" t="s">
        <v>188</v>
      </c>
      <c r="F63" s="328"/>
      <c r="G63" s="328"/>
      <c r="H63" s="328"/>
      <c r="I63" s="332">
        <f>I64+I65</f>
        <v>2127.3320000000003</v>
      </c>
      <c r="J63" s="332"/>
      <c r="K63" s="332">
        <f>K64+K65</f>
        <v>314.1899999999998</v>
      </c>
      <c r="L63" s="332"/>
      <c r="M63" s="332">
        <f>M64+M65</f>
        <v>0</v>
      </c>
      <c r="N63" s="332"/>
      <c r="O63" s="332">
        <f>O64+O65</f>
        <v>0</v>
      </c>
      <c r="P63" s="332"/>
      <c r="Q63" s="332">
        <f>Q64+Q65</f>
        <v>0</v>
      </c>
      <c r="R63" s="332"/>
      <c r="S63" s="332">
        <f>S64+S65</f>
        <v>2441.522</v>
      </c>
    </row>
    <row r="64" spans="1:19" s="314" customFormat="1" ht="12.75">
      <c r="A64" s="328"/>
      <c r="B64" s="328"/>
      <c r="C64" s="328"/>
      <c r="D64" s="328"/>
      <c r="E64" s="328" t="s">
        <v>648</v>
      </c>
      <c r="F64" s="328" t="s">
        <v>633</v>
      </c>
      <c r="G64" s="328"/>
      <c r="H64" s="328"/>
      <c r="I64" s="332">
        <v>836.942</v>
      </c>
      <c r="J64" s="332"/>
      <c r="K64" s="332">
        <v>184.49900000000002</v>
      </c>
      <c r="L64" s="332"/>
      <c r="M64" s="332">
        <v>0</v>
      </c>
      <c r="N64" s="332"/>
      <c r="O64" s="332">
        <v>0</v>
      </c>
      <c r="P64" s="332"/>
      <c r="Q64" s="332">
        <v>0</v>
      </c>
      <c r="R64" s="332"/>
      <c r="S64" s="332">
        <v>1021.441</v>
      </c>
    </row>
    <row r="65" spans="1:19" s="314" customFormat="1" ht="12.75">
      <c r="A65" s="328"/>
      <c r="B65" s="328"/>
      <c r="C65" s="328"/>
      <c r="D65" s="328"/>
      <c r="E65" s="328" t="s">
        <v>649</v>
      </c>
      <c r="F65" s="328" t="s">
        <v>635</v>
      </c>
      <c r="G65" s="328"/>
      <c r="H65" s="328"/>
      <c r="I65" s="332">
        <v>1290.39</v>
      </c>
      <c r="J65" s="332"/>
      <c r="K65" s="332">
        <v>129.6909999999998</v>
      </c>
      <c r="L65" s="332"/>
      <c r="M65" s="332">
        <v>0</v>
      </c>
      <c r="N65" s="332"/>
      <c r="O65" s="332">
        <v>0</v>
      </c>
      <c r="P65" s="332"/>
      <c r="Q65" s="332">
        <v>0</v>
      </c>
      <c r="R65" s="332"/>
      <c r="S65" s="332">
        <v>1420.081</v>
      </c>
    </row>
    <row r="66" spans="1:19" s="314" customFormat="1" ht="12.75">
      <c r="A66" s="328"/>
      <c r="B66" s="328"/>
      <c r="C66" s="328"/>
      <c r="D66" s="328" t="s">
        <v>650</v>
      </c>
      <c r="E66" s="328" t="s">
        <v>189</v>
      </c>
      <c r="F66" s="328"/>
      <c r="G66" s="328"/>
      <c r="H66" s="328"/>
      <c r="I66" s="332">
        <f>I67+I68</f>
        <v>860.6717331299999</v>
      </c>
      <c r="J66" s="332"/>
      <c r="K66" s="332">
        <f>K67+K68</f>
        <v>10.068879400000004</v>
      </c>
      <c r="L66" s="332"/>
      <c r="M66" s="332">
        <f>M67+M68</f>
        <v>0</v>
      </c>
      <c r="N66" s="332"/>
      <c r="O66" s="332">
        <f>O67+O68</f>
        <v>0</v>
      </c>
      <c r="P66" s="332"/>
      <c r="Q66" s="332">
        <f>Q67+Q68</f>
        <v>0</v>
      </c>
      <c r="R66" s="332"/>
      <c r="S66" s="332">
        <f>S67+S68</f>
        <v>870.7406125299999</v>
      </c>
    </row>
    <row r="67" spans="1:19" s="314" customFormat="1" ht="12.75">
      <c r="A67" s="328"/>
      <c r="B67" s="328"/>
      <c r="C67" s="328"/>
      <c r="D67" s="328"/>
      <c r="E67" s="328" t="s">
        <v>651</v>
      </c>
      <c r="F67" s="328" t="s">
        <v>633</v>
      </c>
      <c r="G67" s="328"/>
      <c r="H67" s="328"/>
      <c r="I67" s="332">
        <v>0</v>
      </c>
      <c r="J67" s="332"/>
      <c r="K67" s="332">
        <v>0</v>
      </c>
      <c r="L67" s="332"/>
      <c r="M67" s="332">
        <v>0</v>
      </c>
      <c r="N67" s="332"/>
      <c r="O67" s="332">
        <v>0</v>
      </c>
      <c r="P67" s="332"/>
      <c r="Q67" s="332">
        <v>0</v>
      </c>
      <c r="R67" s="332"/>
      <c r="S67" s="332">
        <v>0</v>
      </c>
    </row>
    <row r="68" spans="1:19" s="314" customFormat="1" ht="12.75">
      <c r="A68" s="328"/>
      <c r="B68" s="328"/>
      <c r="C68" s="328"/>
      <c r="D68" s="328"/>
      <c r="E68" s="328" t="s">
        <v>652</v>
      </c>
      <c r="F68" s="328" t="s">
        <v>635</v>
      </c>
      <c r="G68" s="328"/>
      <c r="H68" s="328"/>
      <c r="I68" s="332">
        <v>860.6717331299999</v>
      </c>
      <c r="J68" s="332"/>
      <c r="K68" s="332">
        <v>10.068879400000004</v>
      </c>
      <c r="L68" s="332"/>
      <c r="M68" s="332">
        <v>0</v>
      </c>
      <c r="N68" s="332"/>
      <c r="O68" s="332">
        <v>0</v>
      </c>
      <c r="P68" s="332"/>
      <c r="Q68" s="332">
        <v>0</v>
      </c>
      <c r="R68" s="332"/>
      <c r="S68" s="332">
        <v>870.7406125299999</v>
      </c>
    </row>
    <row r="69" spans="1:19" s="314" customFormat="1" ht="12.75">
      <c r="A69" s="328"/>
      <c r="B69" s="328"/>
      <c r="C69" s="328" t="s">
        <v>315</v>
      </c>
      <c r="D69" s="328" t="s">
        <v>23</v>
      </c>
      <c r="E69" s="328"/>
      <c r="F69" s="328"/>
      <c r="G69" s="328"/>
      <c r="H69" s="328"/>
      <c r="I69" s="332">
        <f>I70+I71+I72+I73</f>
        <v>11850.921551473795</v>
      </c>
      <c r="J69" s="332"/>
      <c r="K69" s="332">
        <f>K70+K71+K72+K73</f>
        <v>-681.0959766155534</v>
      </c>
      <c r="L69" s="332"/>
      <c r="M69" s="332">
        <f>M70+M71+M72+M73</f>
        <v>0</v>
      </c>
      <c r="N69" s="332"/>
      <c r="O69" s="332">
        <f>O70+O71+O72+O73</f>
        <v>365.4744298806763</v>
      </c>
      <c r="P69" s="332"/>
      <c r="Q69" s="332">
        <f>Q70+Q71+Q72+Q73</f>
        <v>0</v>
      </c>
      <c r="R69" s="332"/>
      <c r="S69" s="332">
        <f>S70+S71+S72+S73</f>
        <v>11535.300004738918</v>
      </c>
    </row>
    <row r="70" spans="1:19" s="314" customFormat="1" ht="12.75">
      <c r="A70" s="328"/>
      <c r="B70" s="328"/>
      <c r="C70" s="328"/>
      <c r="D70" s="328" t="s">
        <v>653</v>
      </c>
      <c r="E70" s="328" t="s">
        <v>103</v>
      </c>
      <c r="F70" s="328"/>
      <c r="G70" s="328"/>
      <c r="H70" s="328"/>
      <c r="I70" s="332">
        <v>0</v>
      </c>
      <c r="J70" s="332"/>
      <c r="K70" s="332">
        <v>0</v>
      </c>
      <c r="L70" s="332"/>
      <c r="M70" s="332">
        <v>0</v>
      </c>
      <c r="N70" s="332"/>
      <c r="O70" s="332">
        <v>0</v>
      </c>
      <c r="P70" s="332"/>
      <c r="Q70" s="332">
        <v>0</v>
      </c>
      <c r="R70" s="332"/>
      <c r="S70" s="332">
        <v>0</v>
      </c>
    </row>
    <row r="71" spans="1:19" s="314" customFormat="1" ht="12.75">
      <c r="A71" s="328"/>
      <c r="B71" s="328"/>
      <c r="C71" s="328"/>
      <c r="D71" s="328" t="s">
        <v>654</v>
      </c>
      <c r="E71" s="328" t="s">
        <v>612</v>
      </c>
      <c r="F71" s="328"/>
      <c r="G71" s="328"/>
      <c r="H71" s="328"/>
      <c r="I71" s="332">
        <v>4179.1216621799995</v>
      </c>
      <c r="J71" s="332"/>
      <c r="K71" s="332">
        <v>84.80798294444776</v>
      </c>
      <c r="L71" s="332"/>
      <c r="M71" s="332">
        <v>0</v>
      </c>
      <c r="N71" s="332"/>
      <c r="O71" s="332">
        <v>331.4744298806763</v>
      </c>
      <c r="P71" s="332"/>
      <c r="Q71" s="332">
        <v>0</v>
      </c>
      <c r="R71" s="332"/>
      <c r="S71" s="332">
        <v>4595.404075005124</v>
      </c>
    </row>
    <row r="72" spans="1:19" s="314" customFormat="1" ht="12.75">
      <c r="A72" s="328"/>
      <c r="B72" s="328"/>
      <c r="C72" s="328"/>
      <c r="D72" s="328" t="s">
        <v>655</v>
      </c>
      <c r="E72" s="328" t="s">
        <v>188</v>
      </c>
      <c r="F72" s="328"/>
      <c r="G72" s="328"/>
      <c r="H72" s="328"/>
      <c r="I72" s="332">
        <v>2781.574</v>
      </c>
      <c r="J72" s="332"/>
      <c r="K72" s="332">
        <v>-378.78200000000015</v>
      </c>
      <c r="L72" s="332"/>
      <c r="M72" s="332">
        <v>0</v>
      </c>
      <c r="N72" s="332"/>
      <c r="O72" s="332">
        <v>0</v>
      </c>
      <c r="P72" s="332"/>
      <c r="Q72" s="332">
        <v>0</v>
      </c>
      <c r="R72" s="332"/>
      <c r="S72" s="332">
        <v>2402.792</v>
      </c>
    </row>
    <row r="73" spans="1:19" s="314" customFormat="1" ht="12.75">
      <c r="A73" s="328"/>
      <c r="B73" s="328"/>
      <c r="C73" s="328"/>
      <c r="D73" s="328" t="s">
        <v>656</v>
      </c>
      <c r="E73" s="328" t="s">
        <v>189</v>
      </c>
      <c r="F73" s="328"/>
      <c r="G73" s="328"/>
      <c r="H73" s="328"/>
      <c r="I73" s="332">
        <f>I74+I75</f>
        <v>4890.225889293794</v>
      </c>
      <c r="J73" s="332"/>
      <c r="K73" s="332">
        <f>K74+K75</f>
        <v>-387.12195956000096</v>
      </c>
      <c r="L73" s="332"/>
      <c r="M73" s="332">
        <f>M74+M75</f>
        <v>0</v>
      </c>
      <c r="N73" s="332"/>
      <c r="O73" s="332">
        <f>O74+O75</f>
        <v>34</v>
      </c>
      <c r="P73" s="332"/>
      <c r="Q73" s="332">
        <f>Q74+Q75</f>
        <v>0</v>
      </c>
      <c r="R73" s="332"/>
      <c r="S73" s="332">
        <f>S74+S75</f>
        <v>4537.103929733794</v>
      </c>
    </row>
    <row r="74" spans="1:19" s="314" customFormat="1" ht="12.75">
      <c r="A74" s="328"/>
      <c r="B74" s="328"/>
      <c r="C74" s="328"/>
      <c r="D74" s="328"/>
      <c r="E74" s="328" t="s">
        <v>657</v>
      </c>
      <c r="F74" s="328" t="s">
        <v>80</v>
      </c>
      <c r="G74" s="328"/>
      <c r="H74" s="328"/>
      <c r="I74" s="332">
        <v>419.85450996</v>
      </c>
      <c r="J74" s="332"/>
      <c r="K74" s="332">
        <v>448.9686118300002</v>
      </c>
      <c r="L74" s="332"/>
      <c r="M74" s="332">
        <v>0</v>
      </c>
      <c r="N74" s="332"/>
      <c r="O74" s="332">
        <v>0</v>
      </c>
      <c r="P74" s="332"/>
      <c r="Q74" s="332">
        <v>0</v>
      </c>
      <c r="R74" s="332"/>
      <c r="S74" s="332">
        <v>868.8231217900002</v>
      </c>
    </row>
    <row r="75" spans="1:19" s="314" customFormat="1" ht="12.75">
      <c r="A75" s="328"/>
      <c r="B75" s="328"/>
      <c r="C75" s="328"/>
      <c r="D75" s="328"/>
      <c r="E75" s="328" t="s">
        <v>658</v>
      </c>
      <c r="F75" s="328" t="s">
        <v>81</v>
      </c>
      <c r="G75" s="328"/>
      <c r="H75" s="328"/>
      <c r="I75" s="332">
        <v>4470.371379333795</v>
      </c>
      <c r="J75" s="332"/>
      <c r="K75" s="332">
        <v>-836.0905713900012</v>
      </c>
      <c r="L75" s="332"/>
      <c r="M75" s="332">
        <v>0</v>
      </c>
      <c r="N75" s="332"/>
      <c r="O75" s="332">
        <v>34</v>
      </c>
      <c r="P75" s="332"/>
      <c r="Q75" s="332">
        <v>0</v>
      </c>
      <c r="R75" s="332"/>
      <c r="S75" s="332">
        <v>3668.280807943793</v>
      </c>
    </row>
    <row r="76" spans="1:19" s="314" customFormat="1" ht="12.75">
      <c r="A76" s="328"/>
      <c r="B76" s="328"/>
      <c r="C76" s="328" t="s">
        <v>316</v>
      </c>
      <c r="D76" s="328" t="s">
        <v>24</v>
      </c>
      <c r="E76" s="328"/>
      <c r="F76" s="328"/>
      <c r="G76" s="328"/>
      <c r="H76" s="328"/>
      <c r="I76" s="332">
        <f>I77+I80+I83+I86</f>
        <v>357.18</v>
      </c>
      <c r="J76" s="332"/>
      <c r="K76" s="332">
        <f>K77+K80+K83+K86</f>
        <v>0</v>
      </c>
      <c r="L76" s="332"/>
      <c r="M76" s="332">
        <f>M77+M80+M83+M86</f>
        <v>0</v>
      </c>
      <c r="N76" s="332"/>
      <c r="O76" s="332">
        <f>O77+O80+O83+O86</f>
        <v>1.350999999999999</v>
      </c>
      <c r="P76" s="332"/>
      <c r="Q76" s="332">
        <f>Q77+Q80+Q83+Q86</f>
        <v>0</v>
      </c>
      <c r="R76" s="332"/>
      <c r="S76" s="332">
        <f>S77+S80+S83+S86</f>
        <v>358.531</v>
      </c>
    </row>
    <row r="77" spans="1:19" s="314" customFormat="1" ht="12.75">
      <c r="A77" s="328"/>
      <c r="B77" s="328"/>
      <c r="C77" s="328"/>
      <c r="D77" s="328" t="s">
        <v>317</v>
      </c>
      <c r="E77" s="328" t="s">
        <v>103</v>
      </c>
      <c r="F77" s="328"/>
      <c r="G77" s="328"/>
      <c r="H77" s="328"/>
      <c r="I77" s="332">
        <f>I78+I79</f>
        <v>249.38</v>
      </c>
      <c r="J77" s="332"/>
      <c r="K77" s="332">
        <f>K78+K79</f>
        <v>0</v>
      </c>
      <c r="L77" s="332"/>
      <c r="M77" s="332">
        <f>M78+M79</f>
        <v>0</v>
      </c>
      <c r="N77" s="332"/>
      <c r="O77" s="332">
        <f>O78+O79</f>
        <v>1.350999999999999</v>
      </c>
      <c r="P77" s="332"/>
      <c r="Q77" s="332">
        <f>Q78+Q79</f>
        <v>0</v>
      </c>
      <c r="R77" s="332"/>
      <c r="S77" s="332">
        <f>S78+S79</f>
        <v>250.731</v>
      </c>
    </row>
    <row r="78" spans="1:19" s="314" customFormat="1" ht="12.75">
      <c r="A78" s="328"/>
      <c r="B78" s="328"/>
      <c r="C78" s="328"/>
      <c r="D78" s="328"/>
      <c r="E78" s="328" t="s">
        <v>659</v>
      </c>
      <c r="F78" s="328" t="s">
        <v>633</v>
      </c>
      <c r="G78" s="328"/>
      <c r="H78" s="328"/>
      <c r="I78" s="332">
        <v>249.38</v>
      </c>
      <c r="J78" s="332"/>
      <c r="K78" s="332">
        <v>0</v>
      </c>
      <c r="L78" s="332"/>
      <c r="M78" s="332">
        <v>0</v>
      </c>
      <c r="N78" s="332"/>
      <c r="O78" s="332">
        <v>1.350999999999999</v>
      </c>
      <c r="P78" s="332"/>
      <c r="Q78" s="332">
        <v>0</v>
      </c>
      <c r="R78" s="332"/>
      <c r="S78" s="332">
        <v>250.731</v>
      </c>
    </row>
    <row r="79" spans="1:19" s="314" customFormat="1" ht="12.75">
      <c r="A79" s="328"/>
      <c r="B79" s="328"/>
      <c r="C79" s="328"/>
      <c r="D79" s="328"/>
      <c r="E79" s="328" t="s">
        <v>660</v>
      </c>
      <c r="F79" s="328" t="s">
        <v>635</v>
      </c>
      <c r="G79" s="328"/>
      <c r="H79" s="328"/>
      <c r="I79" s="332">
        <v>0</v>
      </c>
      <c r="J79" s="332"/>
      <c r="K79" s="332">
        <v>0</v>
      </c>
      <c r="L79" s="332"/>
      <c r="M79" s="332">
        <v>0</v>
      </c>
      <c r="N79" s="332"/>
      <c r="O79" s="332">
        <v>0</v>
      </c>
      <c r="P79" s="332"/>
      <c r="Q79" s="332">
        <v>0</v>
      </c>
      <c r="R79" s="332"/>
      <c r="S79" s="332">
        <v>0</v>
      </c>
    </row>
    <row r="80" spans="1:19" s="314" customFormat="1" ht="12.75">
      <c r="A80" s="328"/>
      <c r="B80" s="328"/>
      <c r="C80" s="328"/>
      <c r="D80" s="328" t="s">
        <v>318</v>
      </c>
      <c r="E80" s="328" t="s">
        <v>187</v>
      </c>
      <c r="F80" s="328"/>
      <c r="G80" s="328"/>
      <c r="H80" s="328"/>
      <c r="I80" s="332">
        <f>I81+I82</f>
        <v>107.8</v>
      </c>
      <c r="J80" s="332"/>
      <c r="K80" s="332">
        <f>K81+K82</f>
        <v>0</v>
      </c>
      <c r="L80" s="332"/>
      <c r="M80" s="332">
        <f>M81+M82</f>
        <v>0</v>
      </c>
      <c r="N80" s="332"/>
      <c r="O80" s="332">
        <f>O81+O82</f>
        <v>0</v>
      </c>
      <c r="P80" s="332"/>
      <c r="Q80" s="332">
        <f>Q81+Q82</f>
        <v>0</v>
      </c>
      <c r="R80" s="332"/>
      <c r="S80" s="332">
        <f>S81+S82</f>
        <v>107.8</v>
      </c>
    </row>
    <row r="81" spans="1:19" s="314" customFormat="1" ht="12.75">
      <c r="A81" s="328"/>
      <c r="B81" s="328"/>
      <c r="C81" s="328"/>
      <c r="D81" s="328"/>
      <c r="E81" s="328" t="s">
        <v>661</v>
      </c>
      <c r="F81" s="328" t="s">
        <v>633</v>
      </c>
      <c r="G81" s="328"/>
      <c r="H81" s="328"/>
      <c r="I81" s="332">
        <v>107.8</v>
      </c>
      <c r="J81" s="332"/>
      <c r="K81" s="332">
        <v>0</v>
      </c>
      <c r="L81" s="332"/>
      <c r="M81" s="332">
        <v>0</v>
      </c>
      <c r="N81" s="332"/>
      <c r="O81" s="332">
        <v>0</v>
      </c>
      <c r="P81" s="332"/>
      <c r="Q81" s="332">
        <v>0</v>
      </c>
      <c r="R81" s="332"/>
      <c r="S81" s="332">
        <v>107.8</v>
      </c>
    </row>
    <row r="82" spans="1:19" s="314" customFormat="1" ht="12.75">
      <c r="A82" s="328"/>
      <c r="B82" s="328"/>
      <c r="C82" s="328"/>
      <c r="D82" s="328"/>
      <c r="E82" s="328" t="s">
        <v>662</v>
      </c>
      <c r="F82" s="328" t="s">
        <v>635</v>
      </c>
      <c r="G82" s="328"/>
      <c r="H82" s="328"/>
      <c r="I82" s="332">
        <v>0</v>
      </c>
      <c r="J82" s="332"/>
      <c r="K82" s="332">
        <v>0</v>
      </c>
      <c r="L82" s="332"/>
      <c r="M82" s="332">
        <v>0</v>
      </c>
      <c r="N82" s="332"/>
      <c r="O82" s="332">
        <v>0</v>
      </c>
      <c r="P82" s="332"/>
      <c r="Q82" s="332">
        <v>0</v>
      </c>
      <c r="R82" s="332"/>
      <c r="S82" s="332">
        <v>0</v>
      </c>
    </row>
    <row r="83" spans="1:19" s="314" customFormat="1" ht="12.75">
      <c r="A83" s="328"/>
      <c r="B83" s="328"/>
      <c r="C83" s="328"/>
      <c r="D83" s="328" t="s">
        <v>663</v>
      </c>
      <c r="E83" s="328" t="s">
        <v>188</v>
      </c>
      <c r="F83" s="328"/>
      <c r="G83" s="328"/>
      <c r="H83" s="328"/>
      <c r="I83" s="332">
        <f>I84+I85</f>
        <v>0</v>
      </c>
      <c r="J83" s="332"/>
      <c r="K83" s="332">
        <f>K84+K85</f>
        <v>0</v>
      </c>
      <c r="L83" s="332"/>
      <c r="M83" s="332">
        <f>M84+M85</f>
        <v>0</v>
      </c>
      <c r="N83" s="332"/>
      <c r="O83" s="332">
        <f>O84+O85</f>
        <v>0</v>
      </c>
      <c r="P83" s="332"/>
      <c r="Q83" s="332">
        <f>Q84+Q85</f>
        <v>0</v>
      </c>
      <c r="R83" s="332"/>
      <c r="S83" s="332">
        <f>S84+S85</f>
        <v>0</v>
      </c>
    </row>
    <row r="84" spans="1:19" s="314" customFormat="1" ht="12.75">
      <c r="A84" s="328"/>
      <c r="B84" s="328"/>
      <c r="C84" s="328"/>
      <c r="D84" s="328"/>
      <c r="E84" s="328" t="s">
        <v>664</v>
      </c>
      <c r="F84" s="328" t="s">
        <v>633</v>
      </c>
      <c r="G84" s="328"/>
      <c r="H84" s="328"/>
      <c r="I84" s="332">
        <v>0</v>
      </c>
      <c r="J84" s="332"/>
      <c r="K84" s="332">
        <v>0</v>
      </c>
      <c r="L84" s="332"/>
      <c r="M84" s="332">
        <v>0</v>
      </c>
      <c r="N84" s="332"/>
      <c r="O84" s="332">
        <v>0</v>
      </c>
      <c r="P84" s="332"/>
      <c r="Q84" s="332">
        <v>0</v>
      </c>
      <c r="R84" s="332"/>
      <c r="S84" s="332">
        <v>0</v>
      </c>
    </row>
    <row r="85" spans="1:19" s="314" customFormat="1" ht="12.75">
      <c r="A85" s="328"/>
      <c r="B85" s="328"/>
      <c r="C85" s="328"/>
      <c r="D85" s="328"/>
      <c r="E85" s="328" t="s">
        <v>665</v>
      </c>
      <c r="F85" s="328" t="s">
        <v>635</v>
      </c>
      <c r="G85" s="328"/>
      <c r="H85" s="328"/>
      <c r="I85" s="332">
        <v>0</v>
      </c>
      <c r="J85" s="332"/>
      <c r="K85" s="332">
        <v>0</v>
      </c>
      <c r="L85" s="332"/>
      <c r="M85" s="332">
        <v>0</v>
      </c>
      <c r="N85" s="332"/>
      <c r="O85" s="332">
        <v>0</v>
      </c>
      <c r="P85" s="332"/>
      <c r="Q85" s="332">
        <v>0</v>
      </c>
      <c r="R85" s="332"/>
      <c r="S85" s="332">
        <v>0</v>
      </c>
    </row>
    <row r="86" spans="1:19" s="314" customFormat="1" ht="12.75">
      <c r="A86" s="328"/>
      <c r="B86" s="328"/>
      <c r="C86" s="328"/>
      <c r="D86" s="328" t="s">
        <v>666</v>
      </c>
      <c r="E86" s="328" t="s">
        <v>189</v>
      </c>
      <c r="F86" s="328"/>
      <c r="G86" s="328"/>
      <c r="H86" s="328"/>
      <c r="I86" s="332">
        <f>I87+I88</f>
        <v>0</v>
      </c>
      <c r="J86" s="332"/>
      <c r="K86" s="332">
        <f>K87+K88</f>
        <v>0</v>
      </c>
      <c r="L86" s="332"/>
      <c r="M86" s="332">
        <f>M87+M88</f>
        <v>0</v>
      </c>
      <c r="N86" s="332"/>
      <c r="O86" s="332">
        <f>O87+O88</f>
        <v>0</v>
      </c>
      <c r="P86" s="332"/>
      <c r="Q86" s="332">
        <f>Q87+Q88</f>
        <v>0</v>
      </c>
      <c r="R86" s="332"/>
      <c r="S86" s="332">
        <f>S87+S88</f>
        <v>0</v>
      </c>
    </row>
    <row r="87" spans="1:19" s="314" customFormat="1" ht="12.75">
      <c r="A87" s="328"/>
      <c r="B87" s="328"/>
      <c r="C87" s="328"/>
      <c r="D87" s="328"/>
      <c r="E87" s="328" t="s">
        <v>667</v>
      </c>
      <c r="F87" s="328" t="s">
        <v>633</v>
      </c>
      <c r="G87" s="328"/>
      <c r="H87" s="328"/>
      <c r="I87" s="332">
        <v>0</v>
      </c>
      <c r="J87" s="332"/>
      <c r="K87" s="332">
        <v>0</v>
      </c>
      <c r="L87" s="332"/>
      <c r="M87" s="332">
        <v>0</v>
      </c>
      <c r="N87" s="332"/>
      <c r="O87" s="332">
        <v>0</v>
      </c>
      <c r="P87" s="332"/>
      <c r="Q87" s="332">
        <v>0</v>
      </c>
      <c r="R87" s="332"/>
      <c r="S87" s="332">
        <v>0</v>
      </c>
    </row>
    <row r="88" spans="1:19" s="314" customFormat="1" ht="12.75">
      <c r="A88" s="328"/>
      <c r="B88" s="328"/>
      <c r="C88" s="328"/>
      <c r="D88" s="328"/>
      <c r="E88" s="328" t="s">
        <v>668</v>
      </c>
      <c r="F88" s="328" t="s">
        <v>635</v>
      </c>
      <c r="G88" s="328"/>
      <c r="H88" s="328"/>
      <c r="I88" s="332">
        <f>I89+I90</f>
        <v>0</v>
      </c>
      <c r="J88" s="332"/>
      <c r="K88" s="332">
        <f>K89+K90</f>
        <v>0</v>
      </c>
      <c r="L88" s="332"/>
      <c r="M88" s="332">
        <f>M89+M90</f>
        <v>0</v>
      </c>
      <c r="N88" s="332"/>
      <c r="O88" s="332">
        <f>O89+O90</f>
        <v>0</v>
      </c>
      <c r="P88" s="332"/>
      <c r="Q88" s="332">
        <f>Q89+Q90</f>
        <v>0</v>
      </c>
      <c r="R88" s="332"/>
      <c r="S88" s="332">
        <f>S89+S90</f>
        <v>0</v>
      </c>
    </row>
    <row r="89" spans="1:19" s="314" customFormat="1" ht="12.75">
      <c r="A89" s="328"/>
      <c r="B89" s="328"/>
      <c r="C89" s="328"/>
      <c r="D89" s="328"/>
      <c r="E89" s="328"/>
      <c r="F89" s="328" t="s">
        <v>669</v>
      </c>
      <c r="G89" s="328" t="s">
        <v>80</v>
      </c>
      <c r="H89" s="328"/>
      <c r="I89" s="332">
        <v>0</v>
      </c>
      <c r="J89" s="332"/>
      <c r="K89" s="332">
        <v>0</v>
      </c>
      <c r="L89" s="332"/>
      <c r="M89" s="332">
        <v>0</v>
      </c>
      <c r="N89" s="332"/>
      <c r="O89" s="332">
        <v>0</v>
      </c>
      <c r="P89" s="332"/>
      <c r="Q89" s="332">
        <v>0</v>
      </c>
      <c r="R89" s="332"/>
      <c r="S89" s="332">
        <v>0</v>
      </c>
    </row>
    <row r="90" spans="1:19" s="314" customFormat="1" ht="12.75">
      <c r="A90" s="328"/>
      <c r="B90" s="328"/>
      <c r="C90" s="328"/>
      <c r="D90" s="328"/>
      <c r="E90" s="328"/>
      <c r="F90" s="328" t="s">
        <v>670</v>
      </c>
      <c r="G90" s="328" t="s">
        <v>81</v>
      </c>
      <c r="H90" s="328"/>
      <c r="I90" s="332">
        <v>0</v>
      </c>
      <c r="J90" s="332"/>
      <c r="K90" s="332">
        <v>0</v>
      </c>
      <c r="L90" s="332"/>
      <c r="M90" s="332">
        <v>0</v>
      </c>
      <c r="N90" s="332"/>
      <c r="O90" s="332">
        <v>0</v>
      </c>
      <c r="P90" s="332"/>
      <c r="Q90" s="332">
        <v>0</v>
      </c>
      <c r="R90" s="332"/>
      <c r="S90" s="332">
        <v>0</v>
      </c>
    </row>
    <row r="91" spans="1:19" s="314" customFormat="1" ht="12.75">
      <c r="A91" s="328"/>
      <c r="B91" s="328" t="s">
        <v>84</v>
      </c>
      <c r="C91" s="328" t="s">
        <v>85</v>
      </c>
      <c r="D91" s="328"/>
      <c r="E91" s="328"/>
      <c r="F91" s="335"/>
      <c r="G91" s="328"/>
      <c r="H91" s="328"/>
      <c r="I91" s="332">
        <f>I92+I93+I94+I95+I98</f>
        <v>23447.762283970762</v>
      </c>
      <c r="J91" s="332"/>
      <c r="K91" s="332">
        <f>K92+K93+K94+K95+K98</f>
        <v>2117.2978888702837</v>
      </c>
      <c r="L91" s="332"/>
      <c r="M91" s="332">
        <f>M92+M93+M94+M95+M98</f>
        <v>106.28923982163742</v>
      </c>
      <c r="N91" s="332"/>
      <c r="O91" s="332">
        <f>O92+O93+O94+O95+O98</f>
        <v>368.9577635182724</v>
      </c>
      <c r="P91" s="332"/>
      <c r="Q91" s="332">
        <f>Q92+Q93+Q94+Q95+Q98</f>
        <v>0</v>
      </c>
      <c r="R91" s="332"/>
      <c r="S91" s="332">
        <f>S92+S93+S94+S95+S98</f>
        <v>26040.30717618095</v>
      </c>
    </row>
    <row r="92" spans="1:19" s="314" customFormat="1" ht="12.75">
      <c r="A92" s="328"/>
      <c r="B92" s="328"/>
      <c r="C92" s="328" t="s">
        <v>671</v>
      </c>
      <c r="D92" s="304" t="s">
        <v>86</v>
      </c>
      <c r="E92" s="305"/>
      <c r="F92" s="328"/>
      <c r="G92" s="328"/>
      <c r="H92" s="328"/>
      <c r="I92" s="332">
        <v>7.478901737834312</v>
      </c>
      <c r="J92" s="332"/>
      <c r="K92" s="332">
        <v>0</v>
      </c>
      <c r="L92" s="332"/>
      <c r="M92" s="332">
        <v>0.37711660085715426</v>
      </c>
      <c r="N92" s="332"/>
      <c r="O92" s="332">
        <v>0</v>
      </c>
      <c r="P92" s="332"/>
      <c r="Q92" s="332">
        <v>0</v>
      </c>
      <c r="R92" s="332"/>
      <c r="S92" s="332">
        <v>7.856018338691467</v>
      </c>
    </row>
    <row r="93" spans="1:19" s="314" customFormat="1" ht="12.75">
      <c r="A93" s="328"/>
      <c r="B93" s="328"/>
      <c r="C93" s="328" t="s">
        <v>672</v>
      </c>
      <c r="D93" s="304" t="s">
        <v>87</v>
      </c>
      <c r="E93" s="305"/>
      <c r="F93" s="328"/>
      <c r="G93" s="328"/>
      <c r="H93" s="328"/>
      <c r="I93" s="332">
        <v>57.070981571134254</v>
      </c>
      <c r="J93" s="332"/>
      <c r="K93" s="332">
        <v>1084.5880977568913</v>
      </c>
      <c r="L93" s="332"/>
      <c r="M93" s="332">
        <v>0</v>
      </c>
      <c r="N93" s="332"/>
      <c r="O93" s="332">
        <v>17.88218503995475</v>
      </c>
      <c r="P93" s="332"/>
      <c r="Q93" s="332">
        <v>0</v>
      </c>
      <c r="R93" s="332"/>
      <c r="S93" s="332">
        <v>1159.5412643679804</v>
      </c>
    </row>
    <row r="94" spans="1:19" s="314" customFormat="1" ht="12.75">
      <c r="A94" s="328"/>
      <c r="B94" s="328"/>
      <c r="C94" s="328" t="s">
        <v>673</v>
      </c>
      <c r="D94" s="304" t="s">
        <v>88</v>
      </c>
      <c r="E94" s="305"/>
      <c r="F94" s="328"/>
      <c r="G94" s="328"/>
      <c r="H94" s="328"/>
      <c r="I94" s="332">
        <v>168.35389909297442</v>
      </c>
      <c r="J94" s="332"/>
      <c r="K94" s="332">
        <v>85.31982382196327</v>
      </c>
      <c r="L94" s="332"/>
      <c r="M94" s="332">
        <v>0</v>
      </c>
      <c r="N94" s="332"/>
      <c r="O94" s="332">
        <v>4.84002611279771</v>
      </c>
      <c r="P94" s="332"/>
      <c r="Q94" s="332">
        <v>0</v>
      </c>
      <c r="R94" s="332"/>
      <c r="S94" s="332">
        <v>258.5137490277354</v>
      </c>
    </row>
    <row r="95" spans="1:19" s="314" customFormat="1" ht="12.75">
      <c r="A95" s="328"/>
      <c r="B95" s="328"/>
      <c r="C95" s="328" t="s">
        <v>674</v>
      </c>
      <c r="D95" s="304" t="s">
        <v>89</v>
      </c>
      <c r="E95" s="305"/>
      <c r="F95" s="328"/>
      <c r="G95" s="328"/>
      <c r="H95" s="328"/>
      <c r="I95" s="332">
        <f>I96+I97</f>
        <v>23136.42401581882</v>
      </c>
      <c r="J95" s="332"/>
      <c r="K95" s="332">
        <f>K96+K97</f>
        <v>953.1655816514287</v>
      </c>
      <c r="L95" s="332"/>
      <c r="M95" s="332">
        <f>M96+M97</f>
        <v>105.91212322078027</v>
      </c>
      <c r="N95" s="332"/>
      <c r="O95" s="332">
        <f>O96+O97</f>
        <v>346.23555236551994</v>
      </c>
      <c r="P95" s="332"/>
      <c r="Q95" s="332">
        <f>Q96+Q97</f>
        <v>0</v>
      </c>
      <c r="R95" s="332"/>
      <c r="S95" s="332">
        <f>S96+S97</f>
        <v>24541.737273056548</v>
      </c>
    </row>
    <row r="96" spans="1:19" s="314" customFormat="1" ht="12.75">
      <c r="A96" s="328"/>
      <c r="B96" s="328"/>
      <c r="C96" s="328"/>
      <c r="D96" s="305" t="s">
        <v>675</v>
      </c>
      <c r="E96" s="304" t="s">
        <v>90</v>
      </c>
      <c r="F96" s="328"/>
      <c r="G96" s="328"/>
      <c r="H96" s="328"/>
      <c r="I96" s="332">
        <v>5537.902272871261</v>
      </c>
      <c r="J96" s="332"/>
      <c r="K96" s="332">
        <v>656.8204381498548</v>
      </c>
      <c r="L96" s="332"/>
      <c r="M96" s="332">
        <v>0</v>
      </c>
      <c r="N96" s="332"/>
      <c r="O96" s="332">
        <v>90.69048175807568</v>
      </c>
      <c r="P96" s="332"/>
      <c r="Q96" s="332">
        <v>0</v>
      </c>
      <c r="R96" s="332"/>
      <c r="S96" s="332">
        <v>6285.413192779191</v>
      </c>
    </row>
    <row r="97" spans="1:19" s="314" customFormat="1" ht="12.75">
      <c r="A97" s="328"/>
      <c r="B97" s="328"/>
      <c r="C97" s="328"/>
      <c r="D97" s="305" t="s">
        <v>676</v>
      </c>
      <c r="E97" s="304" t="s">
        <v>91</v>
      </c>
      <c r="F97" s="328"/>
      <c r="G97" s="328"/>
      <c r="H97" s="328"/>
      <c r="I97" s="332">
        <v>17598.52174294756</v>
      </c>
      <c r="J97" s="332"/>
      <c r="K97" s="332">
        <v>296.34514350157394</v>
      </c>
      <c r="L97" s="332"/>
      <c r="M97" s="332">
        <v>105.91212322078027</v>
      </c>
      <c r="N97" s="332"/>
      <c r="O97" s="332">
        <v>255.54507060744425</v>
      </c>
      <c r="P97" s="332"/>
      <c r="Q97" s="332">
        <v>0</v>
      </c>
      <c r="R97" s="332"/>
      <c r="S97" s="332">
        <v>18256.324080277358</v>
      </c>
    </row>
    <row r="98" spans="1:19" s="314" customFormat="1" ht="12.75">
      <c r="A98" s="328"/>
      <c r="B98" s="328"/>
      <c r="C98" s="328" t="s">
        <v>677</v>
      </c>
      <c r="D98" s="304" t="s">
        <v>92</v>
      </c>
      <c r="E98" s="305"/>
      <c r="F98" s="328"/>
      <c r="G98" s="328"/>
      <c r="H98" s="328"/>
      <c r="I98" s="332">
        <v>78.43448575</v>
      </c>
      <c r="J98" s="332"/>
      <c r="K98" s="332">
        <v>-5.7756143599999845</v>
      </c>
      <c r="L98" s="332"/>
      <c r="M98" s="332">
        <v>0</v>
      </c>
      <c r="N98" s="332"/>
      <c r="O98" s="332">
        <v>-1.589700593385146E-14</v>
      </c>
      <c r="P98" s="332"/>
      <c r="Q98" s="332">
        <v>0</v>
      </c>
      <c r="R98" s="332"/>
      <c r="S98" s="332">
        <v>72.65887139</v>
      </c>
    </row>
    <row r="99" spans="9:19" s="260" customFormat="1" ht="12.75">
      <c r="I99" s="318"/>
      <c r="J99" s="318"/>
      <c r="K99" s="318"/>
      <c r="L99" s="318"/>
      <c r="M99" s="318"/>
      <c r="N99" s="318"/>
      <c r="O99" s="318"/>
      <c r="P99" s="318"/>
      <c r="Q99" s="318"/>
      <c r="R99" s="318"/>
      <c r="S99" s="318"/>
    </row>
    <row r="100" spans="2:19" ht="12.75">
      <c r="B100" s="336"/>
      <c r="C100" s="336"/>
      <c r="D100" s="336"/>
      <c r="E100" s="336"/>
      <c r="F100" s="336"/>
      <c r="G100" s="336"/>
      <c r="H100" s="336"/>
      <c r="I100" s="243"/>
      <c r="J100" s="243"/>
      <c r="K100" s="243"/>
      <c r="L100" s="383"/>
      <c r="M100" s="383"/>
      <c r="N100" s="243"/>
      <c r="O100" s="383"/>
      <c r="P100" s="383"/>
      <c r="Q100" s="383"/>
      <c r="R100" s="243"/>
      <c r="S100" s="383"/>
    </row>
    <row r="101" spans="1:19" s="314" customFormat="1" ht="12.75">
      <c r="A101" s="314" t="s">
        <v>475</v>
      </c>
      <c r="B101" s="314" t="s">
        <v>8</v>
      </c>
      <c r="C101" s="337"/>
      <c r="I101" s="332">
        <f>I103+I111+I128+I133</f>
        <v>186126.17612792188</v>
      </c>
      <c r="J101" s="318"/>
      <c r="K101" s="332">
        <f>K103+K111+K128+K133</f>
        <v>6605.923156178636</v>
      </c>
      <c r="L101" s="318"/>
      <c r="M101" s="332">
        <f>M103+M111+M128+M133</f>
        <v>1924.9775304457069</v>
      </c>
      <c r="N101" s="318"/>
      <c r="O101" s="332">
        <f>O103+O111+O128+O133</f>
        <v>-160.86964651864702</v>
      </c>
      <c r="P101" s="318"/>
      <c r="Q101" s="332">
        <f>Q103+Q111+Q128+Q133</f>
        <v>-23.074064601672028</v>
      </c>
      <c r="R101" s="318"/>
      <c r="S101" s="332">
        <f>S103+S111+S128+S133</f>
        <v>194473.13310342593</v>
      </c>
    </row>
    <row r="102" spans="1:19" s="314" customFormat="1" ht="12.75">
      <c r="A102" s="338"/>
      <c r="B102" s="338"/>
      <c r="C102" s="339"/>
      <c r="I102" s="332"/>
      <c r="J102" s="318"/>
      <c r="K102" s="332"/>
      <c r="L102" s="318"/>
      <c r="M102" s="332"/>
      <c r="N102" s="318"/>
      <c r="O102" s="332"/>
      <c r="P102" s="318"/>
      <c r="Q102" s="332"/>
      <c r="R102" s="318"/>
      <c r="S102" s="332"/>
    </row>
    <row r="103" spans="2:19" s="314" customFormat="1" ht="12.75">
      <c r="B103" s="314" t="s">
        <v>470</v>
      </c>
      <c r="C103" s="314" t="s">
        <v>322</v>
      </c>
      <c r="I103" s="332">
        <f>I104+I108</f>
        <v>112617.81777713675</v>
      </c>
      <c r="J103" s="318"/>
      <c r="K103" s="332">
        <f>K104+K108</f>
        <v>3564.1170133504756</v>
      </c>
      <c r="L103" s="318"/>
      <c r="M103" s="332">
        <f>M104+M108</f>
        <v>291.67997422776176</v>
      </c>
      <c r="N103" s="318"/>
      <c r="O103" s="332">
        <f>O104+O108</f>
        <v>-1264.3556552925331</v>
      </c>
      <c r="P103" s="318"/>
      <c r="Q103" s="332">
        <f>Q104+Q108</f>
        <v>-7.1541130000018995</v>
      </c>
      <c r="R103" s="318"/>
      <c r="S103" s="332">
        <f>S104+S108</f>
        <v>115202.10499642245</v>
      </c>
    </row>
    <row r="104" spans="3:19" s="314" customFormat="1" ht="12.75">
      <c r="C104" s="314" t="s">
        <v>240</v>
      </c>
      <c r="D104" s="314" t="s">
        <v>601</v>
      </c>
      <c r="I104" s="332">
        <f>I106+I107</f>
        <v>108797.91554113675</v>
      </c>
      <c r="J104" s="318"/>
      <c r="K104" s="332">
        <f>K106+K107</f>
        <v>3916.5761743504736</v>
      </c>
      <c r="L104" s="318"/>
      <c r="M104" s="332">
        <f>M106+M107</f>
        <v>291.67997422776176</v>
      </c>
      <c r="N104" s="318"/>
      <c r="O104" s="332">
        <f>O106+O107</f>
        <v>-1344.455655292533</v>
      </c>
      <c r="P104" s="318"/>
      <c r="Q104" s="332">
        <f>Q106+Q107</f>
        <v>0</v>
      </c>
      <c r="R104" s="318"/>
      <c r="S104" s="332">
        <f>S106+S107</f>
        <v>111661.71603442245</v>
      </c>
    </row>
    <row r="105" spans="4:19" s="314" customFormat="1" ht="12.75">
      <c r="D105" s="314" t="s">
        <v>241</v>
      </c>
      <c r="I105" s="318"/>
      <c r="J105" s="318"/>
      <c r="K105" s="318"/>
      <c r="L105" s="318"/>
      <c r="M105" s="318"/>
      <c r="N105" s="318"/>
      <c r="O105" s="318"/>
      <c r="P105" s="318"/>
      <c r="Q105" s="318"/>
      <c r="R105" s="318"/>
      <c r="S105" s="318"/>
    </row>
    <row r="106" spans="4:19" s="314" customFormat="1" ht="12.75">
      <c r="D106" s="314" t="s">
        <v>602</v>
      </c>
      <c r="E106" s="314" t="s">
        <v>679</v>
      </c>
      <c r="I106" s="318">
        <v>0</v>
      </c>
      <c r="J106" s="318"/>
      <c r="K106" s="318">
        <v>0</v>
      </c>
      <c r="L106" s="318"/>
      <c r="M106" s="318">
        <v>0</v>
      </c>
      <c r="N106" s="318"/>
      <c r="O106" s="318">
        <v>0</v>
      </c>
      <c r="P106" s="318"/>
      <c r="Q106" s="318">
        <v>0</v>
      </c>
      <c r="R106" s="318"/>
      <c r="S106" s="318">
        <v>0</v>
      </c>
    </row>
    <row r="107" spans="4:19" s="314" customFormat="1" ht="12.75">
      <c r="D107" s="314" t="s">
        <v>604</v>
      </c>
      <c r="E107" s="314" t="s">
        <v>680</v>
      </c>
      <c r="I107" s="318">
        <v>108797.91554113675</v>
      </c>
      <c r="J107" s="318"/>
      <c r="K107" s="318">
        <v>3916.5761743504736</v>
      </c>
      <c r="L107" s="318"/>
      <c r="M107" s="318">
        <v>291.67997422776176</v>
      </c>
      <c r="N107" s="318"/>
      <c r="O107" s="318">
        <v>-1344.455655292533</v>
      </c>
      <c r="P107" s="318"/>
      <c r="Q107" s="318">
        <v>0</v>
      </c>
      <c r="R107" s="318"/>
      <c r="S107" s="318">
        <v>111661.71603442245</v>
      </c>
    </row>
    <row r="108" spans="3:19" s="314" customFormat="1" ht="12.75">
      <c r="C108" s="314" t="s">
        <v>244</v>
      </c>
      <c r="D108" s="314" t="s">
        <v>17</v>
      </c>
      <c r="I108" s="332">
        <f>I110+I109</f>
        <v>3819.9022359999926</v>
      </c>
      <c r="J108" s="318"/>
      <c r="K108" s="332">
        <f>K110+K109</f>
        <v>-352.459160999998</v>
      </c>
      <c r="L108" s="318"/>
      <c r="M108" s="332">
        <f>M110+M109</f>
        <v>0</v>
      </c>
      <c r="N108" s="318"/>
      <c r="O108" s="332">
        <f>O110+O109</f>
        <v>80.1</v>
      </c>
      <c r="P108" s="318"/>
      <c r="Q108" s="332">
        <f>Q110+Q109</f>
        <v>-7.1541130000018995</v>
      </c>
      <c r="R108" s="318"/>
      <c r="S108" s="332">
        <f>S110+S109</f>
        <v>3540.3889619999927</v>
      </c>
    </row>
    <row r="109" spans="4:19" s="314" customFormat="1" ht="12.75">
      <c r="D109" s="314" t="s">
        <v>606</v>
      </c>
      <c r="E109" s="314" t="s">
        <v>679</v>
      </c>
      <c r="I109" s="318">
        <v>0</v>
      </c>
      <c r="J109" s="318"/>
      <c r="K109" s="318">
        <v>0</v>
      </c>
      <c r="L109" s="318"/>
      <c r="M109" s="318">
        <v>0</v>
      </c>
      <c r="N109" s="318"/>
      <c r="O109" s="318">
        <v>0</v>
      </c>
      <c r="P109" s="318"/>
      <c r="Q109" s="318">
        <v>0</v>
      </c>
      <c r="R109" s="318"/>
      <c r="S109" s="318">
        <v>0</v>
      </c>
    </row>
    <row r="110" spans="4:19" s="314" customFormat="1" ht="12.75">
      <c r="D110" s="314" t="s">
        <v>607</v>
      </c>
      <c r="E110" s="314" t="s">
        <v>680</v>
      </c>
      <c r="I110" s="318">
        <v>3819.9022359999926</v>
      </c>
      <c r="J110" s="318"/>
      <c r="K110" s="318">
        <v>-352.459160999998</v>
      </c>
      <c r="L110" s="318"/>
      <c r="M110" s="318">
        <v>0</v>
      </c>
      <c r="N110" s="318"/>
      <c r="O110" s="318">
        <v>80.1</v>
      </c>
      <c r="P110" s="318"/>
      <c r="Q110" s="318">
        <v>-7.1541130000018995</v>
      </c>
      <c r="R110" s="318"/>
      <c r="S110" s="318">
        <v>3540.3889619999927</v>
      </c>
    </row>
    <row r="111" spans="2:19" s="314" customFormat="1" ht="12.75">
      <c r="B111" s="314" t="s">
        <v>474</v>
      </c>
      <c r="C111" s="314" t="s">
        <v>97</v>
      </c>
      <c r="I111" s="318">
        <f>I112+I115</f>
        <v>23507.257612614776</v>
      </c>
      <c r="J111" s="318"/>
      <c r="K111" s="318">
        <f>K112+K115</f>
        <v>1138.3078579347296</v>
      </c>
      <c r="L111" s="318"/>
      <c r="M111" s="318">
        <f>M112+M115</f>
        <v>1401.0465122082555</v>
      </c>
      <c r="N111" s="318"/>
      <c r="O111" s="318">
        <f>O112+O115</f>
        <v>-411.1139912261141</v>
      </c>
      <c r="P111" s="318"/>
      <c r="Q111" s="318">
        <f>Q112+Q115</f>
        <v>-0.253986168252176</v>
      </c>
      <c r="R111" s="318"/>
      <c r="S111" s="318">
        <f>S112+S115</f>
        <v>25635.244005363395</v>
      </c>
    </row>
    <row r="112" spans="3:19" s="314" customFormat="1" ht="12.75">
      <c r="C112" s="314" t="s">
        <v>681</v>
      </c>
      <c r="D112" s="314" t="s">
        <v>249</v>
      </c>
      <c r="I112" s="332">
        <f>I113+I114</f>
        <v>11773.301296104042</v>
      </c>
      <c r="J112" s="318"/>
      <c r="K112" s="332">
        <f>K113+K114</f>
        <v>66.5593419347295</v>
      </c>
      <c r="L112" s="318"/>
      <c r="M112" s="332">
        <f>M113+M114</f>
        <v>985.7865122082555</v>
      </c>
      <c r="N112" s="318"/>
      <c r="O112" s="332">
        <f>O113+O114</f>
        <v>-400.1139912261141</v>
      </c>
      <c r="P112" s="318"/>
      <c r="Q112" s="332">
        <f>Q113+Q114</f>
        <v>0</v>
      </c>
      <c r="R112" s="318"/>
      <c r="S112" s="332">
        <f>S113+S114</f>
        <v>12425.533159020913</v>
      </c>
    </row>
    <row r="113" spans="4:19" s="314" customFormat="1" ht="12.75">
      <c r="D113" s="314" t="s">
        <v>610</v>
      </c>
      <c r="E113" s="314" t="s">
        <v>682</v>
      </c>
      <c r="I113" s="318">
        <v>1327.0135188550098</v>
      </c>
      <c r="J113" s="318"/>
      <c r="K113" s="318">
        <v>105.15739570679125</v>
      </c>
      <c r="L113" s="318"/>
      <c r="M113" s="318">
        <v>418.4121137409529</v>
      </c>
      <c r="N113" s="318"/>
      <c r="O113" s="318">
        <v>-50.094740128722606</v>
      </c>
      <c r="P113" s="318"/>
      <c r="Q113" s="318">
        <v>0</v>
      </c>
      <c r="R113" s="318"/>
      <c r="S113" s="318">
        <v>1800.4882881740314</v>
      </c>
    </row>
    <row r="114" spans="4:19" s="314" customFormat="1" ht="12.75">
      <c r="D114" s="314" t="s">
        <v>611</v>
      </c>
      <c r="E114" s="314" t="s">
        <v>189</v>
      </c>
      <c r="I114" s="318">
        <v>10446.287777249032</v>
      </c>
      <c r="J114" s="318"/>
      <c r="K114" s="318">
        <v>-38.598053772061746</v>
      </c>
      <c r="L114" s="318"/>
      <c r="M114" s="318">
        <v>567.3743984673026</v>
      </c>
      <c r="N114" s="318"/>
      <c r="O114" s="318">
        <v>-350.0192510973915</v>
      </c>
      <c r="P114" s="318"/>
      <c r="Q114" s="318">
        <v>0</v>
      </c>
      <c r="R114" s="318"/>
      <c r="S114" s="318">
        <v>10625.044870846881</v>
      </c>
    </row>
    <row r="115" spans="3:19" s="314" customFormat="1" ht="12.75">
      <c r="C115" s="314" t="s">
        <v>683</v>
      </c>
      <c r="D115" s="314" t="s">
        <v>255</v>
      </c>
      <c r="I115" s="318">
        <f>I116+I123</f>
        <v>11733.956316510734</v>
      </c>
      <c r="J115" s="318"/>
      <c r="K115" s="318">
        <f>K116+K123</f>
        <v>1071.748516</v>
      </c>
      <c r="L115" s="318"/>
      <c r="M115" s="318">
        <f>M116+M123</f>
        <v>415.26</v>
      </c>
      <c r="N115" s="318"/>
      <c r="O115" s="318">
        <f>O116+O123</f>
        <v>-11</v>
      </c>
      <c r="P115" s="318"/>
      <c r="Q115" s="318">
        <f>Q116+Q123</f>
        <v>-0.253986168252176</v>
      </c>
      <c r="R115" s="318"/>
      <c r="S115" s="318">
        <f>S116+S123</f>
        <v>13209.710846342481</v>
      </c>
    </row>
    <row r="116" spans="4:19" s="314" customFormat="1" ht="12.75">
      <c r="D116" s="314" t="s">
        <v>616</v>
      </c>
      <c r="E116" s="314" t="s">
        <v>617</v>
      </c>
      <c r="I116" s="332">
        <f>I117+I118+I119+I120</f>
        <v>10921.256316510733</v>
      </c>
      <c r="J116" s="318"/>
      <c r="K116" s="332">
        <f>K117+K118+K119+K120</f>
        <v>774.6485160000002</v>
      </c>
      <c r="L116" s="318"/>
      <c r="M116" s="332">
        <f>M117+M118+M119+M120</f>
        <v>415.26</v>
      </c>
      <c r="N116" s="318"/>
      <c r="O116" s="332">
        <f>O117+O118+O119+O120</f>
        <v>-11</v>
      </c>
      <c r="P116" s="318"/>
      <c r="Q116" s="332">
        <f>Q117+Q118+Q119+Q120</f>
        <v>-0.253986168252176</v>
      </c>
      <c r="R116" s="318"/>
      <c r="S116" s="332">
        <f>S117+S118+S119+S120</f>
        <v>12099.910846342482</v>
      </c>
    </row>
    <row r="117" spans="5:19" s="314" customFormat="1" ht="12.75">
      <c r="E117" s="314" t="s">
        <v>618</v>
      </c>
      <c r="F117" s="314" t="s">
        <v>103</v>
      </c>
      <c r="I117" s="318">
        <v>0</v>
      </c>
      <c r="J117" s="318"/>
      <c r="K117" s="318">
        <v>0</v>
      </c>
      <c r="L117" s="318"/>
      <c r="M117" s="318">
        <v>0</v>
      </c>
      <c r="N117" s="318"/>
      <c r="O117" s="318">
        <v>0</v>
      </c>
      <c r="P117" s="318"/>
      <c r="Q117" s="318">
        <v>0</v>
      </c>
      <c r="R117" s="318"/>
      <c r="S117" s="318">
        <v>0</v>
      </c>
    </row>
    <row r="118" spans="5:19" s="314" customFormat="1" ht="12.75">
      <c r="E118" s="314" t="s">
        <v>619</v>
      </c>
      <c r="F118" s="314" t="s">
        <v>612</v>
      </c>
      <c r="I118" s="318">
        <v>1557.35898137</v>
      </c>
      <c r="J118" s="318"/>
      <c r="K118" s="318">
        <v>-23.114921999999993</v>
      </c>
      <c r="L118" s="318"/>
      <c r="M118" s="318">
        <v>57.26</v>
      </c>
      <c r="N118" s="318"/>
      <c r="O118" s="318">
        <v>0</v>
      </c>
      <c r="P118" s="318"/>
      <c r="Q118" s="318">
        <v>0.02204742000004245</v>
      </c>
      <c r="R118" s="318"/>
      <c r="S118" s="318">
        <v>1591.52610679</v>
      </c>
    </row>
    <row r="119" spans="5:19" s="314" customFormat="1" ht="12.75">
      <c r="E119" s="314" t="s">
        <v>620</v>
      </c>
      <c r="F119" s="314" t="s">
        <v>188</v>
      </c>
      <c r="I119" s="318">
        <v>1122.6663725</v>
      </c>
      <c r="J119" s="318"/>
      <c r="K119" s="318">
        <v>6.523369000000059</v>
      </c>
      <c r="L119" s="318"/>
      <c r="M119" s="318">
        <v>34.9</v>
      </c>
      <c r="N119" s="318"/>
      <c r="O119" s="318">
        <v>0</v>
      </c>
      <c r="P119" s="318"/>
      <c r="Q119" s="318">
        <v>-0.48740087500017637</v>
      </c>
      <c r="R119" s="318"/>
      <c r="S119" s="318">
        <v>1163.6023406250001</v>
      </c>
    </row>
    <row r="120" spans="5:19" s="314" customFormat="1" ht="12.75">
      <c r="E120" s="314" t="s">
        <v>621</v>
      </c>
      <c r="F120" s="314" t="s">
        <v>189</v>
      </c>
      <c r="I120" s="332">
        <f>I121+I122</f>
        <v>8241.230962640733</v>
      </c>
      <c r="J120" s="318"/>
      <c r="K120" s="332">
        <f>K121+K122</f>
        <v>791.2400690000002</v>
      </c>
      <c r="L120" s="318"/>
      <c r="M120" s="332">
        <f>M121+M122</f>
        <v>323.1</v>
      </c>
      <c r="N120" s="318"/>
      <c r="O120" s="332">
        <f>O121+O122</f>
        <v>-11</v>
      </c>
      <c r="P120" s="318"/>
      <c r="Q120" s="332">
        <f>Q121+Q122</f>
        <v>0.2113672867479579</v>
      </c>
      <c r="R120" s="318"/>
      <c r="S120" s="332">
        <f>S121+S122</f>
        <v>9344.782398927482</v>
      </c>
    </row>
    <row r="121" spans="6:19" s="314" customFormat="1" ht="12.75">
      <c r="F121" s="314" t="s">
        <v>333</v>
      </c>
      <c r="G121" s="314" t="s">
        <v>80</v>
      </c>
      <c r="I121" s="318">
        <v>3565.714999865866</v>
      </c>
      <c r="J121" s="318"/>
      <c r="K121" s="318">
        <v>331.158021</v>
      </c>
      <c r="L121" s="318"/>
      <c r="M121" s="318">
        <v>168.3</v>
      </c>
      <c r="N121" s="318"/>
      <c r="O121" s="318">
        <v>-1.8</v>
      </c>
      <c r="P121" s="318"/>
      <c r="Q121" s="318">
        <v>0.21092399999923828</v>
      </c>
      <c r="R121" s="318"/>
      <c r="S121" s="318">
        <v>4063.5839448658653</v>
      </c>
    </row>
    <row r="122" spans="6:19" s="314" customFormat="1" ht="12.75">
      <c r="F122" s="314" t="s">
        <v>334</v>
      </c>
      <c r="G122" s="314" t="s">
        <v>81</v>
      </c>
      <c r="I122" s="318">
        <v>4675.515962774868</v>
      </c>
      <c r="J122" s="318"/>
      <c r="K122" s="318">
        <v>460.0820480000001</v>
      </c>
      <c r="L122" s="318"/>
      <c r="M122" s="318">
        <v>154.8</v>
      </c>
      <c r="N122" s="318"/>
      <c r="O122" s="318">
        <v>-9.2</v>
      </c>
      <c r="P122" s="318"/>
      <c r="Q122" s="318">
        <v>0.00044328674871962903</v>
      </c>
      <c r="R122" s="318"/>
      <c r="S122" s="318">
        <v>5281.198454061617</v>
      </c>
    </row>
    <row r="123" spans="4:19" s="314" customFormat="1" ht="12.75">
      <c r="D123" s="314" t="s">
        <v>684</v>
      </c>
      <c r="E123" s="314" t="s">
        <v>685</v>
      </c>
      <c r="I123" s="332">
        <f>I124+I125+I126+I127</f>
        <v>812.7</v>
      </c>
      <c r="J123" s="318"/>
      <c r="K123" s="332">
        <f>K124+K125+K126+K127</f>
        <v>297.1</v>
      </c>
      <c r="L123" s="318"/>
      <c r="M123" s="332">
        <f>M124+M125+M126+M127</f>
        <v>0</v>
      </c>
      <c r="N123" s="318"/>
      <c r="O123" s="332">
        <f>O124+O125+O126+O127</f>
        <v>0</v>
      </c>
      <c r="P123" s="318"/>
      <c r="Q123" s="332">
        <f>Q124+Q125+Q126+Q127</f>
        <v>0</v>
      </c>
      <c r="R123" s="318"/>
      <c r="S123" s="332">
        <f>S124+S125+S126+S127</f>
        <v>1109.8</v>
      </c>
    </row>
    <row r="124" spans="5:19" s="314" customFormat="1" ht="12.75">
      <c r="E124" s="314" t="s">
        <v>622</v>
      </c>
      <c r="F124" s="314" t="s">
        <v>103</v>
      </c>
      <c r="I124" s="318">
        <v>2.7</v>
      </c>
      <c r="J124" s="318"/>
      <c r="K124" s="318">
        <v>0</v>
      </c>
      <c r="L124" s="318"/>
      <c r="M124" s="318">
        <v>0</v>
      </c>
      <c r="N124" s="318"/>
      <c r="O124" s="318">
        <v>0</v>
      </c>
      <c r="P124" s="318"/>
      <c r="Q124" s="318">
        <v>0</v>
      </c>
      <c r="R124" s="318"/>
      <c r="S124" s="318">
        <v>2.7</v>
      </c>
    </row>
    <row r="125" spans="5:19" s="314" customFormat="1" ht="12.75">
      <c r="E125" s="314" t="s">
        <v>623</v>
      </c>
      <c r="F125" s="314" t="s">
        <v>686</v>
      </c>
      <c r="I125" s="318">
        <v>0</v>
      </c>
      <c r="J125" s="318"/>
      <c r="K125" s="318">
        <v>0</v>
      </c>
      <c r="L125" s="318"/>
      <c r="M125" s="318">
        <v>0</v>
      </c>
      <c r="N125" s="318"/>
      <c r="O125" s="318">
        <v>0</v>
      </c>
      <c r="P125" s="318"/>
      <c r="Q125" s="318">
        <v>0</v>
      </c>
      <c r="R125" s="318"/>
      <c r="S125" s="318">
        <v>0</v>
      </c>
    </row>
    <row r="126" spans="5:19" s="314" customFormat="1" ht="12.75">
      <c r="E126" s="314" t="s">
        <v>624</v>
      </c>
      <c r="F126" s="314" t="s">
        <v>188</v>
      </c>
      <c r="I126" s="318">
        <v>810</v>
      </c>
      <c r="J126" s="318"/>
      <c r="K126" s="318">
        <v>297.1</v>
      </c>
      <c r="L126" s="318"/>
      <c r="M126" s="318">
        <v>0</v>
      </c>
      <c r="N126" s="318"/>
      <c r="O126" s="318">
        <v>0</v>
      </c>
      <c r="P126" s="318"/>
      <c r="Q126" s="318">
        <v>0</v>
      </c>
      <c r="R126" s="318"/>
      <c r="S126" s="318">
        <v>1107.1</v>
      </c>
    </row>
    <row r="127" spans="5:19" s="314" customFormat="1" ht="12.75">
      <c r="E127" s="314" t="s">
        <v>625</v>
      </c>
      <c r="F127" s="314" t="s">
        <v>189</v>
      </c>
      <c r="I127" s="318">
        <v>0</v>
      </c>
      <c r="J127" s="318"/>
      <c r="K127" s="318">
        <v>0</v>
      </c>
      <c r="L127" s="318"/>
      <c r="M127" s="318">
        <v>0</v>
      </c>
      <c r="N127" s="318"/>
      <c r="O127" s="318">
        <v>0</v>
      </c>
      <c r="P127" s="318"/>
      <c r="Q127" s="318">
        <v>0</v>
      </c>
      <c r="R127" s="318"/>
      <c r="S127" s="318">
        <v>0</v>
      </c>
    </row>
    <row r="128" spans="2:19" s="314" customFormat="1" ht="12.75">
      <c r="B128" s="314" t="s">
        <v>539</v>
      </c>
      <c r="C128" s="314" t="s">
        <v>485</v>
      </c>
      <c r="I128" s="332">
        <f>I129+I130+I131+I132</f>
        <v>2422.2416150298804</v>
      </c>
      <c r="J128" s="318"/>
      <c r="K128" s="332">
        <f>K129+K130+K131+K132</f>
        <v>-1682.7152940695682</v>
      </c>
      <c r="L128" s="318"/>
      <c r="M128" s="332">
        <f>M129+M130+M131+M132</f>
        <v>232.25104400968962</v>
      </c>
      <c r="N128" s="318"/>
      <c r="O128" s="332">
        <f>O129+O130+O131+O132</f>
        <v>1390.9</v>
      </c>
      <c r="P128" s="318"/>
      <c r="Q128" s="332">
        <f>Q129+Q130+Q131+Q132</f>
        <v>0</v>
      </c>
      <c r="R128" s="318"/>
      <c r="S128" s="332">
        <f>S129+S130+S131+S132</f>
        <v>2362.6773649700017</v>
      </c>
    </row>
    <row r="129" spans="3:19" s="314" customFormat="1" ht="12.75">
      <c r="C129" s="314" t="s">
        <v>626</v>
      </c>
      <c r="D129" s="314" t="s">
        <v>103</v>
      </c>
      <c r="I129" s="318">
        <v>0</v>
      </c>
      <c r="J129" s="318"/>
      <c r="K129" s="318">
        <v>0</v>
      </c>
      <c r="L129" s="318"/>
      <c r="M129" s="318">
        <v>0</v>
      </c>
      <c r="N129" s="318"/>
      <c r="O129" s="318">
        <v>0</v>
      </c>
      <c r="P129" s="318"/>
      <c r="Q129" s="318">
        <v>0</v>
      </c>
      <c r="R129" s="318"/>
      <c r="S129" s="318">
        <v>0</v>
      </c>
    </row>
    <row r="130" spans="3:19" s="314" customFormat="1" ht="12.75">
      <c r="C130" s="314" t="s">
        <v>627</v>
      </c>
      <c r="D130" s="314" t="s">
        <v>612</v>
      </c>
      <c r="I130" s="318">
        <v>0</v>
      </c>
      <c r="J130" s="318"/>
      <c r="K130" s="318">
        <v>0</v>
      </c>
      <c r="L130" s="318"/>
      <c r="M130" s="318">
        <v>0</v>
      </c>
      <c r="N130" s="318"/>
      <c r="O130" s="318">
        <v>0</v>
      </c>
      <c r="P130" s="318"/>
      <c r="Q130" s="318">
        <v>0</v>
      </c>
      <c r="R130" s="318"/>
      <c r="S130" s="318">
        <v>0</v>
      </c>
    </row>
    <row r="131" spans="3:19" s="314" customFormat="1" ht="12.75">
      <c r="C131" s="314" t="s">
        <v>628</v>
      </c>
      <c r="D131" s="314" t="s">
        <v>188</v>
      </c>
      <c r="I131" s="318">
        <v>1527.1602353600013</v>
      </c>
      <c r="J131" s="318"/>
      <c r="K131" s="318">
        <v>-680.8179143358033</v>
      </c>
      <c r="L131" s="318"/>
      <c r="M131" s="318">
        <v>128.86392395580344</v>
      </c>
      <c r="N131" s="318"/>
      <c r="O131" s="318">
        <v>513.2</v>
      </c>
      <c r="P131" s="318"/>
      <c r="Q131" s="318">
        <v>0</v>
      </c>
      <c r="R131" s="318"/>
      <c r="S131" s="318">
        <v>1488.4062449800015</v>
      </c>
    </row>
    <row r="132" spans="3:19" s="314" customFormat="1" ht="12.75">
      <c r="C132" s="314" t="s">
        <v>629</v>
      </c>
      <c r="D132" s="314" t="s">
        <v>189</v>
      </c>
      <c r="I132" s="318">
        <v>895.081379669879</v>
      </c>
      <c r="J132" s="318"/>
      <c r="K132" s="318">
        <v>-1001.8973797337651</v>
      </c>
      <c r="L132" s="318"/>
      <c r="M132" s="318">
        <v>103.38712005388618</v>
      </c>
      <c r="N132" s="318"/>
      <c r="O132" s="318">
        <v>877.7</v>
      </c>
      <c r="P132" s="318"/>
      <c r="Q132" s="318">
        <v>0</v>
      </c>
      <c r="R132" s="318"/>
      <c r="S132" s="318">
        <v>874.27111999</v>
      </c>
    </row>
    <row r="133" spans="2:19" s="314" customFormat="1" ht="12.75">
      <c r="B133" s="314" t="s">
        <v>630</v>
      </c>
      <c r="C133" s="314" t="s">
        <v>101</v>
      </c>
      <c r="I133" s="318">
        <f>I134+I145+I163+I166+I179</f>
        <v>47578.859123140486</v>
      </c>
      <c r="J133" s="318"/>
      <c r="K133" s="318">
        <f>K134+K145+K163+K166+K179</f>
        <v>3586.2135789629992</v>
      </c>
      <c r="L133" s="318"/>
      <c r="M133" s="318">
        <f>M134+M145+M163+M166+M179</f>
        <v>0</v>
      </c>
      <c r="N133" s="318"/>
      <c r="O133" s="318">
        <f>O134+O145+O163+O166+O179</f>
        <v>123.69999999999999</v>
      </c>
      <c r="P133" s="318"/>
      <c r="Q133" s="318">
        <f>Q134+Q145+Q163+Q166+Q179</f>
        <v>-15.665965433417952</v>
      </c>
      <c r="R133" s="318"/>
      <c r="S133" s="318">
        <f>S134+S145+S163+S166+S179</f>
        <v>51273.106736670066</v>
      </c>
    </row>
    <row r="134" spans="3:19" s="314" customFormat="1" ht="12.75">
      <c r="C134" s="314" t="s">
        <v>313</v>
      </c>
      <c r="D134" s="314" t="s">
        <v>21</v>
      </c>
      <c r="I134" s="318">
        <f>I135+I138</f>
        <v>7470.75735511223</v>
      </c>
      <c r="J134" s="318"/>
      <c r="K134" s="318">
        <f>K135+K138</f>
        <v>664.7930901768531</v>
      </c>
      <c r="L134" s="318"/>
      <c r="M134" s="318">
        <f>M135+M138</f>
        <v>0</v>
      </c>
      <c r="N134" s="318"/>
      <c r="O134" s="318">
        <f>O135+O138</f>
        <v>0</v>
      </c>
      <c r="P134" s="318"/>
      <c r="Q134" s="318">
        <f>Q135+Q138</f>
        <v>0.0001809999999786826</v>
      </c>
      <c r="R134" s="318"/>
      <c r="S134" s="318">
        <f>S135+S138</f>
        <v>8135.550626289083</v>
      </c>
    </row>
    <row r="135" spans="4:19" s="314" customFormat="1" ht="12.75">
      <c r="D135" s="314" t="s">
        <v>631</v>
      </c>
      <c r="E135" s="314" t="s">
        <v>612</v>
      </c>
      <c r="I135" s="332">
        <f>I136+I137</f>
        <v>0</v>
      </c>
      <c r="J135" s="318"/>
      <c r="K135" s="332">
        <f>K136+K137</f>
        <v>0</v>
      </c>
      <c r="L135" s="318"/>
      <c r="M135" s="332">
        <f>M136+M137</f>
        <v>0</v>
      </c>
      <c r="N135" s="318"/>
      <c r="O135" s="332">
        <f>O136+O137</f>
        <v>0</v>
      </c>
      <c r="P135" s="318"/>
      <c r="Q135" s="332">
        <f>Q136+Q137</f>
        <v>0</v>
      </c>
      <c r="R135" s="318"/>
      <c r="S135" s="332">
        <f>S136+S137</f>
        <v>0</v>
      </c>
    </row>
    <row r="136" spans="5:19" s="314" customFormat="1" ht="12.75">
      <c r="E136" s="314" t="s">
        <v>632</v>
      </c>
      <c r="F136" s="314" t="s">
        <v>633</v>
      </c>
      <c r="I136" s="318">
        <v>0</v>
      </c>
      <c r="J136" s="318"/>
      <c r="K136" s="318">
        <v>0</v>
      </c>
      <c r="L136" s="318"/>
      <c r="M136" s="318">
        <v>0</v>
      </c>
      <c r="N136" s="318"/>
      <c r="O136" s="318">
        <v>0</v>
      </c>
      <c r="P136" s="318"/>
      <c r="Q136" s="318">
        <v>0</v>
      </c>
      <c r="R136" s="318"/>
      <c r="S136" s="318">
        <v>0</v>
      </c>
    </row>
    <row r="137" spans="5:19" s="314" customFormat="1" ht="12.75">
      <c r="E137" s="314" t="s">
        <v>634</v>
      </c>
      <c r="F137" s="314" t="s">
        <v>635</v>
      </c>
      <c r="I137" s="318">
        <v>0</v>
      </c>
      <c r="J137" s="318"/>
      <c r="K137" s="318">
        <v>0</v>
      </c>
      <c r="L137" s="318"/>
      <c r="M137" s="318">
        <v>0</v>
      </c>
      <c r="N137" s="318"/>
      <c r="O137" s="318">
        <v>0</v>
      </c>
      <c r="P137" s="318"/>
      <c r="Q137" s="318">
        <v>0</v>
      </c>
      <c r="R137" s="318"/>
      <c r="S137" s="318">
        <v>0</v>
      </c>
    </row>
    <row r="138" spans="4:19" s="314" customFormat="1" ht="12.75">
      <c r="D138" s="314" t="s">
        <v>636</v>
      </c>
      <c r="E138" s="314" t="s">
        <v>189</v>
      </c>
      <c r="I138" s="318">
        <f>I139+I142</f>
        <v>7470.75735511223</v>
      </c>
      <c r="J138" s="318"/>
      <c r="K138" s="318">
        <f>K139+K142</f>
        <v>664.7930901768531</v>
      </c>
      <c r="L138" s="318"/>
      <c r="M138" s="318">
        <f>M139+M142</f>
        <v>0</v>
      </c>
      <c r="N138" s="318"/>
      <c r="O138" s="318">
        <f>O139+O142</f>
        <v>0</v>
      </c>
      <c r="P138" s="318"/>
      <c r="Q138" s="318">
        <f>Q139+Q142</f>
        <v>0.0001809999999786826</v>
      </c>
      <c r="R138" s="318"/>
      <c r="S138" s="318">
        <f>S139+S142</f>
        <v>8135.550626289083</v>
      </c>
    </row>
    <row r="139" spans="5:19" s="340" customFormat="1" ht="12.75">
      <c r="E139" s="340" t="s">
        <v>637</v>
      </c>
      <c r="F139" s="340" t="s">
        <v>633</v>
      </c>
      <c r="H139" s="314"/>
      <c r="I139" s="332">
        <f>I140+I141</f>
        <v>859.9044680609998</v>
      </c>
      <c r="J139" s="318"/>
      <c r="K139" s="332">
        <f>K140+K141</f>
        <v>-9.254</v>
      </c>
      <c r="L139" s="318"/>
      <c r="M139" s="332">
        <f>M140+M141</f>
        <v>0</v>
      </c>
      <c r="N139" s="318"/>
      <c r="O139" s="332">
        <f>O140+O141</f>
        <v>0</v>
      </c>
      <c r="P139" s="318"/>
      <c r="Q139" s="332">
        <f>Q140+Q141</f>
        <v>0.0001809999999786826</v>
      </c>
      <c r="R139" s="318"/>
      <c r="S139" s="332">
        <f>S140+S141</f>
        <v>850.6506490609997</v>
      </c>
    </row>
    <row r="140" spans="6:19" s="340" customFormat="1" ht="12.75">
      <c r="F140" s="340" t="s">
        <v>687</v>
      </c>
      <c r="G140" s="340" t="s">
        <v>80</v>
      </c>
      <c r="H140" s="314"/>
      <c r="I140" s="318">
        <v>437.049</v>
      </c>
      <c r="J140" s="318"/>
      <c r="K140" s="318">
        <v>-9.266</v>
      </c>
      <c r="L140" s="318"/>
      <c r="M140" s="318">
        <v>0</v>
      </c>
      <c r="N140" s="318"/>
      <c r="O140" s="318">
        <v>0</v>
      </c>
      <c r="P140" s="318"/>
      <c r="Q140" s="318">
        <v>0.00018099999997822636</v>
      </c>
      <c r="R140" s="318"/>
      <c r="S140" s="318">
        <v>427.78318099999996</v>
      </c>
    </row>
    <row r="141" spans="6:19" s="340" customFormat="1" ht="12.75">
      <c r="F141" s="340" t="s">
        <v>688</v>
      </c>
      <c r="G141" s="340" t="s">
        <v>81</v>
      </c>
      <c r="H141" s="314"/>
      <c r="I141" s="318">
        <v>422.85546806099984</v>
      </c>
      <c r="J141" s="318"/>
      <c r="K141" s="318">
        <v>0.012</v>
      </c>
      <c r="L141" s="318"/>
      <c r="M141" s="318">
        <v>0</v>
      </c>
      <c r="N141" s="318"/>
      <c r="O141" s="318">
        <v>0</v>
      </c>
      <c r="P141" s="318"/>
      <c r="Q141" s="318">
        <v>4.562322741819003E-16</v>
      </c>
      <c r="R141" s="318"/>
      <c r="S141" s="318">
        <v>422.86746806099984</v>
      </c>
    </row>
    <row r="142" spans="5:19" s="340" customFormat="1" ht="12.75">
      <c r="E142" s="340" t="s">
        <v>638</v>
      </c>
      <c r="F142" s="340" t="s">
        <v>635</v>
      </c>
      <c r="H142" s="314"/>
      <c r="I142" s="332">
        <f>I143+I144</f>
        <v>6610.85288705123</v>
      </c>
      <c r="J142" s="318"/>
      <c r="K142" s="332">
        <f>K143+K144</f>
        <v>674.0470901768531</v>
      </c>
      <c r="L142" s="318"/>
      <c r="M142" s="332">
        <f>M143+M144</f>
        <v>0</v>
      </c>
      <c r="N142" s="318"/>
      <c r="O142" s="332">
        <f>O143+O144</f>
        <v>0</v>
      </c>
      <c r="P142" s="318"/>
      <c r="Q142" s="332">
        <f>Q143+Q144</f>
        <v>0</v>
      </c>
      <c r="R142" s="318"/>
      <c r="S142" s="332">
        <f>S143+S144</f>
        <v>7284.899977228083</v>
      </c>
    </row>
    <row r="143" spans="6:19" s="340" customFormat="1" ht="12.75">
      <c r="F143" s="340" t="s">
        <v>639</v>
      </c>
      <c r="G143" s="340" t="s">
        <v>80</v>
      </c>
      <c r="H143" s="314"/>
      <c r="I143" s="318">
        <v>1147</v>
      </c>
      <c r="J143" s="318"/>
      <c r="K143" s="318">
        <v>-45.5</v>
      </c>
      <c r="L143" s="318"/>
      <c r="M143" s="318">
        <v>0</v>
      </c>
      <c r="N143" s="318"/>
      <c r="O143" s="318">
        <v>0</v>
      </c>
      <c r="P143" s="318"/>
      <c r="Q143" s="318">
        <v>0</v>
      </c>
      <c r="R143" s="318"/>
      <c r="S143" s="318">
        <v>1101.5</v>
      </c>
    </row>
    <row r="144" spans="6:19" s="340" customFormat="1" ht="12.75">
      <c r="F144" s="340" t="s">
        <v>640</v>
      </c>
      <c r="G144" s="340" t="s">
        <v>81</v>
      </c>
      <c r="H144" s="314"/>
      <c r="I144" s="318">
        <v>5463.85288705123</v>
      </c>
      <c r="J144" s="318"/>
      <c r="K144" s="318">
        <v>719.5470901768531</v>
      </c>
      <c r="L144" s="318"/>
      <c r="M144" s="318">
        <v>0</v>
      </c>
      <c r="N144" s="318"/>
      <c r="O144" s="318">
        <v>0</v>
      </c>
      <c r="P144" s="318"/>
      <c r="Q144" s="318">
        <v>0</v>
      </c>
      <c r="R144" s="318"/>
      <c r="S144" s="318">
        <v>6183.399977228083</v>
      </c>
    </row>
    <row r="145" spans="3:19" s="314" customFormat="1" ht="12.75">
      <c r="C145" s="314" t="s">
        <v>314</v>
      </c>
      <c r="D145" s="314" t="s">
        <v>22</v>
      </c>
      <c r="I145" s="318">
        <f>I146+I150+I153+I156</f>
        <v>39518.54729175825</v>
      </c>
      <c r="J145" s="318"/>
      <c r="K145" s="318">
        <f>K146+K150+K153+K156</f>
        <v>1846.1145212000004</v>
      </c>
      <c r="L145" s="318"/>
      <c r="M145" s="318">
        <f>M146+M150+M153+M156</f>
        <v>0</v>
      </c>
      <c r="N145" s="318"/>
      <c r="O145" s="318">
        <f>O146+O150+O153+O156</f>
        <v>105.29999999999998</v>
      </c>
      <c r="P145" s="318"/>
      <c r="Q145" s="318">
        <f>Q146+Q150+Q153+Q156</f>
        <v>-15.700927421289538</v>
      </c>
      <c r="R145" s="318"/>
      <c r="S145" s="318">
        <f>S146+S150+S153+S156</f>
        <v>41454.26088553696</v>
      </c>
    </row>
    <row r="146" spans="4:19" s="314" customFormat="1" ht="12.75">
      <c r="D146" s="314" t="s">
        <v>641</v>
      </c>
      <c r="E146" s="314" t="s">
        <v>103</v>
      </c>
      <c r="I146" s="318">
        <f>I147+I148+I149</f>
        <v>0</v>
      </c>
      <c r="J146" s="318"/>
      <c r="K146" s="318">
        <f>K147+K148+K149</f>
        <v>0</v>
      </c>
      <c r="L146" s="318"/>
      <c r="M146" s="318">
        <f>M147+M148+M149</f>
        <v>0</v>
      </c>
      <c r="N146" s="318"/>
      <c r="O146" s="318">
        <f>O147+O148+O149</f>
        <v>0</v>
      </c>
      <c r="P146" s="318"/>
      <c r="Q146" s="318">
        <f>Q147+Q148+Q149</f>
        <v>0</v>
      </c>
      <c r="R146" s="318"/>
      <c r="S146" s="318">
        <f>S147+S148+S149</f>
        <v>0</v>
      </c>
    </row>
    <row r="147" spans="5:19" s="314" customFormat="1" ht="12.75">
      <c r="E147" s="314" t="s">
        <v>642</v>
      </c>
      <c r="F147" s="314" t="s">
        <v>689</v>
      </c>
      <c r="I147" s="318">
        <v>0</v>
      </c>
      <c r="J147" s="318"/>
      <c r="K147" s="318">
        <v>0</v>
      </c>
      <c r="L147" s="318"/>
      <c r="M147" s="318">
        <v>0</v>
      </c>
      <c r="N147" s="318"/>
      <c r="O147" s="318">
        <v>0</v>
      </c>
      <c r="P147" s="318"/>
      <c r="Q147" s="318">
        <v>0</v>
      </c>
      <c r="R147" s="318"/>
      <c r="S147" s="318">
        <v>0</v>
      </c>
    </row>
    <row r="148" spans="5:19" s="314" customFormat="1" ht="12.75">
      <c r="E148" s="314" t="s">
        <v>643</v>
      </c>
      <c r="F148" s="314" t="s">
        <v>690</v>
      </c>
      <c r="I148" s="318">
        <v>0</v>
      </c>
      <c r="J148" s="318"/>
      <c r="K148" s="318">
        <v>0</v>
      </c>
      <c r="L148" s="318"/>
      <c r="M148" s="318">
        <v>0</v>
      </c>
      <c r="N148" s="318"/>
      <c r="O148" s="318">
        <v>0</v>
      </c>
      <c r="P148" s="318"/>
      <c r="Q148" s="318">
        <v>0</v>
      </c>
      <c r="R148" s="318"/>
      <c r="S148" s="318">
        <v>0</v>
      </c>
    </row>
    <row r="149" spans="5:19" s="314" customFormat="1" ht="12.75">
      <c r="E149" s="314" t="s">
        <v>691</v>
      </c>
      <c r="F149" s="314" t="s">
        <v>635</v>
      </c>
      <c r="I149" s="318">
        <v>0</v>
      </c>
      <c r="J149" s="318"/>
      <c r="K149" s="318">
        <v>0</v>
      </c>
      <c r="L149" s="318"/>
      <c r="M149" s="318">
        <v>0</v>
      </c>
      <c r="N149" s="318"/>
      <c r="O149" s="318">
        <v>0</v>
      </c>
      <c r="P149" s="318"/>
      <c r="Q149" s="318">
        <v>0</v>
      </c>
      <c r="R149" s="318"/>
      <c r="S149" s="318">
        <v>0</v>
      </c>
    </row>
    <row r="150" spans="4:19" s="314" customFormat="1" ht="12.75">
      <c r="D150" s="314" t="s">
        <v>692</v>
      </c>
      <c r="E150" s="314" t="s">
        <v>187</v>
      </c>
      <c r="I150" s="318">
        <f>I151+I152</f>
        <v>1033.01658102454</v>
      </c>
      <c r="J150" s="318"/>
      <c r="K150" s="318">
        <f>K151+K152</f>
        <v>-14.240337000000004</v>
      </c>
      <c r="L150" s="318"/>
      <c r="M150" s="318">
        <f>M151+M152</f>
        <v>0</v>
      </c>
      <c r="N150" s="318"/>
      <c r="O150" s="318">
        <f>O151+O152</f>
        <v>7.7</v>
      </c>
      <c r="P150" s="318"/>
      <c r="Q150" s="318">
        <f>Q151+Q152</f>
        <v>0.015977000000115815</v>
      </c>
      <c r="R150" s="318"/>
      <c r="S150" s="318">
        <f>S151+S152</f>
        <v>1026.4922210245402</v>
      </c>
    </row>
    <row r="151" spans="5:19" s="314" customFormat="1" ht="12.75">
      <c r="E151" s="314" t="s">
        <v>645</v>
      </c>
      <c r="F151" s="314" t="s">
        <v>633</v>
      </c>
      <c r="I151" s="318">
        <v>1032.01658102454</v>
      </c>
      <c r="J151" s="318"/>
      <c r="K151" s="318">
        <v>-14.240337000000004</v>
      </c>
      <c r="L151" s="318"/>
      <c r="M151" s="318">
        <v>0</v>
      </c>
      <c r="N151" s="318"/>
      <c r="O151" s="318">
        <v>7.7</v>
      </c>
      <c r="P151" s="318"/>
      <c r="Q151" s="318">
        <v>0.015977000000115815</v>
      </c>
      <c r="R151" s="318"/>
      <c r="S151" s="318">
        <v>1025.4922210245402</v>
      </c>
    </row>
    <row r="152" spans="5:19" s="314" customFormat="1" ht="12.75">
      <c r="E152" s="314" t="s">
        <v>646</v>
      </c>
      <c r="F152" s="314" t="s">
        <v>635</v>
      </c>
      <c r="I152" s="318">
        <v>1</v>
      </c>
      <c r="J152" s="318"/>
      <c r="K152" s="318">
        <v>0</v>
      </c>
      <c r="L152" s="318"/>
      <c r="M152" s="318">
        <v>0</v>
      </c>
      <c r="N152" s="318"/>
      <c r="O152" s="318">
        <v>0</v>
      </c>
      <c r="P152" s="318"/>
      <c r="Q152" s="318">
        <v>0</v>
      </c>
      <c r="R152" s="318"/>
      <c r="S152" s="318">
        <v>1</v>
      </c>
    </row>
    <row r="153" spans="4:19" s="314" customFormat="1" ht="12.75">
      <c r="D153" s="314" t="s">
        <v>647</v>
      </c>
      <c r="E153" s="314" t="s">
        <v>188</v>
      </c>
      <c r="I153" s="318">
        <f>I154+I155</f>
        <v>9251.809823149999</v>
      </c>
      <c r="J153" s="318"/>
      <c r="K153" s="318">
        <f>K154+K155</f>
        <v>1243.9794368500002</v>
      </c>
      <c r="L153" s="318"/>
      <c r="M153" s="318">
        <f>M154+M155</f>
        <v>0</v>
      </c>
      <c r="N153" s="318"/>
      <c r="O153" s="318">
        <f>O154+O155</f>
        <v>11.4</v>
      </c>
      <c r="P153" s="318"/>
      <c r="Q153" s="318">
        <f>Q154+Q155</f>
        <v>0.034566827294929325</v>
      </c>
      <c r="R153" s="318"/>
      <c r="S153" s="318">
        <f>S154+S155</f>
        <v>10507.223826827294</v>
      </c>
    </row>
    <row r="154" spans="5:19" s="314" customFormat="1" ht="12.75">
      <c r="E154" s="314" t="s">
        <v>648</v>
      </c>
      <c r="F154" s="314" t="s">
        <v>633</v>
      </c>
      <c r="I154" s="318">
        <v>5568.796734149999</v>
      </c>
      <c r="J154" s="318"/>
      <c r="K154" s="318">
        <v>227.92013785000017</v>
      </c>
      <c r="L154" s="318"/>
      <c r="M154" s="318">
        <v>0</v>
      </c>
      <c r="N154" s="318"/>
      <c r="O154" s="318">
        <v>11.4</v>
      </c>
      <c r="P154" s="318"/>
      <c r="Q154" s="318">
        <v>0.03456682729538407</v>
      </c>
      <c r="R154" s="318"/>
      <c r="S154" s="318">
        <v>5808.151438827294</v>
      </c>
    </row>
    <row r="155" spans="5:19" s="314" customFormat="1" ht="12.75">
      <c r="E155" s="314" t="s">
        <v>649</v>
      </c>
      <c r="F155" s="314" t="s">
        <v>635</v>
      </c>
      <c r="I155" s="318">
        <v>3683.013089</v>
      </c>
      <c r="J155" s="318"/>
      <c r="K155" s="318">
        <v>1016.0592989999999</v>
      </c>
      <c r="L155" s="318"/>
      <c r="M155" s="318">
        <v>0</v>
      </c>
      <c r="N155" s="318"/>
      <c r="O155" s="318">
        <v>0</v>
      </c>
      <c r="P155" s="318"/>
      <c r="Q155" s="318">
        <v>-4.547473508864641E-13</v>
      </c>
      <c r="R155" s="318"/>
      <c r="S155" s="318">
        <v>4699.072388</v>
      </c>
    </row>
    <row r="156" spans="4:19" s="314" customFormat="1" ht="12.75">
      <c r="D156" s="314" t="s">
        <v>650</v>
      </c>
      <c r="E156" s="314" t="s">
        <v>189</v>
      </c>
      <c r="I156" s="318">
        <f>I157+I160</f>
        <v>29233.720887583713</v>
      </c>
      <c r="J156" s="318"/>
      <c r="K156" s="318">
        <f>K157+K160</f>
        <v>616.3754213500001</v>
      </c>
      <c r="L156" s="318"/>
      <c r="M156" s="318">
        <f>M157+M160</f>
        <v>0</v>
      </c>
      <c r="N156" s="318"/>
      <c r="O156" s="318">
        <f>O157+O160</f>
        <v>86.19999999999999</v>
      </c>
      <c r="P156" s="318"/>
      <c r="Q156" s="318">
        <f>Q157+Q160</f>
        <v>-15.751471248584584</v>
      </c>
      <c r="R156" s="318"/>
      <c r="S156" s="318">
        <f>S157+S160</f>
        <v>29920.54483768513</v>
      </c>
    </row>
    <row r="157" spans="5:19" s="314" customFormat="1" ht="12.75">
      <c r="E157" s="314" t="s">
        <v>651</v>
      </c>
      <c r="F157" s="314" t="s">
        <v>633</v>
      </c>
      <c r="I157" s="318">
        <f>I158+I159</f>
        <v>27577.052710068714</v>
      </c>
      <c r="J157" s="318"/>
      <c r="K157" s="318">
        <f>K158+K159</f>
        <v>874.0765143500003</v>
      </c>
      <c r="L157" s="318"/>
      <c r="M157" s="318">
        <f>M158+M159</f>
        <v>0</v>
      </c>
      <c r="N157" s="318"/>
      <c r="O157" s="318">
        <f>O158+O159</f>
        <v>86.19999999999999</v>
      </c>
      <c r="P157" s="318"/>
      <c r="Q157" s="318">
        <f>Q158+Q159</f>
        <v>-15.74211324858465</v>
      </c>
      <c r="R157" s="318"/>
      <c r="S157" s="318">
        <f>S158+S159</f>
        <v>28521.58711117013</v>
      </c>
    </row>
    <row r="158" spans="6:19" s="314" customFormat="1" ht="12.75">
      <c r="F158" s="314" t="s">
        <v>693</v>
      </c>
      <c r="G158" s="314" t="s">
        <v>80</v>
      </c>
      <c r="I158" s="318">
        <v>3387.9117560499994</v>
      </c>
      <c r="J158" s="318"/>
      <c r="K158" s="318">
        <v>163.50155600000005</v>
      </c>
      <c r="L158" s="318"/>
      <c r="M158" s="318">
        <v>0</v>
      </c>
      <c r="N158" s="318"/>
      <c r="O158" s="318">
        <v>2.1</v>
      </c>
      <c r="P158" s="318"/>
      <c r="Q158" s="318">
        <v>-0.00497299999867673</v>
      </c>
      <c r="R158" s="318"/>
      <c r="S158" s="318">
        <v>3553.508339050001</v>
      </c>
    </row>
    <row r="159" spans="6:19" s="314" customFormat="1" ht="12.75">
      <c r="F159" s="314" t="s">
        <v>694</v>
      </c>
      <c r="G159" s="314" t="s">
        <v>81</v>
      </c>
      <c r="I159" s="318">
        <v>24189.140954018716</v>
      </c>
      <c r="J159" s="318"/>
      <c r="K159" s="318">
        <v>710.5749583500002</v>
      </c>
      <c r="L159" s="318"/>
      <c r="M159" s="318">
        <v>0</v>
      </c>
      <c r="N159" s="318"/>
      <c r="O159" s="318">
        <v>84.1</v>
      </c>
      <c r="P159" s="318"/>
      <c r="Q159" s="318">
        <v>-15.737140248585973</v>
      </c>
      <c r="R159" s="318"/>
      <c r="S159" s="318">
        <v>24968.07877212013</v>
      </c>
    </row>
    <row r="160" spans="5:19" s="314" customFormat="1" ht="12.75">
      <c r="E160" s="314" t="s">
        <v>652</v>
      </c>
      <c r="F160" s="314" t="s">
        <v>635</v>
      </c>
      <c r="I160" s="318">
        <f>I161+I162</f>
        <v>1656.668177515</v>
      </c>
      <c r="J160" s="318"/>
      <c r="K160" s="318">
        <f>K161+K162</f>
        <v>-257.7010930000001</v>
      </c>
      <c r="L160" s="318"/>
      <c r="M160" s="318">
        <f>M161+M162</f>
        <v>0</v>
      </c>
      <c r="N160" s="318"/>
      <c r="O160" s="318">
        <f>O161+O162</f>
        <v>0</v>
      </c>
      <c r="P160" s="318"/>
      <c r="Q160" s="318">
        <f>Q161+Q162</f>
        <v>-0.009357999999934918</v>
      </c>
      <c r="R160" s="318"/>
      <c r="S160" s="318">
        <f>S161+S162</f>
        <v>1398.957726515</v>
      </c>
    </row>
    <row r="161" spans="6:19" s="314" customFormat="1" ht="12.75">
      <c r="F161" s="314" t="s">
        <v>695</v>
      </c>
      <c r="G161" s="314" t="s">
        <v>80</v>
      </c>
      <c r="I161" s="318">
        <v>140.979336</v>
      </c>
      <c r="J161" s="318"/>
      <c r="K161" s="318">
        <v>240.696246</v>
      </c>
      <c r="L161" s="318"/>
      <c r="M161" s="318">
        <v>0</v>
      </c>
      <c r="N161" s="318"/>
      <c r="O161" s="318">
        <v>0</v>
      </c>
      <c r="P161" s="318"/>
      <c r="Q161" s="318">
        <v>2.842170943040401E-14</v>
      </c>
      <c r="R161" s="318"/>
      <c r="S161" s="318">
        <v>381.675582</v>
      </c>
    </row>
    <row r="162" spans="6:19" s="314" customFormat="1" ht="12.75">
      <c r="F162" s="314" t="s">
        <v>696</v>
      </c>
      <c r="G162" s="314" t="s">
        <v>81</v>
      </c>
      <c r="I162" s="318">
        <v>1515.6888415150001</v>
      </c>
      <c r="J162" s="318"/>
      <c r="K162" s="318">
        <v>-498.3973390000001</v>
      </c>
      <c r="L162" s="318"/>
      <c r="M162" s="318">
        <v>0</v>
      </c>
      <c r="N162" s="318"/>
      <c r="O162" s="318">
        <v>0</v>
      </c>
      <c r="P162" s="318"/>
      <c r="Q162" s="318">
        <v>-0.00935799999996334</v>
      </c>
      <c r="R162" s="318"/>
      <c r="S162" s="318">
        <v>1017.282144515</v>
      </c>
    </row>
    <row r="163" spans="3:19" s="314" customFormat="1" ht="12.75">
      <c r="C163" s="314" t="s">
        <v>315</v>
      </c>
      <c r="D163" s="314" t="s">
        <v>23</v>
      </c>
      <c r="I163" s="318">
        <f>I164+I165</f>
        <v>398.5</v>
      </c>
      <c r="J163" s="318"/>
      <c r="K163" s="318">
        <f>K164+K165</f>
        <v>-9.692649055982008</v>
      </c>
      <c r="L163" s="318"/>
      <c r="M163" s="318">
        <f>M164+M165</f>
        <v>0</v>
      </c>
      <c r="N163" s="318"/>
      <c r="O163" s="318">
        <f>O164+O165</f>
        <v>-1.8</v>
      </c>
      <c r="P163" s="318"/>
      <c r="Q163" s="318">
        <f>Q164+Q165</f>
        <v>0.029999999999994253</v>
      </c>
      <c r="R163" s="318"/>
      <c r="S163" s="318">
        <f>S164+S165</f>
        <v>387.037350944018</v>
      </c>
    </row>
    <row r="164" spans="4:19" s="314" customFormat="1" ht="12.75">
      <c r="D164" s="314" t="s">
        <v>653</v>
      </c>
      <c r="E164" s="314" t="s">
        <v>103</v>
      </c>
      <c r="I164" s="318">
        <v>143.1</v>
      </c>
      <c r="J164" s="318"/>
      <c r="K164" s="318">
        <v>-0.13</v>
      </c>
      <c r="L164" s="318"/>
      <c r="M164" s="318">
        <v>0</v>
      </c>
      <c r="N164" s="318"/>
      <c r="O164" s="318">
        <v>-1.8</v>
      </c>
      <c r="P164" s="318"/>
      <c r="Q164" s="318">
        <v>0.029999999999994253</v>
      </c>
      <c r="R164" s="318"/>
      <c r="S164" s="318">
        <v>141.2</v>
      </c>
    </row>
    <row r="165" spans="4:19" s="314" customFormat="1" ht="12.75">
      <c r="D165" s="314" t="s">
        <v>654</v>
      </c>
      <c r="E165" s="314" t="s">
        <v>188</v>
      </c>
      <c r="I165" s="318">
        <v>255.4</v>
      </c>
      <c r="J165" s="318"/>
      <c r="K165" s="318">
        <v>-9.562649055982007</v>
      </c>
      <c r="L165" s="318"/>
      <c r="M165" s="318">
        <v>0</v>
      </c>
      <c r="N165" s="318"/>
      <c r="O165" s="318">
        <v>0</v>
      </c>
      <c r="P165" s="318"/>
      <c r="Q165" s="318">
        <v>0</v>
      </c>
      <c r="R165" s="318"/>
      <c r="S165" s="318">
        <v>245.837350944018</v>
      </c>
    </row>
    <row r="166" spans="3:19" s="314" customFormat="1" ht="12.75">
      <c r="C166" s="314" t="s">
        <v>697</v>
      </c>
      <c r="D166" s="314" t="s">
        <v>25</v>
      </c>
      <c r="I166" s="318">
        <f>I167+I170+I173+I176</f>
        <v>1.8</v>
      </c>
      <c r="J166" s="318"/>
      <c r="K166" s="318">
        <f>K167+K170+K173+K176</f>
        <v>0.22928023000000008</v>
      </c>
      <c r="L166" s="318"/>
      <c r="M166" s="318">
        <f>M167+M170+M173+M176</f>
        <v>0</v>
      </c>
      <c r="N166" s="318"/>
      <c r="O166" s="318">
        <f>O167+O170+O173+O176</f>
        <v>0</v>
      </c>
      <c r="P166" s="318"/>
      <c r="Q166" s="318">
        <f>Q167+Q170+Q173+Q176</f>
        <v>-0.02928023000000013</v>
      </c>
      <c r="R166" s="318"/>
      <c r="S166" s="318">
        <f>S167+S170+S173+S176</f>
        <v>2</v>
      </c>
    </row>
    <row r="167" spans="4:19" s="314" customFormat="1" ht="12.75">
      <c r="D167" s="314" t="s">
        <v>317</v>
      </c>
      <c r="E167" s="314" t="s">
        <v>103</v>
      </c>
      <c r="I167" s="318">
        <f>I168+I169</f>
        <v>1.8</v>
      </c>
      <c r="J167" s="318"/>
      <c r="K167" s="318">
        <f>K168+K169</f>
        <v>0.22928023000000008</v>
      </c>
      <c r="L167" s="318"/>
      <c r="M167" s="318">
        <f>M168+M169</f>
        <v>0</v>
      </c>
      <c r="N167" s="318"/>
      <c r="O167" s="318">
        <f>O168+O169</f>
        <v>0</v>
      </c>
      <c r="P167" s="318"/>
      <c r="Q167" s="318">
        <f>Q168+Q169</f>
        <v>-0.02928023000000013</v>
      </c>
      <c r="R167" s="318"/>
      <c r="S167" s="318">
        <f>S168+S169</f>
        <v>2</v>
      </c>
    </row>
    <row r="168" spans="5:19" s="314" customFormat="1" ht="12.75">
      <c r="E168" s="314" t="s">
        <v>659</v>
      </c>
      <c r="F168" s="314" t="s">
        <v>633</v>
      </c>
      <c r="I168" s="318">
        <v>0</v>
      </c>
      <c r="J168" s="318"/>
      <c r="K168" s="318">
        <v>0</v>
      </c>
      <c r="L168" s="318"/>
      <c r="M168" s="318">
        <v>0</v>
      </c>
      <c r="N168" s="318"/>
      <c r="O168" s="318">
        <v>0</v>
      </c>
      <c r="P168" s="318"/>
      <c r="Q168" s="318">
        <v>0</v>
      </c>
      <c r="R168" s="318"/>
      <c r="S168" s="318">
        <v>0</v>
      </c>
    </row>
    <row r="169" spans="5:19" s="314" customFormat="1" ht="12.75">
      <c r="E169" s="314" t="s">
        <v>660</v>
      </c>
      <c r="F169" s="314" t="s">
        <v>635</v>
      </c>
      <c r="I169" s="318">
        <v>1.8</v>
      </c>
      <c r="J169" s="318"/>
      <c r="K169" s="318">
        <v>0.22928023000000008</v>
      </c>
      <c r="L169" s="318"/>
      <c r="M169" s="318">
        <v>0</v>
      </c>
      <c r="N169" s="318"/>
      <c r="O169" s="318">
        <v>0</v>
      </c>
      <c r="P169" s="318"/>
      <c r="Q169" s="318">
        <v>-0.02928023000000013</v>
      </c>
      <c r="R169" s="318"/>
      <c r="S169" s="318">
        <v>2</v>
      </c>
    </row>
    <row r="170" spans="4:19" s="314" customFormat="1" ht="12.75">
      <c r="D170" s="314" t="s">
        <v>318</v>
      </c>
      <c r="E170" s="314" t="s">
        <v>612</v>
      </c>
      <c r="I170" s="318">
        <f>I171+I172</f>
        <v>0</v>
      </c>
      <c r="J170" s="318"/>
      <c r="K170" s="318">
        <f>K171+K172</f>
        <v>0</v>
      </c>
      <c r="L170" s="318"/>
      <c r="M170" s="318">
        <f>M171+M172</f>
        <v>0</v>
      </c>
      <c r="N170" s="318"/>
      <c r="O170" s="318">
        <f>O171+O172</f>
        <v>0</v>
      </c>
      <c r="P170" s="318"/>
      <c r="Q170" s="318">
        <f>Q171+Q172</f>
        <v>0</v>
      </c>
      <c r="R170" s="318"/>
      <c r="S170" s="318">
        <f>S171+S172</f>
        <v>0</v>
      </c>
    </row>
    <row r="171" spans="5:19" s="314" customFormat="1" ht="12.75">
      <c r="E171" s="314" t="s">
        <v>661</v>
      </c>
      <c r="F171" s="314" t="s">
        <v>633</v>
      </c>
      <c r="I171" s="318">
        <v>0</v>
      </c>
      <c r="J171" s="318"/>
      <c r="K171" s="318">
        <v>0</v>
      </c>
      <c r="L171" s="318"/>
      <c r="M171" s="318">
        <v>0</v>
      </c>
      <c r="N171" s="318"/>
      <c r="O171" s="318">
        <v>0</v>
      </c>
      <c r="P171" s="318"/>
      <c r="Q171" s="318">
        <v>0</v>
      </c>
      <c r="R171" s="318"/>
      <c r="S171" s="318">
        <v>0</v>
      </c>
    </row>
    <row r="172" spans="5:19" s="314" customFormat="1" ht="12.75">
      <c r="E172" s="314" t="s">
        <v>662</v>
      </c>
      <c r="F172" s="314" t="s">
        <v>635</v>
      </c>
      <c r="I172" s="318">
        <v>0</v>
      </c>
      <c r="J172" s="318"/>
      <c r="K172" s="318">
        <v>0</v>
      </c>
      <c r="L172" s="318"/>
      <c r="M172" s="318">
        <v>0</v>
      </c>
      <c r="N172" s="318"/>
      <c r="O172" s="318">
        <v>0</v>
      </c>
      <c r="P172" s="318"/>
      <c r="Q172" s="318">
        <v>0</v>
      </c>
      <c r="R172" s="318"/>
      <c r="S172" s="318">
        <v>0</v>
      </c>
    </row>
    <row r="173" spans="4:19" s="314" customFormat="1" ht="12.75">
      <c r="D173" s="314" t="s">
        <v>663</v>
      </c>
      <c r="E173" s="314" t="s">
        <v>188</v>
      </c>
      <c r="I173" s="318">
        <f>I174+I175</f>
        <v>0</v>
      </c>
      <c r="J173" s="318"/>
      <c r="K173" s="318">
        <f>K174+K175</f>
        <v>0</v>
      </c>
      <c r="L173" s="318"/>
      <c r="M173" s="318">
        <f>M174+M175</f>
        <v>0</v>
      </c>
      <c r="N173" s="318"/>
      <c r="O173" s="318">
        <f>O174+O175</f>
        <v>0</v>
      </c>
      <c r="P173" s="318"/>
      <c r="Q173" s="318">
        <f>Q174+Q175</f>
        <v>0</v>
      </c>
      <c r="R173" s="318"/>
      <c r="S173" s="318">
        <f>S174+S175</f>
        <v>0</v>
      </c>
    </row>
    <row r="174" spans="5:19" s="314" customFormat="1" ht="12.75">
      <c r="E174" s="314" t="s">
        <v>664</v>
      </c>
      <c r="F174" s="314" t="s">
        <v>633</v>
      </c>
      <c r="I174" s="318">
        <v>0</v>
      </c>
      <c r="J174" s="318"/>
      <c r="K174" s="318">
        <v>0</v>
      </c>
      <c r="L174" s="318"/>
      <c r="M174" s="318">
        <v>0</v>
      </c>
      <c r="N174" s="318"/>
      <c r="O174" s="318">
        <v>0</v>
      </c>
      <c r="P174" s="318"/>
      <c r="Q174" s="318">
        <v>0</v>
      </c>
      <c r="R174" s="318"/>
      <c r="S174" s="318">
        <v>0</v>
      </c>
    </row>
    <row r="175" spans="5:19" s="314" customFormat="1" ht="12.75">
      <c r="E175" s="314" t="s">
        <v>665</v>
      </c>
      <c r="F175" s="314" t="s">
        <v>635</v>
      </c>
      <c r="I175" s="318">
        <v>0</v>
      </c>
      <c r="J175" s="318"/>
      <c r="K175" s="318">
        <v>0</v>
      </c>
      <c r="L175" s="318"/>
      <c r="M175" s="318">
        <v>0</v>
      </c>
      <c r="N175" s="318"/>
      <c r="O175" s="318">
        <v>0</v>
      </c>
      <c r="P175" s="318"/>
      <c r="Q175" s="318">
        <v>0</v>
      </c>
      <c r="R175" s="318"/>
      <c r="S175" s="318">
        <v>0</v>
      </c>
    </row>
    <row r="176" spans="4:19" s="314" customFormat="1" ht="12.75">
      <c r="D176" s="314" t="s">
        <v>666</v>
      </c>
      <c r="E176" s="314" t="s">
        <v>189</v>
      </c>
      <c r="I176" s="318">
        <f>I177+I178</f>
        <v>0</v>
      </c>
      <c r="J176" s="318"/>
      <c r="K176" s="318">
        <f>K177+K178</f>
        <v>0</v>
      </c>
      <c r="L176" s="318"/>
      <c r="M176" s="318">
        <f>M177+M178</f>
        <v>0</v>
      </c>
      <c r="N176" s="318"/>
      <c r="O176" s="318">
        <f>O177+O178</f>
        <v>0</v>
      </c>
      <c r="P176" s="318"/>
      <c r="Q176" s="318">
        <f>Q177+Q178</f>
        <v>0</v>
      </c>
      <c r="R176" s="318"/>
      <c r="S176" s="318">
        <f>S177+S178</f>
        <v>0</v>
      </c>
    </row>
    <row r="177" spans="5:19" s="314" customFormat="1" ht="12.75">
      <c r="E177" s="314" t="s">
        <v>667</v>
      </c>
      <c r="F177" s="314" t="s">
        <v>633</v>
      </c>
      <c r="I177" s="318">
        <v>0</v>
      </c>
      <c r="J177" s="318"/>
      <c r="K177" s="318">
        <v>0</v>
      </c>
      <c r="L177" s="318"/>
      <c r="M177" s="318">
        <v>0</v>
      </c>
      <c r="N177" s="318"/>
      <c r="O177" s="318">
        <v>0</v>
      </c>
      <c r="P177" s="318"/>
      <c r="Q177" s="318">
        <v>0</v>
      </c>
      <c r="R177" s="318"/>
      <c r="S177" s="318">
        <v>0</v>
      </c>
    </row>
    <row r="178" spans="5:19" s="314" customFormat="1" ht="12.75">
      <c r="E178" s="314" t="s">
        <v>668</v>
      </c>
      <c r="F178" s="314" t="s">
        <v>635</v>
      </c>
      <c r="I178" s="318">
        <v>0</v>
      </c>
      <c r="J178" s="318"/>
      <c r="K178" s="318">
        <v>0</v>
      </c>
      <c r="L178" s="318"/>
      <c r="M178" s="318">
        <v>0</v>
      </c>
      <c r="N178" s="318"/>
      <c r="O178" s="318">
        <v>0</v>
      </c>
      <c r="P178" s="318"/>
      <c r="Q178" s="318">
        <v>0</v>
      </c>
      <c r="R178" s="318"/>
      <c r="S178" s="318">
        <v>0</v>
      </c>
    </row>
    <row r="179" spans="3:19" s="314" customFormat="1" ht="12.75">
      <c r="C179" s="314" t="s">
        <v>319</v>
      </c>
      <c r="D179" s="314" t="s">
        <v>718</v>
      </c>
      <c r="I179" s="318">
        <v>189.25447627</v>
      </c>
      <c r="J179" s="318"/>
      <c r="K179" s="318">
        <v>1084.7693364121285</v>
      </c>
      <c r="L179" s="318"/>
      <c r="M179" s="318">
        <v>0</v>
      </c>
      <c r="N179" s="318"/>
      <c r="O179" s="318">
        <v>20.2</v>
      </c>
      <c r="P179" s="318"/>
      <c r="Q179" s="318">
        <v>0.034061217871613536</v>
      </c>
      <c r="R179" s="318"/>
      <c r="S179" s="318">
        <v>1294.2578739</v>
      </c>
    </row>
    <row r="180" spans="9:19" s="260" customFormat="1" ht="12.75">
      <c r="I180" s="318"/>
      <c r="J180" s="318"/>
      <c r="K180" s="318"/>
      <c r="L180" s="318"/>
      <c r="M180" s="318"/>
      <c r="N180" s="318"/>
      <c r="O180" s="318"/>
      <c r="P180" s="318"/>
      <c r="Q180" s="318"/>
      <c r="R180" s="318"/>
      <c r="S180" s="318"/>
    </row>
    <row r="181" spans="1:19" s="260" customFormat="1" ht="12.75">
      <c r="A181" s="341"/>
      <c r="B181" s="341"/>
      <c r="C181" s="341"/>
      <c r="D181" s="341"/>
      <c r="E181" s="341"/>
      <c r="F181" s="341"/>
      <c r="G181" s="341"/>
      <c r="H181" s="341"/>
      <c r="I181" s="342"/>
      <c r="J181" s="342"/>
      <c r="K181" s="342"/>
      <c r="L181" s="342"/>
      <c r="M181" s="342"/>
      <c r="N181" s="342"/>
      <c r="O181" s="342"/>
      <c r="P181" s="342"/>
      <c r="Q181" s="342"/>
      <c r="R181" s="342"/>
      <c r="S181" s="342"/>
    </row>
    <row r="182" spans="9:19" s="260" customFormat="1" ht="12.75">
      <c r="I182" s="318"/>
      <c r="J182" s="318"/>
      <c r="K182" s="318"/>
      <c r="L182" s="318"/>
      <c r="M182" s="318"/>
      <c r="N182" s="318"/>
      <c r="O182" s="318"/>
      <c r="P182" s="318"/>
      <c r="Q182" s="318"/>
      <c r="R182" s="318"/>
      <c r="S182" s="318"/>
    </row>
    <row r="183" spans="1:19" ht="12.75">
      <c r="A183" s="259" t="s">
        <v>589</v>
      </c>
      <c r="B183" s="336" t="s">
        <v>678</v>
      </c>
      <c r="C183" s="336"/>
      <c r="D183" s="336"/>
      <c r="E183" s="336"/>
      <c r="F183" s="336"/>
      <c r="G183" s="336"/>
      <c r="H183" s="336"/>
      <c r="I183" s="318"/>
      <c r="J183" s="318"/>
      <c r="K183" s="343"/>
      <c r="L183" s="343"/>
      <c r="M183" s="343"/>
      <c r="N183" s="343"/>
      <c r="O183" s="343"/>
      <c r="P183" s="343"/>
      <c r="Q183" s="318"/>
      <c r="R183" s="318"/>
      <c r="S183" s="318"/>
    </row>
    <row r="184" spans="2:19" ht="12.75">
      <c r="B184" s="344" t="s">
        <v>757</v>
      </c>
      <c r="C184" s="336"/>
      <c r="D184" s="336"/>
      <c r="E184" s="336"/>
      <c r="F184" s="336"/>
      <c r="G184" s="344"/>
      <c r="H184" s="344"/>
      <c r="I184" s="318"/>
      <c r="J184" s="318"/>
      <c r="K184" s="345"/>
      <c r="L184" s="345"/>
      <c r="M184" s="345"/>
      <c r="N184" s="345"/>
      <c r="O184" s="343"/>
      <c r="P184" s="343"/>
      <c r="Q184" s="318"/>
      <c r="R184" s="318"/>
      <c r="S184" s="318"/>
    </row>
    <row r="185" spans="1:19" ht="12.75">
      <c r="A185" s="336"/>
      <c r="G185" s="336"/>
      <c r="H185" s="336"/>
      <c r="I185" s="318"/>
      <c r="J185" s="318"/>
      <c r="K185" s="343"/>
      <c r="L185" s="343"/>
      <c r="M185" s="343"/>
      <c r="N185" s="343"/>
      <c r="O185" s="343"/>
      <c r="P185" s="343"/>
      <c r="Q185" s="318"/>
      <c r="R185" s="318"/>
      <c r="S185" s="318"/>
    </row>
    <row r="186" spans="9:19" ht="12.75">
      <c r="I186" s="318"/>
      <c r="J186" s="318"/>
      <c r="K186" s="318"/>
      <c r="L186" s="318"/>
      <c r="M186" s="318"/>
      <c r="N186" s="318"/>
      <c r="O186" s="318"/>
      <c r="P186" s="318"/>
      <c r="Q186" s="318"/>
      <c r="R186" s="318"/>
      <c r="S186" s="318"/>
    </row>
    <row r="187" spans="9:19" ht="12.75">
      <c r="I187" s="318"/>
      <c r="J187" s="318"/>
      <c r="K187" s="318"/>
      <c r="L187" s="318"/>
      <c r="M187" s="318"/>
      <c r="N187" s="318"/>
      <c r="O187" s="318"/>
      <c r="P187" s="318"/>
      <c r="Q187" s="318"/>
      <c r="R187" s="318"/>
      <c r="S187" s="318"/>
    </row>
    <row r="188" spans="9:19" ht="12.75">
      <c r="I188" s="318"/>
      <c r="J188" s="318"/>
      <c r="K188" s="318"/>
      <c r="L188" s="318"/>
      <c r="M188" s="318"/>
      <c r="N188" s="318"/>
      <c r="O188" s="318"/>
      <c r="P188" s="318"/>
      <c r="Q188" s="318"/>
      <c r="R188" s="318"/>
      <c r="S188" s="318"/>
    </row>
    <row r="189" spans="9:19" ht="12.75">
      <c r="I189" s="318"/>
      <c r="J189" s="318"/>
      <c r="K189" s="318"/>
      <c r="L189" s="318"/>
      <c r="M189" s="318"/>
      <c r="N189" s="318"/>
      <c r="O189" s="318"/>
      <c r="P189" s="318"/>
      <c r="Q189" s="318"/>
      <c r="R189" s="318"/>
      <c r="S189" s="318"/>
    </row>
    <row r="190" spans="9:19" ht="12.75">
      <c r="I190" s="318"/>
      <c r="J190" s="318"/>
      <c r="K190" s="318"/>
      <c r="L190" s="318"/>
      <c r="M190" s="318"/>
      <c r="N190" s="318"/>
      <c r="O190" s="318"/>
      <c r="P190" s="318"/>
      <c r="Q190" s="318"/>
      <c r="R190" s="318"/>
      <c r="S190" s="318"/>
    </row>
    <row r="191" spans="9:19" ht="12.75">
      <c r="I191" s="318"/>
      <c r="J191" s="318"/>
      <c r="K191" s="318"/>
      <c r="L191" s="318"/>
      <c r="M191" s="318"/>
      <c r="N191" s="318"/>
      <c r="O191" s="318"/>
      <c r="P191" s="318"/>
      <c r="Q191" s="318"/>
      <c r="R191" s="318"/>
      <c r="S191" s="318"/>
    </row>
    <row r="192" spans="9:19" ht="12.75">
      <c r="I192" s="318"/>
      <c r="J192" s="318"/>
      <c r="K192" s="318"/>
      <c r="L192" s="318"/>
      <c r="M192" s="318"/>
      <c r="N192" s="318"/>
      <c r="O192" s="318"/>
      <c r="P192" s="318"/>
      <c r="Q192" s="318"/>
      <c r="R192" s="318"/>
      <c r="S192" s="318"/>
    </row>
    <row r="193" spans="9:19" ht="12.75">
      <c r="I193" s="318"/>
      <c r="J193" s="318"/>
      <c r="K193" s="318"/>
      <c r="L193" s="318"/>
      <c r="M193" s="318"/>
      <c r="N193" s="318"/>
      <c r="O193" s="318"/>
      <c r="P193" s="318"/>
      <c r="Q193" s="318"/>
      <c r="R193" s="318"/>
      <c r="S193" s="318"/>
    </row>
    <row r="194" spans="9:19" ht="12.75">
      <c r="I194" s="318"/>
      <c r="J194" s="318"/>
      <c r="K194" s="318"/>
      <c r="L194" s="318"/>
      <c r="M194" s="318"/>
      <c r="N194" s="318"/>
      <c r="O194" s="318"/>
      <c r="P194" s="318"/>
      <c r="Q194" s="318"/>
      <c r="R194" s="318"/>
      <c r="S194" s="318"/>
    </row>
    <row r="195" spans="9:19" ht="12.75">
      <c r="I195" s="318"/>
      <c r="J195" s="318"/>
      <c r="K195" s="318"/>
      <c r="L195" s="318"/>
      <c r="M195" s="318"/>
      <c r="N195" s="318"/>
      <c r="O195" s="318"/>
      <c r="P195" s="318"/>
      <c r="Q195" s="318"/>
      <c r="R195" s="318"/>
      <c r="S195" s="318"/>
    </row>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7.xml><?xml version="1.0" encoding="utf-8"?>
<worksheet xmlns="http://schemas.openxmlformats.org/spreadsheetml/2006/main" xmlns:r="http://schemas.openxmlformats.org/officeDocument/2006/relationships">
  <sheetPr>
    <tabColor indexed="30"/>
  </sheetPr>
  <dimension ref="A2:S195"/>
  <sheetViews>
    <sheetView showGridLines="0" zoomScale="75" zoomScaleNormal="75" zoomScaleSheetLayoutView="75" zoomScalePageLayoutView="0" workbookViewId="0" topLeftCell="A1">
      <pane ySplit="1935" topLeftCell="A91" activePane="bottomLeft" state="split"/>
      <selection pane="topLeft" activeCell="A82" sqref="A82"/>
      <selection pane="bottomLeft" activeCell="I99" sqref="I99:S100"/>
    </sheetView>
  </sheetViews>
  <sheetFormatPr defaultColWidth="10.7109375" defaultRowHeight="12.75"/>
  <cols>
    <col min="1" max="1" width="2.28125" style="259" customWidth="1"/>
    <col min="2" max="2" width="2.421875" style="259" customWidth="1"/>
    <col min="3" max="3" width="2.140625" style="259" customWidth="1"/>
    <col min="4" max="4" width="3.28125" style="259" customWidth="1"/>
    <col min="5" max="5" width="4.7109375" style="259" customWidth="1"/>
    <col min="6" max="6" width="5.28125" style="259" customWidth="1"/>
    <col min="7" max="7" width="28.28125" style="259" customWidth="1"/>
    <col min="8" max="8" width="4.7109375" style="259" customWidth="1"/>
    <col min="9" max="9" width="12.28125" style="315" customWidth="1"/>
    <col min="10" max="10" width="2.28125" style="315" customWidth="1"/>
    <col min="11" max="11" width="14.421875" style="260" bestFit="1" customWidth="1"/>
    <col min="12" max="12" width="2.28125" style="260" customWidth="1"/>
    <col min="13" max="13" width="11.8515625" style="260" customWidth="1"/>
    <col min="14" max="14" width="2.28125" style="260" customWidth="1"/>
    <col min="15" max="15" width="11.57421875" style="260" customWidth="1"/>
    <col min="16" max="16" width="2.28125" style="260" customWidth="1"/>
    <col min="17" max="17" width="12.28125" style="260" customWidth="1"/>
    <col min="18" max="18" width="2.28125" style="260" customWidth="1"/>
    <col min="19" max="19" width="12.28125" style="315" customWidth="1"/>
    <col min="20" max="16384" width="10.7109375" style="259" customWidth="1"/>
  </cols>
  <sheetData>
    <row r="2" spans="1:19" s="305" customFormat="1" ht="12.75">
      <c r="A2" s="299" t="s">
        <v>771</v>
      </c>
      <c r="B2" s="300"/>
      <c r="C2" s="300"/>
      <c r="D2" s="300"/>
      <c r="E2" s="300"/>
      <c r="F2" s="300"/>
      <c r="G2" s="300"/>
      <c r="H2" s="300"/>
      <c r="I2" s="308"/>
      <c r="J2" s="308"/>
      <c r="K2" s="301"/>
      <c r="L2" s="301"/>
      <c r="M2" s="302"/>
      <c r="N2" s="302"/>
      <c r="O2" s="302"/>
      <c r="P2" s="302"/>
      <c r="Q2" s="302"/>
      <c r="R2" s="302"/>
      <c r="S2" s="303"/>
    </row>
    <row r="3" spans="1:19" ht="12.75">
      <c r="A3" s="305" t="s">
        <v>0</v>
      </c>
      <c r="B3" s="306"/>
      <c r="C3" s="300"/>
      <c r="D3" s="300"/>
      <c r="E3" s="300"/>
      <c r="F3" s="300"/>
      <c r="G3" s="300"/>
      <c r="H3" s="300"/>
      <c r="I3" s="303"/>
      <c r="J3" s="303"/>
      <c r="S3" s="303"/>
    </row>
    <row r="4" spans="1:19" s="305" customFormat="1" ht="12.75">
      <c r="A4" s="307"/>
      <c r="I4" s="304"/>
      <c r="J4" s="304"/>
      <c r="K4" s="304"/>
      <c r="L4" s="304"/>
      <c r="M4" s="304"/>
      <c r="N4" s="304"/>
      <c r="O4" s="304"/>
      <c r="P4" s="304"/>
      <c r="Q4" s="304"/>
      <c r="R4" s="304"/>
      <c r="S4" s="308"/>
    </row>
    <row r="5" spans="1:19" s="305" customFormat="1" ht="12.75">
      <c r="A5" s="309"/>
      <c r="B5" s="309"/>
      <c r="C5" s="309"/>
      <c r="D5" s="309"/>
      <c r="E5" s="309"/>
      <c r="F5" s="309"/>
      <c r="G5" s="310"/>
      <c r="H5" s="310"/>
      <c r="I5" s="310"/>
      <c r="J5" s="310"/>
      <c r="K5" s="310" t="s">
        <v>698</v>
      </c>
      <c r="L5" s="310"/>
      <c r="M5" s="310"/>
      <c r="N5" s="310"/>
      <c r="O5" s="310"/>
      <c r="P5" s="310"/>
      <c r="Q5" s="310"/>
      <c r="R5" s="310"/>
      <c r="S5" s="311"/>
    </row>
    <row r="6" spans="7:19" ht="12.75">
      <c r="G6" s="300"/>
      <c r="H6" s="300"/>
      <c r="I6" s="302"/>
      <c r="J6" s="302"/>
      <c r="K6" s="312" t="s">
        <v>739</v>
      </c>
      <c r="L6" s="312"/>
      <c r="M6" s="312"/>
      <c r="N6" s="312"/>
      <c r="O6" s="312"/>
      <c r="P6" s="312"/>
      <c r="Q6" s="312"/>
      <c r="R6" s="313"/>
      <c r="S6" s="303"/>
    </row>
    <row r="7" spans="1:18" ht="12.75">
      <c r="A7" s="304" t="s">
        <v>1</v>
      </c>
      <c r="E7" s="314"/>
      <c r="F7" s="314"/>
      <c r="G7" s="314"/>
      <c r="H7" s="314"/>
      <c r="K7" s="315"/>
      <c r="L7" s="315"/>
      <c r="M7" s="315"/>
      <c r="N7" s="315"/>
      <c r="O7" s="315"/>
      <c r="P7" s="315"/>
      <c r="Q7" s="315"/>
      <c r="R7" s="315"/>
    </row>
    <row r="8" spans="1:19" s="305" customFormat="1" ht="39" thickBot="1">
      <c r="A8" s="319"/>
      <c r="B8" s="319"/>
      <c r="C8" s="319"/>
      <c r="D8" s="319"/>
      <c r="E8" s="320"/>
      <c r="F8" s="320"/>
      <c r="G8" s="320"/>
      <c r="H8" s="321"/>
      <c r="I8" s="327">
        <v>40057</v>
      </c>
      <c r="J8" s="323"/>
      <c r="K8" s="322" t="s">
        <v>699</v>
      </c>
      <c r="L8" s="323"/>
      <c r="M8" s="324" t="s">
        <v>700</v>
      </c>
      <c r="N8" s="325"/>
      <c r="O8" s="326" t="s">
        <v>701</v>
      </c>
      <c r="P8" s="325"/>
      <c r="Q8" s="326" t="s">
        <v>600</v>
      </c>
      <c r="R8" s="324"/>
      <c r="S8" s="327">
        <v>40148</v>
      </c>
    </row>
    <row r="9" spans="5:19" ht="12.75">
      <c r="E9" s="314"/>
      <c r="F9" s="314"/>
      <c r="G9" s="314"/>
      <c r="H9" s="314"/>
      <c r="I9" s="316"/>
      <c r="J9" s="316"/>
      <c r="K9" s="316"/>
      <c r="L9" s="316"/>
      <c r="M9" s="316"/>
      <c r="N9" s="316"/>
      <c r="O9" s="316"/>
      <c r="P9" s="316"/>
      <c r="Q9" s="316"/>
      <c r="R9" s="316"/>
      <c r="S9" s="316"/>
    </row>
    <row r="10" spans="5:19" s="305" customFormat="1" ht="12.75">
      <c r="E10" s="328"/>
      <c r="F10" s="328"/>
      <c r="G10" s="328"/>
      <c r="H10" s="329"/>
      <c r="I10" s="330">
        <v>-22085.838519944606</v>
      </c>
      <c r="J10" s="330"/>
      <c r="K10" s="330">
        <v>2023.6679764553564</v>
      </c>
      <c r="L10" s="330"/>
      <c r="M10" s="331">
        <v>2836.3410152708702</v>
      </c>
      <c r="N10" s="331"/>
      <c r="O10" s="331">
        <v>-1758.2503697570464</v>
      </c>
      <c r="P10" s="331"/>
      <c r="Q10" s="331">
        <v>30.653219449050106</v>
      </c>
      <c r="R10" s="330"/>
      <c r="S10" s="330">
        <v>-18953.472441286372</v>
      </c>
    </row>
    <row r="11" spans="5:19" ht="12.75">
      <c r="E11" s="314"/>
      <c r="F11" s="314"/>
      <c r="G11" s="314"/>
      <c r="H11" s="314"/>
      <c r="I11" s="316"/>
      <c r="J11" s="316"/>
      <c r="K11" s="316"/>
      <c r="L11" s="316"/>
      <c r="M11" s="316"/>
      <c r="N11" s="316"/>
      <c r="O11" s="316"/>
      <c r="P11" s="316"/>
      <c r="Q11" s="316"/>
      <c r="R11" s="316"/>
      <c r="S11" s="316"/>
    </row>
    <row r="12" spans="1:19" ht="12.75">
      <c r="A12" s="305" t="s">
        <v>236</v>
      </c>
      <c r="B12" s="333"/>
      <c r="C12" s="305"/>
      <c r="D12" s="305"/>
      <c r="E12" s="328"/>
      <c r="F12" s="328"/>
      <c r="G12" s="328"/>
      <c r="H12" s="328"/>
      <c r="I12" s="332">
        <f>I14-I101</f>
        <v>-22085.838519944606</v>
      </c>
      <c r="J12" s="332"/>
      <c r="K12" s="332">
        <f>K14-K101</f>
        <v>2023.6679764553564</v>
      </c>
      <c r="L12" s="332"/>
      <c r="M12" s="332">
        <f>M14-M101</f>
        <v>2836.3410152708702</v>
      </c>
      <c r="N12" s="332"/>
      <c r="O12" s="332">
        <f>O14-O101</f>
        <v>-1758.2503697570464</v>
      </c>
      <c r="P12" s="332"/>
      <c r="Q12" s="332">
        <f>Q14-Q101</f>
        <v>30.653219449050106</v>
      </c>
      <c r="R12" s="332"/>
      <c r="S12" s="332">
        <f>S14-S101</f>
        <v>-18953.472441286372</v>
      </c>
    </row>
    <row r="13" spans="1:19" ht="12.75">
      <c r="A13" s="305"/>
      <c r="B13" s="305"/>
      <c r="C13" s="305"/>
      <c r="D13" s="305"/>
      <c r="E13" s="328"/>
      <c r="F13" s="328"/>
      <c r="G13" s="328"/>
      <c r="H13" s="328"/>
      <c r="I13" s="332"/>
      <c r="J13" s="317"/>
      <c r="K13" s="332"/>
      <c r="L13" s="317"/>
      <c r="M13" s="332"/>
      <c r="N13" s="317"/>
      <c r="O13" s="332"/>
      <c r="P13" s="332"/>
      <c r="Q13" s="332"/>
      <c r="R13" s="332"/>
      <c r="S13" s="332"/>
    </row>
    <row r="14" spans="1:19" s="314" customFormat="1" ht="12.75">
      <c r="A14" s="328" t="s">
        <v>468</v>
      </c>
      <c r="B14" s="328" t="s">
        <v>540</v>
      </c>
      <c r="C14" s="328"/>
      <c r="D14" s="335"/>
      <c r="E14" s="328"/>
      <c r="F14" s="328"/>
      <c r="G14" s="328"/>
      <c r="H14" s="328"/>
      <c r="I14" s="332">
        <f>I16+I24+I41+I46+I91</f>
        <v>172387.29458348133</v>
      </c>
      <c r="J14" s="332"/>
      <c r="K14" s="332">
        <f>K16+K24+K41+K46+K91</f>
        <v>8017.837001942634</v>
      </c>
      <c r="L14" s="332"/>
      <c r="M14" s="332">
        <f>M16+M24+M41+M46+M91</f>
        <v>3858.1251062448346</v>
      </c>
      <c r="N14" s="332"/>
      <c r="O14" s="332">
        <f>O16+O24+O41+O46+O91</f>
        <v>4408.282945539157</v>
      </c>
      <c r="P14" s="332"/>
      <c r="Q14" s="332">
        <f>Q16+Q24+Q41+Q46+Q91</f>
        <v>30.985636437887912</v>
      </c>
      <c r="R14" s="332"/>
      <c r="S14" s="332">
        <f>S16+S24+S41+S46+S91</f>
        <v>188702.47951088584</v>
      </c>
    </row>
    <row r="15" spans="1:19" s="314" customFormat="1" ht="12.75">
      <c r="A15" s="328"/>
      <c r="B15" s="328"/>
      <c r="C15" s="328"/>
      <c r="D15" s="328"/>
      <c r="E15" s="328"/>
      <c r="F15" s="328"/>
      <c r="G15" s="328"/>
      <c r="H15" s="328"/>
      <c r="I15" s="332"/>
      <c r="J15" s="332"/>
      <c r="K15" s="332"/>
      <c r="L15" s="332"/>
      <c r="M15" s="332"/>
      <c r="N15" s="332"/>
      <c r="O15" s="332"/>
      <c r="P15" s="332"/>
      <c r="Q15" s="332"/>
      <c r="R15" s="332"/>
      <c r="S15" s="332"/>
    </row>
    <row r="16" spans="1:19" s="314" customFormat="1" ht="12.75">
      <c r="A16" s="328"/>
      <c r="B16" s="328" t="s">
        <v>470</v>
      </c>
      <c r="C16" s="328" t="s">
        <v>230</v>
      </c>
      <c r="D16" s="328"/>
      <c r="E16" s="328"/>
      <c r="F16" s="328"/>
      <c r="G16" s="328"/>
      <c r="H16" s="328"/>
      <c r="I16" s="332">
        <f>I17+I21</f>
        <v>37793.61887068361</v>
      </c>
      <c r="J16" s="332"/>
      <c r="K16" s="332">
        <f>K17+K21</f>
        <v>2829.069627838568</v>
      </c>
      <c r="L16" s="332"/>
      <c r="M16" s="332">
        <f>M17+M21</f>
        <v>100.7</v>
      </c>
      <c r="N16" s="332"/>
      <c r="O16" s="332">
        <f>O17+O21</f>
        <v>615.444348</v>
      </c>
      <c r="P16" s="332"/>
      <c r="Q16" s="332">
        <f>Q17+Q21</f>
        <v>0.04576275999988866</v>
      </c>
      <c r="R16" s="332"/>
      <c r="S16" s="332">
        <f>S17+S21</f>
        <v>41338.83284652217</v>
      </c>
    </row>
    <row r="17" spans="1:19" s="314" customFormat="1" ht="12.75">
      <c r="A17" s="328"/>
      <c r="B17" s="328"/>
      <c r="C17" s="328" t="s">
        <v>240</v>
      </c>
      <c r="D17" s="328" t="s">
        <v>601</v>
      </c>
      <c r="E17" s="328"/>
      <c r="F17" s="328"/>
      <c r="G17" s="328"/>
      <c r="H17" s="328"/>
      <c r="I17" s="332">
        <f>I19+I20</f>
        <v>32823.55112102361</v>
      </c>
      <c r="J17" s="332"/>
      <c r="K17" s="332">
        <f>K19+K20</f>
        <v>2657.105305458568</v>
      </c>
      <c r="L17" s="332"/>
      <c r="M17" s="332">
        <f>M19+M20</f>
        <v>100.7</v>
      </c>
      <c r="N17" s="332"/>
      <c r="O17" s="332">
        <f>O19+O20</f>
        <v>615.444348</v>
      </c>
      <c r="P17" s="332"/>
      <c r="Q17" s="332">
        <f>Q19+Q20</f>
        <v>0</v>
      </c>
      <c r="R17" s="332"/>
      <c r="S17" s="332">
        <f>S19+S20</f>
        <v>36196.80077448217</v>
      </c>
    </row>
    <row r="18" spans="1:19" s="314" customFormat="1" ht="12.75">
      <c r="A18" s="328"/>
      <c r="B18" s="328"/>
      <c r="C18" s="328"/>
      <c r="D18" s="328" t="s">
        <v>241</v>
      </c>
      <c r="E18" s="328"/>
      <c r="F18" s="328"/>
      <c r="G18" s="328"/>
      <c r="H18" s="328"/>
      <c r="I18" s="332"/>
      <c r="J18" s="332"/>
      <c r="K18" s="332"/>
      <c r="L18" s="332"/>
      <c r="M18" s="332"/>
      <c r="N18" s="332"/>
      <c r="O18" s="332"/>
      <c r="P18" s="332"/>
      <c r="Q18" s="332"/>
      <c r="R18" s="332"/>
      <c r="S18" s="332"/>
    </row>
    <row r="19" spans="1:19" s="314" customFormat="1" ht="12.75">
      <c r="A19" s="328"/>
      <c r="B19" s="328"/>
      <c r="C19" s="328"/>
      <c r="D19" s="328" t="s">
        <v>602</v>
      </c>
      <c r="E19" s="328" t="s">
        <v>603</v>
      </c>
      <c r="F19" s="328"/>
      <c r="G19" s="328"/>
      <c r="H19" s="328"/>
      <c r="I19" s="332">
        <v>32823.55112102361</v>
      </c>
      <c r="J19" s="332"/>
      <c r="K19" s="332">
        <v>2657.105305458568</v>
      </c>
      <c r="L19" s="332"/>
      <c r="M19" s="332">
        <v>100.7</v>
      </c>
      <c r="N19" s="332"/>
      <c r="O19" s="332">
        <v>615.444348</v>
      </c>
      <c r="P19" s="332"/>
      <c r="Q19" s="332">
        <v>0</v>
      </c>
      <c r="R19" s="332"/>
      <c r="S19" s="332">
        <v>36196.80077448217</v>
      </c>
    </row>
    <row r="20" spans="1:19" s="314" customFormat="1" ht="12.75">
      <c r="A20" s="328"/>
      <c r="B20" s="328"/>
      <c r="C20" s="328"/>
      <c r="D20" s="328" t="s">
        <v>604</v>
      </c>
      <c r="E20" s="328" t="s">
        <v>605</v>
      </c>
      <c r="F20" s="328"/>
      <c r="G20" s="328"/>
      <c r="H20" s="328"/>
      <c r="I20" s="332">
        <v>0</v>
      </c>
      <c r="J20" s="332"/>
      <c r="K20" s="332">
        <v>0</v>
      </c>
      <c r="L20" s="332"/>
      <c r="M20" s="332">
        <v>0</v>
      </c>
      <c r="N20" s="332"/>
      <c r="O20" s="332">
        <v>0</v>
      </c>
      <c r="P20" s="332"/>
      <c r="Q20" s="332">
        <v>0</v>
      </c>
      <c r="R20" s="332"/>
      <c r="S20" s="332">
        <v>0</v>
      </c>
    </row>
    <row r="21" spans="1:19" s="314" customFormat="1" ht="12.75">
      <c r="A21" s="328"/>
      <c r="B21" s="328"/>
      <c r="C21" s="328" t="s">
        <v>244</v>
      </c>
      <c r="D21" s="328" t="s">
        <v>17</v>
      </c>
      <c r="E21" s="328"/>
      <c r="F21" s="328"/>
      <c r="G21" s="328"/>
      <c r="H21" s="328"/>
      <c r="I21" s="332">
        <f>I22+I23</f>
        <v>4970.067749660001</v>
      </c>
      <c r="J21" s="332"/>
      <c r="K21" s="332">
        <f>K22+K23</f>
        <v>171.96432237999997</v>
      </c>
      <c r="L21" s="332"/>
      <c r="M21" s="332">
        <f>M22+M23</f>
        <v>0</v>
      </c>
      <c r="N21" s="332"/>
      <c r="O21" s="332">
        <f>O22+O23</f>
        <v>0</v>
      </c>
      <c r="P21" s="332"/>
      <c r="Q21" s="332">
        <f>Q22+Q23</f>
        <v>0.04576275999988866</v>
      </c>
      <c r="R21" s="332"/>
      <c r="S21" s="332">
        <f>S22+S23</f>
        <v>5142.032072040001</v>
      </c>
    </row>
    <row r="22" spans="1:19" s="314" customFormat="1" ht="12.75">
      <c r="A22" s="328"/>
      <c r="B22" s="328"/>
      <c r="C22" s="328"/>
      <c r="D22" s="328" t="s">
        <v>606</v>
      </c>
      <c r="E22" s="328" t="s">
        <v>603</v>
      </c>
      <c r="F22" s="328"/>
      <c r="G22" s="328"/>
      <c r="H22" s="328"/>
      <c r="I22" s="332">
        <v>4970.067749660001</v>
      </c>
      <c r="J22" s="332"/>
      <c r="K22" s="332">
        <v>171.96432237999997</v>
      </c>
      <c r="L22" s="332"/>
      <c r="M22" s="332">
        <v>0</v>
      </c>
      <c r="N22" s="332"/>
      <c r="O22" s="332">
        <v>0</v>
      </c>
      <c r="P22" s="332"/>
      <c r="Q22" s="332">
        <v>0.04576275999988866</v>
      </c>
      <c r="R22" s="332"/>
      <c r="S22" s="332">
        <v>5142.032072040001</v>
      </c>
    </row>
    <row r="23" spans="1:19" s="314" customFormat="1" ht="12.75">
      <c r="A23" s="328"/>
      <c r="B23" s="328"/>
      <c r="C23" s="328"/>
      <c r="D23" s="328" t="s">
        <v>607</v>
      </c>
      <c r="E23" s="328" t="s">
        <v>605</v>
      </c>
      <c r="F23" s="328"/>
      <c r="G23" s="328"/>
      <c r="H23" s="328"/>
      <c r="I23" s="332">
        <v>0</v>
      </c>
      <c r="J23" s="332"/>
      <c r="K23" s="332">
        <v>0</v>
      </c>
      <c r="L23" s="332"/>
      <c r="M23" s="332">
        <v>0</v>
      </c>
      <c r="N23" s="332"/>
      <c r="O23" s="332">
        <v>0</v>
      </c>
      <c r="P23" s="332"/>
      <c r="Q23" s="332">
        <v>0</v>
      </c>
      <c r="R23" s="332"/>
      <c r="S23" s="332">
        <v>0</v>
      </c>
    </row>
    <row r="24" spans="1:19" s="314" customFormat="1" ht="12.75">
      <c r="A24" s="328"/>
      <c r="B24" s="328" t="s">
        <v>474</v>
      </c>
      <c r="C24" s="328" t="s">
        <v>97</v>
      </c>
      <c r="D24" s="328"/>
      <c r="E24" s="328"/>
      <c r="F24" s="328"/>
      <c r="G24" s="328"/>
      <c r="H24" s="328"/>
      <c r="I24" s="332">
        <f>I25+I30</f>
        <v>80501.43762231505</v>
      </c>
      <c r="J24" s="332"/>
      <c r="K24" s="332">
        <f>K25+K30</f>
        <v>4725.840086689403</v>
      </c>
      <c r="L24" s="332"/>
      <c r="M24" s="332">
        <f>M25+M30</f>
        <v>3060.3539020721</v>
      </c>
      <c r="N24" s="332"/>
      <c r="O24" s="332">
        <f>O25+O30</f>
        <v>1924.7420697550472</v>
      </c>
      <c r="P24" s="332"/>
      <c r="Q24" s="332">
        <f>Q25+Q30</f>
        <v>30.939873677888023</v>
      </c>
      <c r="R24" s="332"/>
      <c r="S24" s="332">
        <f>S25+S30</f>
        <v>90243.31355450948</v>
      </c>
    </row>
    <row r="25" spans="1:19" s="314" customFormat="1" ht="12.75">
      <c r="A25" s="328"/>
      <c r="B25" s="328"/>
      <c r="C25" s="328" t="s">
        <v>608</v>
      </c>
      <c r="D25" s="328" t="s">
        <v>609</v>
      </c>
      <c r="E25" s="328"/>
      <c r="F25" s="328"/>
      <c r="G25" s="328"/>
      <c r="H25" s="328"/>
      <c r="I25" s="332">
        <f>I26+I27+I28+I29</f>
        <v>61049.99366989102</v>
      </c>
      <c r="J25" s="332"/>
      <c r="K25" s="332">
        <f>K26+K27+K28+K29</f>
        <v>5977.10877699577</v>
      </c>
      <c r="L25" s="332"/>
      <c r="M25" s="332">
        <f>M26+M27+M28+M29</f>
        <v>2763.3907495821</v>
      </c>
      <c r="N25" s="332"/>
      <c r="O25" s="332">
        <f>O26+O27+O28+O29</f>
        <v>1388.0564012229377</v>
      </c>
      <c r="P25" s="332"/>
      <c r="Q25" s="332">
        <f>Q26+Q27+Q28+Q29</f>
        <v>-0.005621712111417487</v>
      </c>
      <c r="R25" s="332"/>
      <c r="S25" s="332">
        <f>S26+S27+S28+S29</f>
        <v>71178.54397597972</v>
      </c>
    </row>
    <row r="26" spans="1:19" s="314" customFormat="1" ht="12.75">
      <c r="A26" s="328"/>
      <c r="B26" s="328"/>
      <c r="C26" s="328"/>
      <c r="D26" s="328" t="s">
        <v>610</v>
      </c>
      <c r="E26" s="328" t="s">
        <v>103</v>
      </c>
      <c r="F26" s="328"/>
      <c r="G26" s="328"/>
      <c r="H26" s="328"/>
      <c r="I26" s="332">
        <v>0</v>
      </c>
      <c r="J26" s="332"/>
      <c r="K26" s="332">
        <v>0</v>
      </c>
      <c r="L26" s="332"/>
      <c r="M26" s="332">
        <v>0</v>
      </c>
      <c r="N26" s="332"/>
      <c r="O26" s="332">
        <v>0</v>
      </c>
      <c r="P26" s="332"/>
      <c r="Q26" s="332">
        <v>0</v>
      </c>
      <c r="R26" s="332"/>
      <c r="S26" s="332">
        <v>0</v>
      </c>
    </row>
    <row r="27" spans="1:19" s="314" customFormat="1" ht="12.75">
      <c r="A27" s="328"/>
      <c r="B27" s="328"/>
      <c r="C27" s="328"/>
      <c r="D27" s="328" t="s">
        <v>611</v>
      </c>
      <c r="E27" s="328" t="s">
        <v>612</v>
      </c>
      <c r="F27" s="328"/>
      <c r="G27" s="328"/>
      <c r="H27" s="328"/>
      <c r="I27" s="332">
        <v>1.52605364</v>
      </c>
      <c r="J27" s="332"/>
      <c r="K27" s="332">
        <v>0</v>
      </c>
      <c r="L27" s="332"/>
      <c r="M27" s="332">
        <v>-0.1</v>
      </c>
      <c r="N27" s="332"/>
      <c r="O27" s="332">
        <v>-0.12783889000000004</v>
      </c>
      <c r="P27" s="332"/>
      <c r="Q27" s="332">
        <v>0.0017852500000001825</v>
      </c>
      <c r="R27" s="332"/>
      <c r="S27" s="332">
        <v>1.3</v>
      </c>
    </row>
    <row r="28" spans="1:19" s="314" customFormat="1" ht="12.75">
      <c r="A28" s="328"/>
      <c r="B28" s="328"/>
      <c r="C28" s="328"/>
      <c r="D28" s="328" t="s">
        <v>613</v>
      </c>
      <c r="E28" s="328" t="s">
        <v>188</v>
      </c>
      <c r="F28" s="328"/>
      <c r="G28" s="328"/>
      <c r="H28" s="328"/>
      <c r="I28" s="332">
        <v>67.21866356</v>
      </c>
      <c r="J28" s="332"/>
      <c r="K28" s="332">
        <v>4.985308000000003</v>
      </c>
      <c r="L28" s="332"/>
      <c r="M28" s="332">
        <v>0</v>
      </c>
      <c r="N28" s="332"/>
      <c r="O28" s="332">
        <v>0</v>
      </c>
      <c r="P28" s="332"/>
      <c r="Q28" s="332">
        <v>0</v>
      </c>
      <c r="R28" s="332"/>
      <c r="S28" s="332">
        <v>72.20397156</v>
      </c>
    </row>
    <row r="29" spans="1:19" s="314" customFormat="1" ht="12.75">
      <c r="A29" s="328"/>
      <c r="B29" s="328"/>
      <c r="C29" s="328"/>
      <c r="D29" s="328" t="s">
        <v>614</v>
      </c>
      <c r="E29" s="328" t="s">
        <v>189</v>
      </c>
      <c r="F29" s="328"/>
      <c r="G29" s="328"/>
      <c r="H29" s="328"/>
      <c r="I29" s="332">
        <v>60981.248952691014</v>
      </c>
      <c r="J29" s="332"/>
      <c r="K29" s="332">
        <v>5972.12346899577</v>
      </c>
      <c r="L29" s="332"/>
      <c r="M29" s="332">
        <v>2763.4907495821</v>
      </c>
      <c r="N29" s="332"/>
      <c r="O29" s="332">
        <v>1388.1842401129377</v>
      </c>
      <c r="P29" s="332"/>
      <c r="Q29" s="332">
        <v>-0.00740696211141767</v>
      </c>
      <c r="R29" s="332"/>
      <c r="S29" s="332">
        <v>71105.04000441972</v>
      </c>
    </row>
    <row r="30" spans="1:19" s="314" customFormat="1" ht="12.75">
      <c r="A30" s="328"/>
      <c r="B30" s="328"/>
      <c r="C30" s="328" t="s">
        <v>615</v>
      </c>
      <c r="D30" s="328" t="s">
        <v>255</v>
      </c>
      <c r="E30" s="328"/>
      <c r="F30" s="328"/>
      <c r="G30" s="328"/>
      <c r="H30" s="328"/>
      <c r="I30" s="332">
        <f>I31+I36</f>
        <v>19451.44395242403</v>
      </c>
      <c r="J30" s="332"/>
      <c r="K30" s="332">
        <f>K31+K36</f>
        <v>-1251.2686903063673</v>
      </c>
      <c r="L30" s="332"/>
      <c r="M30" s="332">
        <f>M31+M36</f>
        <v>296.9631524900001</v>
      </c>
      <c r="N30" s="332"/>
      <c r="O30" s="332">
        <f>O31+O36</f>
        <v>536.6856685321095</v>
      </c>
      <c r="P30" s="332"/>
      <c r="Q30" s="332">
        <f>Q31+Q36</f>
        <v>30.94549538999944</v>
      </c>
      <c r="R30" s="332"/>
      <c r="S30" s="332">
        <f>S31+S36</f>
        <v>19064.76957852977</v>
      </c>
    </row>
    <row r="31" spans="1:19" s="314" customFormat="1" ht="12.75">
      <c r="A31" s="328"/>
      <c r="B31" s="328"/>
      <c r="C31" s="328"/>
      <c r="D31" s="328" t="s">
        <v>616</v>
      </c>
      <c r="E31" s="328" t="s">
        <v>617</v>
      </c>
      <c r="F31" s="328"/>
      <c r="G31" s="328"/>
      <c r="H31" s="328"/>
      <c r="I31" s="332">
        <f>I32+I33+I34+I35</f>
        <v>16137.171155034735</v>
      </c>
      <c r="J31" s="332"/>
      <c r="K31" s="332">
        <f>K32+K33+K34+K35</f>
        <v>-605.6781369755583</v>
      </c>
      <c r="L31" s="332"/>
      <c r="M31" s="332">
        <f>M32+M33+M34+M35</f>
        <v>188.95315249000006</v>
      </c>
      <c r="N31" s="332"/>
      <c r="O31" s="332">
        <f>O32+O33+O34+O35</f>
        <v>237.13472032924096</v>
      </c>
      <c r="P31" s="332"/>
      <c r="Q31" s="332">
        <f>Q32+Q33+Q34+Q35</f>
        <v>0</v>
      </c>
      <c r="R31" s="332"/>
      <c r="S31" s="332">
        <f>S32+S33+S34+S35</f>
        <v>15957.580890878417</v>
      </c>
    </row>
    <row r="32" spans="1:19" s="314" customFormat="1" ht="12.75">
      <c r="A32" s="328"/>
      <c r="B32" s="328"/>
      <c r="C32" s="328"/>
      <c r="D32" s="328"/>
      <c r="E32" s="328" t="s">
        <v>618</v>
      </c>
      <c r="F32" s="328" t="s">
        <v>103</v>
      </c>
      <c r="G32" s="328"/>
      <c r="H32" s="328"/>
      <c r="I32" s="332">
        <v>0</v>
      </c>
      <c r="J32" s="332"/>
      <c r="K32" s="332">
        <v>0</v>
      </c>
      <c r="L32" s="332"/>
      <c r="M32" s="332">
        <v>0</v>
      </c>
      <c r="N32" s="332"/>
      <c r="O32" s="332">
        <v>0</v>
      </c>
      <c r="P32" s="332"/>
      <c r="Q32" s="332">
        <v>0</v>
      </c>
      <c r="R32" s="332"/>
      <c r="S32" s="332">
        <v>0</v>
      </c>
    </row>
    <row r="33" spans="1:19" s="314" customFormat="1" ht="12.75">
      <c r="A33" s="328"/>
      <c r="B33" s="328"/>
      <c r="C33" s="328"/>
      <c r="D33" s="328"/>
      <c r="E33" s="328" t="s">
        <v>619</v>
      </c>
      <c r="F33" s="328" t="s">
        <v>612</v>
      </c>
      <c r="G33" s="328"/>
      <c r="H33" s="328"/>
      <c r="I33" s="332">
        <v>12049.151656259999</v>
      </c>
      <c r="J33" s="332"/>
      <c r="K33" s="332">
        <v>-883.9269372318812</v>
      </c>
      <c r="L33" s="332"/>
      <c r="M33" s="332">
        <v>11</v>
      </c>
      <c r="N33" s="332"/>
      <c r="O33" s="332">
        <v>111.02599260188299</v>
      </c>
      <c r="P33" s="332"/>
      <c r="Q33" s="332">
        <v>0</v>
      </c>
      <c r="R33" s="332"/>
      <c r="S33" s="332">
        <v>11287.25071163</v>
      </c>
    </row>
    <row r="34" spans="1:19" s="314" customFormat="1" ht="12.75">
      <c r="A34" s="328"/>
      <c r="B34" s="328"/>
      <c r="C34" s="328"/>
      <c r="D34" s="328"/>
      <c r="E34" s="328" t="s">
        <v>620</v>
      </c>
      <c r="F34" s="328" t="s">
        <v>188</v>
      </c>
      <c r="G34" s="328"/>
      <c r="H34" s="328"/>
      <c r="I34" s="332">
        <v>145.091</v>
      </c>
      <c r="J34" s="332"/>
      <c r="K34" s="332">
        <v>-14.713000000000022</v>
      </c>
      <c r="L34" s="332"/>
      <c r="M34" s="332">
        <v>0</v>
      </c>
      <c r="N34" s="332"/>
      <c r="O34" s="332">
        <v>0</v>
      </c>
      <c r="P34" s="332"/>
      <c r="Q34" s="332">
        <v>0</v>
      </c>
      <c r="R34" s="332"/>
      <c r="S34" s="332">
        <v>130.378</v>
      </c>
    </row>
    <row r="35" spans="1:19" s="314" customFormat="1" ht="12.75">
      <c r="A35" s="328"/>
      <c r="B35" s="328"/>
      <c r="C35" s="328"/>
      <c r="D35" s="328"/>
      <c r="E35" s="328" t="s">
        <v>621</v>
      </c>
      <c r="F35" s="328" t="s">
        <v>189</v>
      </c>
      <c r="G35" s="328"/>
      <c r="H35" s="328"/>
      <c r="I35" s="332">
        <v>3942.928498774735</v>
      </c>
      <c r="J35" s="332"/>
      <c r="K35" s="332">
        <v>292.9618002563229</v>
      </c>
      <c r="L35" s="332"/>
      <c r="M35" s="332">
        <v>177.95315249000006</v>
      </c>
      <c r="N35" s="332"/>
      <c r="O35" s="332">
        <v>126.10872772735797</v>
      </c>
      <c r="P35" s="332"/>
      <c r="Q35" s="332">
        <v>0</v>
      </c>
      <c r="R35" s="332"/>
      <c r="S35" s="332">
        <v>4539.952179248416</v>
      </c>
    </row>
    <row r="36" spans="1:19" s="314" customFormat="1" ht="12.75">
      <c r="A36" s="328"/>
      <c r="B36" s="328"/>
      <c r="C36" s="328"/>
      <c r="D36" s="328" t="s">
        <v>261</v>
      </c>
      <c r="E36" s="328"/>
      <c r="F36" s="328"/>
      <c r="G36" s="328"/>
      <c r="H36" s="328"/>
      <c r="I36" s="332">
        <f>I37+I38+I39+I40</f>
        <v>3314.272797389295</v>
      </c>
      <c r="J36" s="332"/>
      <c r="K36" s="332">
        <f>K37+K38+K39+K40</f>
        <v>-645.5905533308089</v>
      </c>
      <c r="L36" s="332"/>
      <c r="M36" s="332">
        <f>M37+M38+M39+M40</f>
        <v>108.01</v>
      </c>
      <c r="N36" s="332"/>
      <c r="O36" s="332">
        <f>O37+O38+O39+O40</f>
        <v>299.5509482028685</v>
      </c>
      <c r="P36" s="332"/>
      <c r="Q36" s="332">
        <f>Q37+Q38+Q39+Q40</f>
        <v>30.94549538999944</v>
      </c>
      <c r="R36" s="332"/>
      <c r="S36" s="332">
        <f>S37+S38+S39+S40</f>
        <v>3107.1886876513545</v>
      </c>
    </row>
    <row r="37" spans="1:19" s="314" customFormat="1" ht="12.75">
      <c r="A37" s="328"/>
      <c r="B37" s="328"/>
      <c r="C37" s="328"/>
      <c r="D37" s="328"/>
      <c r="E37" s="328" t="s">
        <v>622</v>
      </c>
      <c r="F37" s="328" t="s">
        <v>103</v>
      </c>
      <c r="G37" s="328"/>
      <c r="H37" s="328"/>
      <c r="I37" s="332">
        <v>0</v>
      </c>
      <c r="J37" s="332"/>
      <c r="K37" s="332">
        <v>0</v>
      </c>
      <c r="L37" s="332"/>
      <c r="M37" s="332">
        <v>0</v>
      </c>
      <c r="N37" s="332"/>
      <c r="O37" s="332">
        <v>0</v>
      </c>
      <c r="P37" s="332"/>
      <c r="Q37" s="332">
        <v>0</v>
      </c>
      <c r="R37" s="332"/>
      <c r="S37" s="332">
        <v>0</v>
      </c>
    </row>
    <row r="38" spans="1:19" s="314" customFormat="1" ht="12.75">
      <c r="A38" s="328"/>
      <c r="B38" s="328"/>
      <c r="C38" s="328"/>
      <c r="D38" s="328"/>
      <c r="E38" s="328" t="s">
        <v>623</v>
      </c>
      <c r="F38" s="328" t="s">
        <v>612</v>
      </c>
      <c r="G38" s="328"/>
      <c r="H38" s="328"/>
      <c r="I38" s="332">
        <v>1362.480308014877</v>
      </c>
      <c r="J38" s="332"/>
      <c r="K38" s="332">
        <v>-659.9492104509478</v>
      </c>
      <c r="L38" s="332"/>
      <c r="M38" s="332">
        <v>108</v>
      </c>
      <c r="N38" s="332"/>
      <c r="O38" s="332">
        <v>264.877054666071</v>
      </c>
      <c r="P38" s="332"/>
      <c r="Q38" s="332">
        <v>30.95549538999944</v>
      </c>
      <c r="R38" s="332"/>
      <c r="S38" s="332">
        <v>1106.3636476199997</v>
      </c>
    </row>
    <row r="39" spans="1:19" s="314" customFormat="1" ht="12.75">
      <c r="A39" s="328"/>
      <c r="B39" s="328"/>
      <c r="C39" s="328"/>
      <c r="D39" s="328"/>
      <c r="E39" s="328" t="s">
        <v>624</v>
      </c>
      <c r="F39" s="328" t="s">
        <v>188</v>
      </c>
      <c r="G39" s="328"/>
      <c r="H39" s="328"/>
      <c r="I39" s="332">
        <v>0</v>
      </c>
      <c r="J39" s="332"/>
      <c r="K39" s="332">
        <v>3.5</v>
      </c>
      <c r="L39" s="332"/>
      <c r="M39" s="332">
        <v>0</v>
      </c>
      <c r="N39" s="332"/>
      <c r="O39" s="332">
        <v>0</v>
      </c>
      <c r="P39" s="332"/>
      <c r="Q39" s="332">
        <v>0</v>
      </c>
      <c r="R39" s="332"/>
      <c r="S39" s="332">
        <v>3.5</v>
      </c>
    </row>
    <row r="40" spans="1:19" s="314" customFormat="1" ht="12.75">
      <c r="A40" s="328"/>
      <c r="B40" s="328"/>
      <c r="C40" s="328"/>
      <c r="D40" s="328"/>
      <c r="E40" s="328" t="s">
        <v>625</v>
      </c>
      <c r="F40" s="328" t="s">
        <v>189</v>
      </c>
      <c r="G40" s="328"/>
      <c r="H40" s="328"/>
      <c r="I40" s="332">
        <v>1951.792489374418</v>
      </c>
      <c r="J40" s="332"/>
      <c r="K40" s="332">
        <v>10.858657120138922</v>
      </c>
      <c r="L40" s="332"/>
      <c r="M40" s="332">
        <v>0.01</v>
      </c>
      <c r="N40" s="332"/>
      <c r="O40" s="332">
        <v>34.67389353679749</v>
      </c>
      <c r="P40" s="332"/>
      <c r="Q40" s="332">
        <v>-0.01</v>
      </c>
      <c r="R40" s="332"/>
      <c r="S40" s="332">
        <v>1997.3250400313545</v>
      </c>
    </row>
    <row r="41" spans="1:19" s="314" customFormat="1" ht="12.75">
      <c r="A41" s="328"/>
      <c r="B41" s="328" t="s">
        <v>539</v>
      </c>
      <c r="C41" s="328" t="s">
        <v>485</v>
      </c>
      <c r="D41" s="328"/>
      <c r="E41" s="328"/>
      <c r="F41" s="328"/>
      <c r="G41" s="328"/>
      <c r="H41" s="328"/>
      <c r="I41" s="332">
        <f>I42+I43+I44+I45</f>
        <v>2047.2651391200022</v>
      </c>
      <c r="J41" s="332"/>
      <c r="K41" s="332">
        <f>K42+K43+K44+K45</f>
        <v>-2029.2516228442255</v>
      </c>
      <c r="L41" s="332"/>
      <c r="M41" s="332">
        <f>M42+M43+M44+M45</f>
        <v>754.5634752442236</v>
      </c>
      <c r="N41" s="332"/>
      <c r="O41" s="332">
        <f>O42+O43+O44+O45</f>
        <v>2804.9</v>
      </c>
      <c r="P41" s="332"/>
      <c r="Q41" s="332">
        <f>Q42+Q43+Q44+Q45</f>
        <v>0</v>
      </c>
      <c r="R41" s="332"/>
      <c r="S41" s="332">
        <f>S42+S43+S44+S45</f>
        <v>3577.4769915200004</v>
      </c>
    </row>
    <row r="42" spans="1:19" s="314" customFormat="1" ht="12.75">
      <c r="A42" s="328"/>
      <c r="B42" s="328"/>
      <c r="C42" s="328" t="s">
        <v>626</v>
      </c>
      <c r="D42" s="328" t="s">
        <v>103</v>
      </c>
      <c r="E42" s="328"/>
      <c r="F42" s="328"/>
      <c r="G42" s="328"/>
      <c r="H42" s="328"/>
      <c r="I42" s="332">
        <v>0</v>
      </c>
      <c r="J42" s="332"/>
      <c r="K42" s="332">
        <v>0</v>
      </c>
      <c r="L42" s="332"/>
      <c r="M42" s="332">
        <v>0</v>
      </c>
      <c r="N42" s="332"/>
      <c r="O42" s="332">
        <v>0</v>
      </c>
      <c r="P42" s="332"/>
      <c r="Q42" s="332">
        <v>0</v>
      </c>
      <c r="R42" s="332"/>
      <c r="S42" s="332">
        <v>0</v>
      </c>
    </row>
    <row r="43" spans="1:19" s="314" customFormat="1" ht="12.75">
      <c r="A43" s="328"/>
      <c r="B43" s="328"/>
      <c r="C43" s="328" t="s">
        <v>627</v>
      </c>
      <c r="D43" s="328" t="s">
        <v>612</v>
      </c>
      <c r="E43" s="328"/>
      <c r="F43" s="328"/>
      <c r="G43" s="328"/>
      <c r="H43" s="328"/>
      <c r="I43" s="332">
        <v>0</v>
      </c>
      <c r="J43" s="332"/>
      <c r="K43" s="332">
        <v>0</v>
      </c>
      <c r="L43" s="332"/>
      <c r="M43" s="332">
        <v>0</v>
      </c>
      <c r="N43" s="332"/>
      <c r="O43" s="332">
        <v>0</v>
      </c>
      <c r="P43" s="332"/>
      <c r="Q43" s="332">
        <v>0</v>
      </c>
      <c r="R43" s="332"/>
      <c r="S43" s="332">
        <v>0</v>
      </c>
    </row>
    <row r="44" spans="1:19" s="314" customFormat="1" ht="12.75">
      <c r="A44" s="328"/>
      <c r="B44" s="328"/>
      <c r="C44" s="328" t="s">
        <v>628</v>
      </c>
      <c r="D44" s="328" t="s">
        <v>188</v>
      </c>
      <c r="E44" s="328"/>
      <c r="F44" s="328"/>
      <c r="G44" s="328"/>
      <c r="H44" s="328"/>
      <c r="I44" s="332">
        <v>1698.5487945800023</v>
      </c>
      <c r="J44" s="332"/>
      <c r="K44" s="332">
        <v>-1369.1873359954257</v>
      </c>
      <c r="L44" s="332"/>
      <c r="M44" s="332">
        <v>586.2013404454237</v>
      </c>
      <c r="N44" s="332"/>
      <c r="O44" s="332">
        <v>2258.5</v>
      </c>
      <c r="P44" s="332"/>
      <c r="Q44" s="332">
        <v>0</v>
      </c>
      <c r="R44" s="332"/>
      <c r="S44" s="332">
        <v>3174.0627990300004</v>
      </c>
    </row>
    <row r="45" spans="1:19" s="314" customFormat="1" ht="12.75">
      <c r="A45" s="328"/>
      <c r="B45" s="328"/>
      <c r="C45" s="328" t="s">
        <v>629</v>
      </c>
      <c r="D45" s="328" t="s">
        <v>189</v>
      </c>
      <c r="E45" s="328"/>
      <c r="F45" s="328"/>
      <c r="G45" s="328"/>
      <c r="H45" s="328"/>
      <c r="I45" s="332">
        <v>348.71634453999997</v>
      </c>
      <c r="J45" s="332"/>
      <c r="K45" s="332">
        <v>-660.0642868487998</v>
      </c>
      <c r="L45" s="332"/>
      <c r="M45" s="332">
        <v>168.36213479879981</v>
      </c>
      <c r="N45" s="332"/>
      <c r="O45" s="332">
        <v>546.4</v>
      </c>
      <c r="P45" s="332"/>
      <c r="Q45" s="332">
        <v>0</v>
      </c>
      <c r="R45" s="332"/>
      <c r="S45" s="332">
        <v>403.4141924899999</v>
      </c>
    </row>
    <row r="46" spans="1:19" s="314" customFormat="1" ht="12.75">
      <c r="A46" s="328"/>
      <c r="B46" s="328" t="s">
        <v>630</v>
      </c>
      <c r="C46" s="328" t="s">
        <v>101</v>
      </c>
      <c r="D46" s="328"/>
      <c r="E46" s="328"/>
      <c r="F46" s="328"/>
      <c r="G46" s="328"/>
      <c r="H46" s="328"/>
      <c r="I46" s="332">
        <f>I47+I56+I69+I76</f>
        <v>26004.665775181715</v>
      </c>
      <c r="J46" s="332"/>
      <c r="K46" s="332">
        <f>K47+K56+K69+K76</f>
        <v>2958.6277854580067</v>
      </c>
      <c r="L46" s="332"/>
      <c r="M46" s="332">
        <f>M47+M56+M69+M76</f>
        <v>0</v>
      </c>
      <c r="N46" s="332"/>
      <c r="O46" s="332">
        <f>O47+O56+O69+O76</f>
        <v>-792.9780862142009</v>
      </c>
      <c r="P46" s="332"/>
      <c r="Q46" s="332">
        <f>Q47+Q56+Q69+Q76</f>
        <v>0</v>
      </c>
      <c r="R46" s="332"/>
      <c r="S46" s="332">
        <f>S47+S56+S69+S76</f>
        <v>28170.315474425523</v>
      </c>
    </row>
    <row r="47" spans="1:19" s="314" customFormat="1" ht="12.75">
      <c r="A47" s="328"/>
      <c r="B47" s="328"/>
      <c r="C47" s="328" t="s">
        <v>313</v>
      </c>
      <c r="D47" s="328" t="s">
        <v>21</v>
      </c>
      <c r="E47" s="328"/>
      <c r="F47" s="328"/>
      <c r="G47" s="328"/>
      <c r="H47" s="328"/>
      <c r="I47" s="332">
        <f>I48+I51</f>
        <v>10798.5721579128</v>
      </c>
      <c r="J47" s="332"/>
      <c r="K47" s="332">
        <f>K48+K51</f>
        <v>816.6091966889275</v>
      </c>
      <c r="L47" s="332"/>
      <c r="M47" s="332">
        <f>M48+M51</f>
        <v>0</v>
      </c>
      <c r="N47" s="332"/>
      <c r="O47" s="332">
        <f>O48+O51</f>
        <v>0</v>
      </c>
      <c r="P47" s="332"/>
      <c r="Q47" s="332">
        <f>Q48+Q51</f>
        <v>0</v>
      </c>
      <c r="R47" s="332"/>
      <c r="S47" s="332">
        <f>S48+S51</f>
        <v>11615.181354601727</v>
      </c>
    </row>
    <row r="48" spans="1:19" s="314" customFormat="1" ht="12.75">
      <c r="A48" s="328"/>
      <c r="B48" s="328"/>
      <c r="C48" s="328"/>
      <c r="D48" s="328" t="s">
        <v>631</v>
      </c>
      <c r="E48" s="328" t="s">
        <v>612</v>
      </c>
      <c r="F48" s="328"/>
      <c r="G48" s="328"/>
      <c r="H48" s="328"/>
      <c r="I48" s="332">
        <f>I49+I50</f>
        <v>0</v>
      </c>
      <c r="J48" s="332"/>
      <c r="K48" s="332">
        <f>K49+K50</f>
        <v>0</v>
      </c>
      <c r="L48" s="332"/>
      <c r="M48" s="332">
        <f>M49+M50</f>
        <v>0</v>
      </c>
      <c r="N48" s="332"/>
      <c r="O48" s="332">
        <f>O49+O50</f>
        <v>0</v>
      </c>
      <c r="P48" s="332"/>
      <c r="Q48" s="332">
        <f>Q49+Q50</f>
        <v>0</v>
      </c>
      <c r="R48" s="332"/>
      <c r="S48" s="332">
        <f>S49+S50</f>
        <v>0</v>
      </c>
    </row>
    <row r="49" spans="1:19" s="314" customFormat="1" ht="12.75">
      <c r="A49" s="328"/>
      <c r="B49" s="328"/>
      <c r="C49" s="328"/>
      <c r="D49" s="328"/>
      <c r="E49" s="328" t="s">
        <v>632</v>
      </c>
      <c r="F49" s="328" t="s">
        <v>633</v>
      </c>
      <c r="G49" s="328"/>
      <c r="H49" s="328"/>
      <c r="I49" s="332">
        <v>0</v>
      </c>
      <c r="J49" s="332"/>
      <c r="K49" s="332">
        <v>0</v>
      </c>
      <c r="L49" s="332"/>
      <c r="M49" s="332">
        <v>0</v>
      </c>
      <c r="N49" s="332"/>
      <c r="O49" s="332">
        <v>0</v>
      </c>
      <c r="P49" s="332"/>
      <c r="Q49" s="332">
        <v>0</v>
      </c>
      <c r="R49" s="332"/>
      <c r="S49" s="332">
        <v>0</v>
      </c>
    </row>
    <row r="50" spans="1:19" s="314" customFormat="1" ht="12.75">
      <c r="A50" s="328"/>
      <c r="B50" s="328"/>
      <c r="C50" s="328"/>
      <c r="D50" s="328"/>
      <c r="E50" s="328" t="s">
        <v>634</v>
      </c>
      <c r="F50" s="328" t="s">
        <v>635</v>
      </c>
      <c r="G50" s="328"/>
      <c r="H50" s="328"/>
      <c r="I50" s="332">
        <v>0</v>
      </c>
      <c r="J50" s="332"/>
      <c r="K50" s="332">
        <v>0</v>
      </c>
      <c r="L50" s="332"/>
      <c r="M50" s="332">
        <v>0</v>
      </c>
      <c r="N50" s="332"/>
      <c r="O50" s="332">
        <v>0</v>
      </c>
      <c r="P50" s="332"/>
      <c r="Q50" s="332">
        <v>0</v>
      </c>
      <c r="R50" s="332"/>
      <c r="S50" s="332">
        <v>0</v>
      </c>
    </row>
    <row r="51" spans="1:19" s="314" customFormat="1" ht="12.75">
      <c r="A51" s="328"/>
      <c r="B51" s="328"/>
      <c r="C51" s="328"/>
      <c r="D51" s="328" t="s">
        <v>636</v>
      </c>
      <c r="E51" s="328" t="s">
        <v>189</v>
      </c>
      <c r="F51" s="328"/>
      <c r="G51" s="328"/>
      <c r="H51" s="328"/>
      <c r="I51" s="332">
        <f>I52+I53</f>
        <v>10798.5721579128</v>
      </c>
      <c r="J51" s="332"/>
      <c r="K51" s="332">
        <f>K52+K53</f>
        <v>816.6091966889275</v>
      </c>
      <c r="L51" s="332"/>
      <c r="M51" s="332">
        <f>M52+M53</f>
        <v>0</v>
      </c>
      <c r="N51" s="332"/>
      <c r="O51" s="332">
        <f>O52+O53</f>
        <v>0</v>
      </c>
      <c r="P51" s="332"/>
      <c r="Q51" s="332">
        <f>Q52+Q53</f>
        <v>0</v>
      </c>
      <c r="R51" s="332"/>
      <c r="S51" s="332">
        <f>S52+S53</f>
        <v>11615.181354601727</v>
      </c>
    </row>
    <row r="52" spans="1:19" s="314" customFormat="1" ht="12.75">
      <c r="A52" s="328"/>
      <c r="B52" s="328"/>
      <c r="C52" s="328"/>
      <c r="D52" s="328"/>
      <c r="E52" s="328" t="s">
        <v>637</v>
      </c>
      <c r="F52" s="328" t="s">
        <v>633</v>
      </c>
      <c r="G52" s="328"/>
      <c r="H52" s="328"/>
      <c r="I52" s="332">
        <v>0</v>
      </c>
      <c r="J52" s="332"/>
      <c r="K52" s="332">
        <v>0</v>
      </c>
      <c r="L52" s="332"/>
      <c r="M52" s="332">
        <v>0</v>
      </c>
      <c r="N52" s="332"/>
      <c r="O52" s="332">
        <v>0</v>
      </c>
      <c r="P52" s="332"/>
      <c r="Q52" s="332">
        <v>0</v>
      </c>
      <c r="R52" s="332"/>
      <c r="S52" s="332">
        <v>0</v>
      </c>
    </row>
    <row r="53" spans="1:19" s="314" customFormat="1" ht="12.75">
      <c r="A53" s="328"/>
      <c r="B53" s="328"/>
      <c r="C53" s="328"/>
      <c r="D53" s="328"/>
      <c r="E53" s="328" t="s">
        <v>638</v>
      </c>
      <c r="F53" s="328" t="s">
        <v>635</v>
      </c>
      <c r="G53" s="328"/>
      <c r="H53" s="328"/>
      <c r="I53" s="332">
        <f>I54+I55</f>
        <v>10798.5721579128</v>
      </c>
      <c r="J53" s="332"/>
      <c r="K53" s="332">
        <f>K54+K55</f>
        <v>816.6091966889275</v>
      </c>
      <c r="L53" s="332"/>
      <c r="M53" s="332">
        <f>M54+M55</f>
        <v>0</v>
      </c>
      <c r="N53" s="332"/>
      <c r="O53" s="332">
        <f>O54+O55</f>
        <v>0</v>
      </c>
      <c r="P53" s="332"/>
      <c r="Q53" s="332">
        <f>Q54+Q55</f>
        <v>0</v>
      </c>
      <c r="R53" s="332"/>
      <c r="S53" s="332">
        <f>S54+S55</f>
        <v>11615.181354601727</v>
      </c>
    </row>
    <row r="54" spans="1:19" s="314" customFormat="1" ht="12.75">
      <c r="A54" s="328"/>
      <c r="B54" s="328"/>
      <c r="C54" s="328"/>
      <c r="D54" s="328"/>
      <c r="E54" s="328"/>
      <c r="F54" s="328" t="s">
        <v>639</v>
      </c>
      <c r="G54" s="328" t="s">
        <v>80</v>
      </c>
      <c r="H54" s="328"/>
      <c r="I54" s="332">
        <v>918.3885900232575</v>
      </c>
      <c r="J54" s="332"/>
      <c r="K54" s="332">
        <v>570.3167297666099</v>
      </c>
      <c r="L54" s="332"/>
      <c r="M54" s="332">
        <v>0</v>
      </c>
      <c r="N54" s="332"/>
      <c r="O54" s="332">
        <v>0</v>
      </c>
      <c r="P54" s="332"/>
      <c r="Q54" s="332">
        <v>0</v>
      </c>
      <c r="R54" s="332"/>
      <c r="S54" s="332">
        <v>1488.7053197898674</v>
      </c>
    </row>
    <row r="55" spans="1:19" s="314" customFormat="1" ht="12.75">
      <c r="A55" s="328"/>
      <c r="B55" s="328"/>
      <c r="C55" s="328"/>
      <c r="D55" s="328"/>
      <c r="E55" s="328"/>
      <c r="F55" s="328" t="s">
        <v>640</v>
      </c>
      <c r="G55" s="328" t="s">
        <v>81</v>
      </c>
      <c r="H55" s="328"/>
      <c r="I55" s="332">
        <v>9880.183567889542</v>
      </c>
      <c r="J55" s="332"/>
      <c r="K55" s="332">
        <v>246.29246692231754</v>
      </c>
      <c r="L55" s="332"/>
      <c r="M55" s="332">
        <v>0</v>
      </c>
      <c r="N55" s="332"/>
      <c r="O55" s="332">
        <v>0</v>
      </c>
      <c r="P55" s="332"/>
      <c r="Q55" s="332">
        <v>0</v>
      </c>
      <c r="R55" s="332"/>
      <c r="S55" s="332">
        <v>10126.47603481186</v>
      </c>
    </row>
    <row r="56" spans="1:19" s="314" customFormat="1" ht="12.75">
      <c r="A56" s="328"/>
      <c r="B56" s="328"/>
      <c r="C56" s="328" t="s">
        <v>314</v>
      </c>
      <c r="D56" s="328" t="s">
        <v>22</v>
      </c>
      <c r="E56" s="328"/>
      <c r="F56" s="328"/>
      <c r="G56" s="328"/>
      <c r="H56" s="328"/>
      <c r="I56" s="332">
        <f>I57+I60+I63+I66</f>
        <v>3312.26261253</v>
      </c>
      <c r="J56" s="332"/>
      <c r="K56" s="332">
        <f>K57+K60+K63+K66</f>
        <v>-444.1672232999999</v>
      </c>
      <c r="L56" s="332"/>
      <c r="M56" s="332">
        <f>M57+M60+M63+M66</f>
        <v>0</v>
      </c>
      <c r="N56" s="332"/>
      <c r="O56" s="332">
        <f>O57+O60+O63+O66</f>
        <v>0</v>
      </c>
      <c r="P56" s="332"/>
      <c r="Q56" s="332">
        <f>Q57+Q60+Q63+Q66</f>
        <v>0</v>
      </c>
      <c r="R56" s="332"/>
      <c r="S56" s="332">
        <f>S57+S60+S63+S66</f>
        <v>2868.09538923</v>
      </c>
    </row>
    <row r="57" spans="1:19" s="314" customFormat="1" ht="12.75">
      <c r="A57" s="328"/>
      <c r="B57" s="328"/>
      <c r="C57" s="328"/>
      <c r="D57" s="328" t="s">
        <v>641</v>
      </c>
      <c r="E57" s="328" t="s">
        <v>103</v>
      </c>
      <c r="F57" s="328"/>
      <c r="G57" s="328"/>
      <c r="H57" s="328"/>
      <c r="I57" s="332">
        <f>I58+I59</f>
        <v>0</v>
      </c>
      <c r="J57" s="332"/>
      <c r="K57" s="332">
        <f>K58+K59</f>
        <v>0</v>
      </c>
      <c r="L57" s="332"/>
      <c r="M57" s="332">
        <f>M58+M59</f>
        <v>0</v>
      </c>
      <c r="N57" s="332"/>
      <c r="O57" s="332">
        <f>O58+O59</f>
        <v>0</v>
      </c>
      <c r="P57" s="332"/>
      <c r="Q57" s="332">
        <f>Q58+Q59</f>
        <v>0</v>
      </c>
      <c r="R57" s="332"/>
      <c r="S57" s="332">
        <f>S58+S59</f>
        <v>0</v>
      </c>
    </row>
    <row r="58" spans="1:19" s="314" customFormat="1" ht="12.75">
      <c r="A58" s="328"/>
      <c r="B58" s="328"/>
      <c r="C58" s="328"/>
      <c r="D58" s="328"/>
      <c r="E58" s="328" t="s">
        <v>642</v>
      </c>
      <c r="F58" s="328" t="s">
        <v>633</v>
      </c>
      <c r="G58" s="328"/>
      <c r="H58" s="328"/>
      <c r="I58" s="332">
        <v>0</v>
      </c>
      <c r="J58" s="332"/>
      <c r="K58" s="332">
        <v>0</v>
      </c>
      <c r="L58" s="332"/>
      <c r="M58" s="332">
        <v>0</v>
      </c>
      <c r="N58" s="332"/>
      <c r="O58" s="332">
        <v>0</v>
      </c>
      <c r="P58" s="332"/>
      <c r="Q58" s="332">
        <v>0</v>
      </c>
      <c r="R58" s="332"/>
      <c r="S58" s="332">
        <v>0</v>
      </c>
    </row>
    <row r="59" spans="1:19" s="314" customFormat="1" ht="12.75">
      <c r="A59" s="328"/>
      <c r="B59" s="328"/>
      <c r="C59" s="328"/>
      <c r="D59" s="328"/>
      <c r="E59" s="328" t="s">
        <v>643</v>
      </c>
      <c r="F59" s="328" t="s">
        <v>635</v>
      </c>
      <c r="G59" s="328"/>
      <c r="H59" s="328"/>
      <c r="I59" s="332">
        <v>0</v>
      </c>
      <c r="J59" s="332"/>
      <c r="K59" s="332">
        <v>0</v>
      </c>
      <c r="L59" s="332"/>
      <c r="M59" s="332">
        <v>0</v>
      </c>
      <c r="N59" s="332"/>
      <c r="O59" s="332">
        <v>0</v>
      </c>
      <c r="P59" s="332"/>
      <c r="Q59" s="332">
        <v>0</v>
      </c>
      <c r="R59" s="332"/>
      <c r="S59" s="332">
        <v>0</v>
      </c>
    </row>
    <row r="60" spans="1:19" s="314" customFormat="1" ht="12.75">
      <c r="A60" s="328"/>
      <c r="B60" s="328"/>
      <c r="C60" s="328"/>
      <c r="D60" s="328" t="s">
        <v>644</v>
      </c>
      <c r="E60" s="328" t="s">
        <v>612</v>
      </c>
      <c r="F60" s="328"/>
      <c r="G60" s="328"/>
      <c r="H60" s="328"/>
      <c r="I60" s="332">
        <f>I61+I62</f>
        <v>0</v>
      </c>
      <c r="J60" s="332"/>
      <c r="K60" s="332">
        <f>K61+K62</f>
        <v>0</v>
      </c>
      <c r="L60" s="332"/>
      <c r="M60" s="332">
        <f>M61+M62</f>
        <v>0</v>
      </c>
      <c r="N60" s="332"/>
      <c r="O60" s="332">
        <f>O61+O62</f>
        <v>0</v>
      </c>
      <c r="P60" s="332"/>
      <c r="Q60" s="332">
        <f>Q61+Q62</f>
        <v>0</v>
      </c>
      <c r="R60" s="332"/>
      <c r="S60" s="332">
        <f>S61+S62</f>
        <v>0</v>
      </c>
    </row>
    <row r="61" spans="1:19" s="314" customFormat="1" ht="12.75">
      <c r="A61" s="328"/>
      <c r="B61" s="328"/>
      <c r="C61" s="328"/>
      <c r="D61" s="328"/>
      <c r="E61" s="328" t="s">
        <v>645</v>
      </c>
      <c r="F61" s="328" t="s">
        <v>633</v>
      </c>
      <c r="G61" s="328"/>
      <c r="H61" s="328"/>
      <c r="I61" s="332">
        <v>0</v>
      </c>
      <c r="J61" s="332"/>
      <c r="K61" s="332">
        <v>0</v>
      </c>
      <c r="L61" s="332"/>
      <c r="M61" s="332">
        <v>0</v>
      </c>
      <c r="N61" s="332"/>
      <c r="O61" s="332">
        <v>0</v>
      </c>
      <c r="P61" s="332"/>
      <c r="Q61" s="332">
        <v>0</v>
      </c>
      <c r="R61" s="332"/>
      <c r="S61" s="332">
        <v>0</v>
      </c>
    </row>
    <row r="62" spans="1:19" s="314" customFormat="1" ht="12.75">
      <c r="A62" s="328"/>
      <c r="B62" s="328"/>
      <c r="C62" s="328"/>
      <c r="D62" s="328"/>
      <c r="E62" s="328" t="s">
        <v>646</v>
      </c>
      <c r="F62" s="328" t="s">
        <v>635</v>
      </c>
      <c r="G62" s="328"/>
      <c r="H62" s="328"/>
      <c r="I62" s="332">
        <v>0</v>
      </c>
      <c r="J62" s="332"/>
      <c r="K62" s="332">
        <v>0</v>
      </c>
      <c r="L62" s="332"/>
      <c r="M62" s="332">
        <v>0</v>
      </c>
      <c r="N62" s="332"/>
      <c r="O62" s="332">
        <v>0</v>
      </c>
      <c r="P62" s="332"/>
      <c r="Q62" s="332">
        <v>0</v>
      </c>
      <c r="R62" s="332"/>
      <c r="S62" s="332">
        <v>0</v>
      </c>
    </row>
    <row r="63" spans="1:19" s="314" customFormat="1" ht="12.75">
      <c r="A63" s="328"/>
      <c r="B63" s="328"/>
      <c r="C63" s="328"/>
      <c r="D63" s="328" t="s">
        <v>647</v>
      </c>
      <c r="E63" s="328" t="s">
        <v>188</v>
      </c>
      <c r="F63" s="328"/>
      <c r="G63" s="328"/>
      <c r="H63" s="328"/>
      <c r="I63" s="332">
        <f>I64+I65</f>
        <v>2441.522</v>
      </c>
      <c r="J63" s="332"/>
      <c r="K63" s="332">
        <f>K64+K65</f>
        <v>-486.8169999999999</v>
      </c>
      <c r="L63" s="332"/>
      <c r="M63" s="332">
        <f>M64+M65</f>
        <v>0</v>
      </c>
      <c r="N63" s="332"/>
      <c r="O63" s="332">
        <f>O64+O65</f>
        <v>0</v>
      </c>
      <c r="P63" s="332"/>
      <c r="Q63" s="332">
        <f>Q64+Q65</f>
        <v>0</v>
      </c>
      <c r="R63" s="332"/>
      <c r="S63" s="332">
        <f>S64+S65</f>
        <v>1954.705</v>
      </c>
    </row>
    <row r="64" spans="1:19" s="314" customFormat="1" ht="12.75">
      <c r="A64" s="328"/>
      <c r="B64" s="328"/>
      <c r="C64" s="328"/>
      <c r="D64" s="328"/>
      <c r="E64" s="328" t="s">
        <v>648</v>
      </c>
      <c r="F64" s="328" t="s">
        <v>633</v>
      </c>
      <c r="G64" s="328"/>
      <c r="H64" s="328"/>
      <c r="I64" s="332">
        <v>1021.441</v>
      </c>
      <c r="J64" s="332"/>
      <c r="K64" s="332">
        <v>-453.803</v>
      </c>
      <c r="L64" s="332"/>
      <c r="M64" s="332">
        <v>0</v>
      </c>
      <c r="N64" s="332"/>
      <c r="O64" s="332">
        <v>0</v>
      </c>
      <c r="P64" s="332"/>
      <c r="Q64" s="332">
        <v>0</v>
      </c>
      <c r="R64" s="332"/>
      <c r="S64" s="332">
        <v>567.638</v>
      </c>
    </row>
    <row r="65" spans="1:19" s="314" customFormat="1" ht="12.75">
      <c r="A65" s="328"/>
      <c r="B65" s="328"/>
      <c r="C65" s="328"/>
      <c r="D65" s="328"/>
      <c r="E65" s="328" t="s">
        <v>649</v>
      </c>
      <c r="F65" s="328" t="s">
        <v>635</v>
      </c>
      <c r="G65" s="328"/>
      <c r="H65" s="328"/>
      <c r="I65" s="332">
        <v>1420.081</v>
      </c>
      <c r="J65" s="332"/>
      <c r="K65" s="332">
        <v>-33.013999999999896</v>
      </c>
      <c r="L65" s="332"/>
      <c r="M65" s="332">
        <v>0</v>
      </c>
      <c r="N65" s="332"/>
      <c r="O65" s="332">
        <v>0</v>
      </c>
      <c r="P65" s="332"/>
      <c r="Q65" s="332">
        <v>0</v>
      </c>
      <c r="R65" s="332"/>
      <c r="S65" s="332">
        <v>1387.067</v>
      </c>
    </row>
    <row r="66" spans="1:19" s="314" customFormat="1" ht="12.75">
      <c r="A66" s="328"/>
      <c r="B66" s="328"/>
      <c r="C66" s="328"/>
      <c r="D66" s="328" t="s">
        <v>650</v>
      </c>
      <c r="E66" s="328" t="s">
        <v>189</v>
      </c>
      <c r="F66" s="328"/>
      <c r="G66" s="328"/>
      <c r="H66" s="328"/>
      <c r="I66" s="332">
        <f>I67+I68</f>
        <v>870.7406125299999</v>
      </c>
      <c r="J66" s="332"/>
      <c r="K66" s="332">
        <f>K67+K68</f>
        <v>42.649776700000004</v>
      </c>
      <c r="L66" s="332"/>
      <c r="M66" s="332">
        <f>M67+M68</f>
        <v>0</v>
      </c>
      <c r="N66" s="332"/>
      <c r="O66" s="332">
        <f>O67+O68</f>
        <v>0</v>
      </c>
      <c r="P66" s="332"/>
      <c r="Q66" s="332">
        <f>Q67+Q68</f>
        <v>0</v>
      </c>
      <c r="R66" s="332"/>
      <c r="S66" s="332">
        <f>S67+S68</f>
        <v>913.3903892299999</v>
      </c>
    </row>
    <row r="67" spans="1:19" s="314" customFormat="1" ht="12.75">
      <c r="A67" s="328"/>
      <c r="B67" s="328"/>
      <c r="C67" s="328"/>
      <c r="D67" s="328"/>
      <c r="E67" s="328" t="s">
        <v>651</v>
      </c>
      <c r="F67" s="328" t="s">
        <v>633</v>
      </c>
      <c r="G67" s="328"/>
      <c r="H67" s="328"/>
      <c r="I67" s="332">
        <v>0</v>
      </c>
      <c r="J67" s="332"/>
      <c r="K67" s="332">
        <v>0</v>
      </c>
      <c r="L67" s="332"/>
      <c r="M67" s="332">
        <v>0</v>
      </c>
      <c r="N67" s="332"/>
      <c r="O67" s="332">
        <v>0</v>
      </c>
      <c r="P67" s="332"/>
      <c r="Q67" s="332">
        <v>0</v>
      </c>
      <c r="R67" s="332"/>
      <c r="S67" s="332">
        <v>0</v>
      </c>
    </row>
    <row r="68" spans="1:19" s="314" customFormat="1" ht="12.75">
      <c r="A68" s="328"/>
      <c r="B68" s="328"/>
      <c r="C68" s="328"/>
      <c r="D68" s="328"/>
      <c r="E68" s="328" t="s">
        <v>652</v>
      </c>
      <c r="F68" s="328" t="s">
        <v>635</v>
      </c>
      <c r="G68" s="328"/>
      <c r="H68" s="328"/>
      <c r="I68" s="332">
        <v>870.7406125299999</v>
      </c>
      <c r="J68" s="332"/>
      <c r="K68" s="332">
        <v>42.649776700000004</v>
      </c>
      <c r="L68" s="332"/>
      <c r="M68" s="332">
        <v>0</v>
      </c>
      <c r="N68" s="332"/>
      <c r="O68" s="332">
        <v>0</v>
      </c>
      <c r="P68" s="332"/>
      <c r="Q68" s="332">
        <v>0</v>
      </c>
      <c r="R68" s="332"/>
      <c r="S68" s="332">
        <v>913.3903892299999</v>
      </c>
    </row>
    <row r="69" spans="1:19" s="314" customFormat="1" ht="12.75">
      <c r="A69" s="328"/>
      <c r="B69" s="328"/>
      <c r="C69" s="328" t="s">
        <v>315</v>
      </c>
      <c r="D69" s="328" t="s">
        <v>23</v>
      </c>
      <c r="E69" s="328"/>
      <c r="F69" s="328"/>
      <c r="G69" s="328"/>
      <c r="H69" s="328"/>
      <c r="I69" s="332">
        <f>I70+I71+I72+I73</f>
        <v>11535.300004738918</v>
      </c>
      <c r="J69" s="332"/>
      <c r="K69" s="332">
        <f>K70+K71+K72+K73</f>
        <v>2586.185812069079</v>
      </c>
      <c r="L69" s="332"/>
      <c r="M69" s="332">
        <f>M70+M71+M72+M73</f>
        <v>0</v>
      </c>
      <c r="N69" s="332"/>
      <c r="O69" s="332">
        <f>O70+O71+O72+O73</f>
        <v>-792.0370862142008</v>
      </c>
      <c r="P69" s="332"/>
      <c r="Q69" s="332">
        <f>Q70+Q71+Q72+Q73</f>
        <v>0</v>
      </c>
      <c r="R69" s="332"/>
      <c r="S69" s="332">
        <f>S70+S71+S72+S73</f>
        <v>13329.448730593795</v>
      </c>
    </row>
    <row r="70" spans="1:19" s="314" customFormat="1" ht="12.75">
      <c r="A70" s="328"/>
      <c r="B70" s="328"/>
      <c r="C70" s="328"/>
      <c r="D70" s="328" t="s">
        <v>653</v>
      </c>
      <c r="E70" s="328" t="s">
        <v>103</v>
      </c>
      <c r="F70" s="328"/>
      <c r="G70" s="328"/>
      <c r="H70" s="328"/>
      <c r="I70" s="332">
        <v>0</v>
      </c>
      <c r="J70" s="332"/>
      <c r="K70" s="332">
        <v>0</v>
      </c>
      <c r="L70" s="332"/>
      <c r="M70" s="332">
        <v>0</v>
      </c>
      <c r="N70" s="332"/>
      <c r="O70" s="332">
        <v>0</v>
      </c>
      <c r="P70" s="332"/>
      <c r="Q70" s="332">
        <v>0</v>
      </c>
      <c r="R70" s="332"/>
      <c r="S70" s="332">
        <v>0</v>
      </c>
    </row>
    <row r="71" spans="1:19" s="314" customFormat="1" ht="12.75">
      <c r="A71" s="328"/>
      <c r="B71" s="328"/>
      <c r="C71" s="328"/>
      <c r="D71" s="328" t="s">
        <v>654</v>
      </c>
      <c r="E71" s="328" t="s">
        <v>612</v>
      </c>
      <c r="F71" s="328"/>
      <c r="G71" s="328"/>
      <c r="H71" s="328"/>
      <c r="I71" s="332">
        <v>4595.404075005124</v>
      </c>
      <c r="J71" s="332"/>
      <c r="K71" s="332">
        <v>452.01657087907824</v>
      </c>
      <c r="L71" s="332"/>
      <c r="M71" s="332">
        <v>0</v>
      </c>
      <c r="N71" s="332"/>
      <c r="O71" s="332">
        <v>-779.0370862142008</v>
      </c>
      <c r="P71" s="332"/>
      <c r="Q71" s="332">
        <v>0</v>
      </c>
      <c r="R71" s="332"/>
      <c r="S71" s="332">
        <v>4268.383559670001</v>
      </c>
    </row>
    <row r="72" spans="1:19" s="314" customFormat="1" ht="12.75">
      <c r="A72" s="328"/>
      <c r="B72" s="328"/>
      <c r="C72" s="328"/>
      <c r="D72" s="328" t="s">
        <v>655</v>
      </c>
      <c r="E72" s="328" t="s">
        <v>188</v>
      </c>
      <c r="F72" s="328"/>
      <c r="G72" s="328"/>
      <c r="H72" s="328"/>
      <c r="I72" s="332">
        <v>2402.792</v>
      </c>
      <c r="J72" s="332"/>
      <c r="K72" s="332">
        <v>1617.8670000000002</v>
      </c>
      <c r="L72" s="332"/>
      <c r="M72" s="332">
        <v>0</v>
      </c>
      <c r="N72" s="332"/>
      <c r="O72" s="332">
        <v>0</v>
      </c>
      <c r="P72" s="332"/>
      <c r="Q72" s="332">
        <v>0</v>
      </c>
      <c r="R72" s="332"/>
      <c r="S72" s="332">
        <v>4020.659</v>
      </c>
    </row>
    <row r="73" spans="1:19" s="314" customFormat="1" ht="12.75">
      <c r="A73" s="328"/>
      <c r="B73" s="328"/>
      <c r="C73" s="328"/>
      <c r="D73" s="328" t="s">
        <v>656</v>
      </c>
      <c r="E73" s="328" t="s">
        <v>189</v>
      </c>
      <c r="F73" s="328"/>
      <c r="G73" s="328"/>
      <c r="H73" s="328"/>
      <c r="I73" s="332">
        <f>I74+I75</f>
        <v>4537.103929733794</v>
      </c>
      <c r="J73" s="332"/>
      <c r="K73" s="332">
        <f>K74+K75</f>
        <v>516.3022411900007</v>
      </c>
      <c r="L73" s="332"/>
      <c r="M73" s="332">
        <f>M74+M75</f>
        <v>0</v>
      </c>
      <c r="N73" s="332"/>
      <c r="O73" s="332">
        <f>O74+O75</f>
        <v>-13</v>
      </c>
      <c r="P73" s="332"/>
      <c r="Q73" s="332">
        <f>Q74+Q75</f>
        <v>0</v>
      </c>
      <c r="R73" s="332"/>
      <c r="S73" s="332">
        <f>S74+S75</f>
        <v>5040.406170923794</v>
      </c>
    </row>
    <row r="74" spans="1:19" s="314" customFormat="1" ht="12.75">
      <c r="A74" s="328"/>
      <c r="B74" s="328"/>
      <c r="C74" s="328"/>
      <c r="D74" s="328"/>
      <c r="E74" s="328" t="s">
        <v>657</v>
      </c>
      <c r="F74" s="328" t="s">
        <v>80</v>
      </c>
      <c r="G74" s="328"/>
      <c r="H74" s="328"/>
      <c r="I74" s="332">
        <v>868.8231217900002</v>
      </c>
      <c r="J74" s="332"/>
      <c r="K74" s="332">
        <v>-315.91041357000074</v>
      </c>
      <c r="L74" s="332"/>
      <c r="M74" s="332">
        <v>0</v>
      </c>
      <c r="N74" s="332"/>
      <c r="O74" s="332">
        <v>0</v>
      </c>
      <c r="P74" s="332"/>
      <c r="Q74" s="332">
        <v>0</v>
      </c>
      <c r="R74" s="332"/>
      <c r="S74" s="332">
        <v>552.9127082199994</v>
      </c>
    </row>
    <row r="75" spans="1:19" s="314" customFormat="1" ht="12.75">
      <c r="A75" s="328"/>
      <c r="B75" s="328"/>
      <c r="C75" s="328"/>
      <c r="D75" s="328"/>
      <c r="E75" s="328" t="s">
        <v>658</v>
      </c>
      <c r="F75" s="328" t="s">
        <v>81</v>
      </c>
      <c r="G75" s="328"/>
      <c r="H75" s="328"/>
      <c r="I75" s="332">
        <v>3668.280807943793</v>
      </c>
      <c r="J75" s="332"/>
      <c r="K75" s="332">
        <v>832.2126547600014</v>
      </c>
      <c r="L75" s="332"/>
      <c r="M75" s="332">
        <v>0</v>
      </c>
      <c r="N75" s="332"/>
      <c r="O75" s="332">
        <v>-13</v>
      </c>
      <c r="P75" s="332"/>
      <c r="Q75" s="332">
        <v>0</v>
      </c>
      <c r="R75" s="332"/>
      <c r="S75" s="332">
        <v>4487.493462703795</v>
      </c>
    </row>
    <row r="76" spans="1:19" s="314" customFormat="1" ht="12.75">
      <c r="A76" s="328"/>
      <c r="B76" s="328"/>
      <c r="C76" s="328" t="s">
        <v>316</v>
      </c>
      <c r="D76" s="328" t="s">
        <v>24</v>
      </c>
      <c r="E76" s="328"/>
      <c r="F76" s="328"/>
      <c r="G76" s="328"/>
      <c r="H76" s="328"/>
      <c r="I76" s="332">
        <f>I77+I80+I83+I86</f>
        <v>358.531</v>
      </c>
      <c r="J76" s="332"/>
      <c r="K76" s="332">
        <f>K77+K80+K83+K86</f>
        <v>0</v>
      </c>
      <c r="L76" s="332"/>
      <c r="M76" s="332">
        <f>M77+M80+M83+M86</f>
        <v>0</v>
      </c>
      <c r="N76" s="332"/>
      <c r="O76" s="332">
        <f>O77+O80+O83+O86</f>
        <v>-0.9410000000000025</v>
      </c>
      <c r="P76" s="332"/>
      <c r="Q76" s="332">
        <f>Q77+Q80+Q83+Q86</f>
        <v>0</v>
      </c>
      <c r="R76" s="332"/>
      <c r="S76" s="332">
        <f>S77+S80+S83+S86</f>
        <v>357.59</v>
      </c>
    </row>
    <row r="77" spans="1:19" s="314" customFormat="1" ht="12.75">
      <c r="A77" s="328"/>
      <c r="B77" s="328"/>
      <c r="C77" s="328"/>
      <c r="D77" s="328" t="s">
        <v>317</v>
      </c>
      <c r="E77" s="328" t="s">
        <v>103</v>
      </c>
      <c r="F77" s="328"/>
      <c r="G77" s="328"/>
      <c r="H77" s="328"/>
      <c r="I77" s="332">
        <f>I78+I79</f>
        <v>250.731</v>
      </c>
      <c r="J77" s="332"/>
      <c r="K77" s="332">
        <f>K78+K79</f>
        <v>0</v>
      </c>
      <c r="L77" s="332"/>
      <c r="M77" s="332">
        <f>M78+M79</f>
        <v>0</v>
      </c>
      <c r="N77" s="332"/>
      <c r="O77" s="332">
        <f>O78+O79</f>
        <v>-0.9410000000000025</v>
      </c>
      <c r="P77" s="332"/>
      <c r="Q77" s="332">
        <f>Q78+Q79</f>
        <v>0</v>
      </c>
      <c r="R77" s="332"/>
      <c r="S77" s="332">
        <f>S78+S79</f>
        <v>249.79</v>
      </c>
    </row>
    <row r="78" spans="1:19" s="314" customFormat="1" ht="12.75">
      <c r="A78" s="328"/>
      <c r="B78" s="328"/>
      <c r="C78" s="328"/>
      <c r="D78" s="328"/>
      <c r="E78" s="328" t="s">
        <v>659</v>
      </c>
      <c r="F78" s="328" t="s">
        <v>633</v>
      </c>
      <c r="G78" s="328"/>
      <c r="H78" s="328"/>
      <c r="I78" s="332">
        <v>250.731</v>
      </c>
      <c r="J78" s="332"/>
      <c r="K78" s="332">
        <v>0</v>
      </c>
      <c r="L78" s="332"/>
      <c r="M78" s="332">
        <v>0</v>
      </c>
      <c r="N78" s="332"/>
      <c r="O78" s="332">
        <v>-0.9410000000000025</v>
      </c>
      <c r="P78" s="332"/>
      <c r="Q78" s="332">
        <v>0</v>
      </c>
      <c r="R78" s="332"/>
      <c r="S78" s="332">
        <v>249.79</v>
      </c>
    </row>
    <row r="79" spans="1:19" s="314" customFormat="1" ht="12.75">
      <c r="A79" s="328"/>
      <c r="B79" s="328"/>
      <c r="C79" s="328"/>
      <c r="D79" s="328"/>
      <c r="E79" s="328" t="s">
        <v>660</v>
      </c>
      <c r="F79" s="328" t="s">
        <v>635</v>
      </c>
      <c r="G79" s="328"/>
      <c r="H79" s="328"/>
      <c r="I79" s="332">
        <v>0</v>
      </c>
      <c r="J79" s="332"/>
      <c r="K79" s="332">
        <v>0</v>
      </c>
      <c r="L79" s="332"/>
      <c r="M79" s="332">
        <v>0</v>
      </c>
      <c r="N79" s="332"/>
      <c r="O79" s="332">
        <v>0</v>
      </c>
      <c r="P79" s="332"/>
      <c r="Q79" s="332">
        <v>0</v>
      </c>
      <c r="R79" s="332"/>
      <c r="S79" s="332">
        <v>0</v>
      </c>
    </row>
    <row r="80" spans="1:19" s="314" customFormat="1" ht="12.75">
      <c r="A80" s="328"/>
      <c r="B80" s="328"/>
      <c r="C80" s="328"/>
      <c r="D80" s="328" t="s">
        <v>318</v>
      </c>
      <c r="E80" s="328" t="s">
        <v>187</v>
      </c>
      <c r="F80" s="328"/>
      <c r="G80" s="328"/>
      <c r="H80" s="328"/>
      <c r="I80" s="332">
        <f>I81+I82</f>
        <v>107.8</v>
      </c>
      <c r="J80" s="332"/>
      <c r="K80" s="332">
        <f>K81+K82</f>
        <v>0</v>
      </c>
      <c r="L80" s="332"/>
      <c r="M80" s="332">
        <f>M81+M82</f>
        <v>0</v>
      </c>
      <c r="N80" s="332"/>
      <c r="O80" s="332">
        <f>O81+O82</f>
        <v>0</v>
      </c>
      <c r="P80" s="332"/>
      <c r="Q80" s="332">
        <f>Q81+Q82</f>
        <v>0</v>
      </c>
      <c r="R80" s="332"/>
      <c r="S80" s="332">
        <f>S81+S82</f>
        <v>107.8</v>
      </c>
    </row>
    <row r="81" spans="1:19" s="314" customFormat="1" ht="12.75">
      <c r="A81" s="328"/>
      <c r="B81" s="328"/>
      <c r="C81" s="328"/>
      <c r="D81" s="328"/>
      <c r="E81" s="328" t="s">
        <v>661</v>
      </c>
      <c r="F81" s="328" t="s">
        <v>633</v>
      </c>
      <c r="G81" s="328"/>
      <c r="H81" s="328"/>
      <c r="I81" s="332">
        <v>107.8</v>
      </c>
      <c r="J81" s="332"/>
      <c r="K81" s="332">
        <v>0</v>
      </c>
      <c r="L81" s="332"/>
      <c r="M81" s="332">
        <v>0</v>
      </c>
      <c r="N81" s="332"/>
      <c r="O81" s="332">
        <v>0</v>
      </c>
      <c r="P81" s="332"/>
      <c r="Q81" s="332">
        <v>0</v>
      </c>
      <c r="R81" s="332"/>
      <c r="S81" s="332">
        <v>107.8</v>
      </c>
    </row>
    <row r="82" spans="1:19" s="314" customFormat="1" ht="12.75">
      <c r="A82" s="328"/>
      <c r="B82" s="328"/>
      <c r="C82" s="328"/>
      <c r="D82" s="328"/>
      <c r="E82" s="328" t="s">
        <v>662</v>
      </c>
      <c r="F82" s="328" t="s">
        <v>635</v>
      </c>
      <c r="G82" s="328"/>
      <c r="H82" s="328"/>
      <c r="I82" s="332">
        <v>0</v>
      </c>
      <c r="J82" s="332"/>
      <c r="K82" s="332">
        <v>0</v>
      </c>
      <c r="L82" s="332"/>
      <c r="M82" s="332">
        <v>0</v>
      </c>
      <c r="N82" s="332"/>
      <c r="O82" s="332">
        <v>0</v>
      </c>
      <c r="P82" s="332"/>
      <c r="Q82" s="332">
        <v>0</v>
      </c>
      <c r="R82" s="332"/>
      <c r="S82" s="332">
        <v>0</v>
      </c>
    </row>
    <row r="83" spans="1:19" s="314" customFormat="1" ht="12.75">
      <c r="A83" s="328"/>
      <c r="B83" s="328"/>
      <c r="C83" s="328"/>
      <c r="D83" s="328" t="s">
        <v>663</v>
      </c>
      <c r="E83" s="328" t="s">
        <v>188</v>
      </c>
      <c r="F83" s="328"/>
      <c r="G83" s="328"/>
      <c r="H83" s="328"/>
      <c r="I83" s="332">
        <f>I84+I85</f>
        <v>0</v>
      </c>
      <c r="J83" s="332"/>
      <c r="K83" s="332">
        <f>K84+K85</f>
        <v>0</v>
      </c>
      <c r="L83" s="332"/>
      <c r="M83" s="332">
        <f>M84+M85</f>
        <v>0</v>
      </c>
      <c r="N83" s="332"/>
      <c r="O83" s="332">
        <f>O84+O85</f>
        <v>0</v>
      </c>
      <c r="P83" s="332"/>
      <c r="Q83" s="332">
        <f>Q84+Q85</f>
        <v>0</v>
      </c>
      <c r="R83" s="332"/>
      <c r="S83" s="332">
        <f>S84+S85</f>
        <v>0</v>
      </c>
    </row>
    <row r="84" spans="1:19" s="314" customFormat="1" ht="12.75">
      <c r="A84" s="328"/>
      <c r="B84" s="328"/>
      <c r="C84" s="328"/>
      <c r="D84" s="328"/>
      <c r="E84" s="328" t="s">
        <v>664</v>
      </c>
      <c r="F84" s="328" t="s">
        <v>633</v>
      </c>
      <c r="G84" s="328"/>
      <c r="H84" s="328"/>
      <c r="I84" s="332">
        <v>0</v>
      </c>
      <c r="J84" s="332"/>
      <c r="K84" s="332">
        <v>0</v>
      </c>
      <c r="L84" s="332"/>
      <c r="M84" s="332">
        <v>0</v>
      </c>
      <c r="N84" s="332"/>
      <c r="O84" s="332">
        <v>0</v>
      </c>
      <c r="P84" s="332"/>
      <c r="Q84" s="332">
        <v>0</v>
      </c>
      <c r="R84" s="332"/>
      <c r="S84" s="332">
        <v>0</v>
      </c>
    </row>
    <row r="85" spans="1:19" s="314" customFormat="1" ht="12.75">
      <c r="A85" s="328"/>
      <c r="B85" s="328"/>
      <c r="C85" s="328"/>
      <c r="D85" s="328"/>
      <c r="E85" s="328" t="s">
        <v>665</v>
      </c>
      <c r="F85" s="328" t="s">
        <v>635</v>
      </c>
      <c r="G85" s="328"/>
      <c r="H85" s="328"/>
      <c r="I85" s="332">
        <v>0</v>
      </c>
      <c r="J85" s="332"/>
      <c r="K85" s="332">
        <v>0</v>
      </c>
      <c r="L85" s="332"/>
      <c r="M85" s="332">
        <v>0</v>
      </c>
      <c r="N85" s="332"/>
      <c r="O85" s="332">
        <v>0</v>
      </c>
      <c r="P85" s="332"/>
      <c r="Q85" s="332">
        <v>0</v>
      </c>
      <c r="R85" s="332"/>
      <c r="S85" s="332">
        <v>0</v>
      </c>
    </row>
    <row r="86" spans="1:19" s="314" customFormat="1" ht="12.75">
      <c r="A86" s="328"/>
      <c r="B86" s="328"/>
      <c r="C86" s="328"/>
      <c r="D86" s="328" t="s">
        <v>666</v>
      </c>
      <c r="E86" s="328" t="s">
        <v>189</v>
      </c>
      <c r="F86" s="328"/>
      <c r="G86" s="328"/>
      <c r="H86" s="328"/>
      <c r="I86" s="332">
        <f>I87+I88</f>
        <v>0</v>
      </c>
      <c r="J86" s="332"/>
      <c r="K86" s="332">
        <f>K87+K88</f>
        <v>0</v>
      </c>
      <c r="L86" s="332"/>
      <c r="M86" s="332">
        <f>M87+M88</f>
        <v>0</v>
      </c>
      <c r="N86" s="332"/>
      <c r="O86" s="332">
        <f>O87+O88</f>
        <v>0</v>
      </c>
      <c r="P86" s="332"/>
      <c r="Q86" s="332">
        <f>Q87+Q88</f>
        <v>0</v>
      </c>
      <c r="R86" s="332"/>
      <c r="S86" s="332">
        <f>S87+S88</f>
        <v>0</v>
      </c>
    </row>
    <row r="87" spans="1:19" s="314" customFormat="1" ht="12.75">
      <c r="A87" s="328"/>
      <c r="B87" s="328"/>
      <c r="C87" s="328"/>
      <c r="D87" s="328"/>
      <c r="E87" s="328" t="s">
        <v>667</v>
      </c>
      <c r="F87" s="328" t="s">
        <v>633</v>
      </c>
      <c r="G87" s="328"/>
      <c r="H87" s="328"/>
      <c r="I87" s="332">
        <v>0</v>
      </c>
      <c r="J87" s="332"/>
      <c r="K87" s="332">
        <v>0</v>
      </c>
      <c r="L87" s="332"/>
      <c r="M87" s="332">
        <v>0</v>
      </c>
      <c r="N87" s="332"/>
      <c r="O87" s="332">
        <v>0</v>
      </c>
      <c r="P87" s="332"/>
      <c r="Q87" s="332">
        <v>0</v>
      </c>
      <c r="R87" s="332"/>
      <c r="S87" s="332">
        <v>0</v>
      </c>
    </row>
    <row r="88" spans="1:19" s="314" customFormat="1" ht="12.75">
      <c r="A88" s="328"/>
      <c r="B88" s="328"/>
      <c r="C88" s="328"/>
      <c r="D88" s="328"/>
      <c r="E88" s="328" t="s">
        <v>668</v>
      </c>
      <c r="F88" s="328" t="s">
        <v>635</v>
      </c>
      <c r="G88" s="328"/>
      <c r="H88" s="328"/>
      <c r="I88" s="332">
        <f>I89+I90</f>
        <v>0</v>
      </c>
      <c r="J88" s="332"/>
      <c r="K88" s="332">
        <f>K89+K90</f>
        <v>0</v>
      </c>
      <c r="L88" s="332"/>
      <c r="M88" s="332">
        <f>M89+M90</f>
        <v>0</v>
      </c>
      <c r="N88" s="332"/>
      <c r="O88" s="332">
        <f>O89+O90</f>
        <v>0</v>
      </c>
      <c r="P88" s="332"/>
      <c r="Q88" s="332">
        <f>Q89+Q90</f>
        <v>0</v>
      </c>
      <c r="R88" s="332"/>
      <c r="S88" s="332">
        <f>S89+S90</f>
        <v>0</v>
      </c>
    </row>
    <row r="89" spans="1:19" s="314" customFormat="1" ht="12.75">
      <c r="A89" s="328"/>
      <c r="B89" s="328"/>
      <c r="C89" s="328"/>
      <c r="D89" s="328"/>
      <c r="E89" s="328"/>
      <c r="F89" s="328" t="s">
        <v>669</v>
      </c>
      <c r="G89" s="328" t="s">
        <v>80</v>
      </c>
      <c r="H89" s="328"/>
      <c r="I89" s="332">
        <v>0</v>
      </c>
      <c r="J89" s="332"/>
      <c r="K89" s="332">
        <v>0</v>
      </c>
      <c r="L89" s="332"/>
      <c r="M89" s="332">
        <v>0</v>
      </c>
      <c r="N89" s="332"/>
      <c r="O89" s="332">
        <v>0</v>
      </c>
      <c r="P89" s="332"/>
      <c r="Q89" s="332">
        <v>0</v>
      </c>
      <c r="R89" s="332"/>
      <c r="S89" s="332">
        <v>0</v>
      </c>
    </row>
    <row r="90" spans="1:19" s="314" customFormat="1" ht="12.75">
      <c r="A90" s="328"/>
      <c r="B90" s="328"/>
      <c r="C90" s="328"/>
      <c r="D90" s="328"/>
      <c r="E90" s="328"/>
      <c r="F90" s="328" t="s">
        <v>670</v>
      </c>
      <c r="G90" s="328" t="s">
        <v>81</v>
      </c>
      <c r="H90" s="328"/>
      <c r="I90" s="332">
        <v>0</v>
      </c>
      <c r="J90" s="332"/>
      <c r="K90" s="332">
        <v>0</v>
      </c>
      <c r="L90" s="332"/>
      <c r="M90" s="332">
        <v>0</v>
      </c>
      <c r="N90" s="332"/>
      <c r="O90" s="332">
        <v>0</v>
      </c>
      <c r="P90" s="332"/>
      <c r="Q90" s="332">
        <v>0</v>
      </c>
      <c r="R90" s="332"/>
      <c r="S90" s="332">
        <v>0</v>
      </c>
    </row>
    <row r="91" spans="1:19" s="314" customFormat="1" ht="12.75">
      <c r="A91" s="328"/>
      <c r="B91" s="328" t="s">
        <v>84</v>
      </c>
      <c r="C91" s="328" t="s">
        <v>85</v>
      </c>
      <c r="D91" s="328"/>
      <c r="E91" s="328"/>
      <c r="F91" s="335"/>
      <c r="G91" s="328"/>
      <c r="H91" s="328"/>
      <c r="I91" s="332">
        <f>I92+I93+I94+I95+I98</f>
        <v>26040.30717618095</v>
      </c>
      <c r="J91" s="332"/>
      <c r="K91" s="332">
        <f>K92+K93+K94+K95+K98</f>
        <v>-466.4488751991181</v>
      </c>
      <c r="L91" s="332"/>
      <c r="M91" s="332">
        <f>M92+M93+M94+M95+M98</f>
        <v>-57.492271071489284</v>
      </c>
      <c r="N91" s="332"/>
      <c r="O91" s="332">
        <f>O92+O93+O94+O95+O98</f>
        <v>-143.82538600168962</v>
      </c>
      <c r="P91" s="332"/>
      <c r="Q91" s="332">
        <f>Q92+Q93+Q94+Q95+Q98</f>
        <v>0</v>
      </c>
      <c r="R91" s="332"/>
      <c r="S91" s="332">
        <f>S92+S93+S94+S95+S98</f>
        <v>25372.54064390866</v>
      </c>
    </row>
    <row r="92" spans="1:19" s="314" customFormat="1" ht="12.75">
      <c r="A92" s="328"/>
      <c r="B92" s="328"/>
      <c r="C92" s="328" t="s">
        <v>671</v>
      </c>
      <c r="D92" s="304" t="s">
        <v>86</v>
      </c>
      <c r="E92" s="305"/>
      <c r="F92" s="328"/>
      <c r="G92" s="328"/>
      <c r="H92" s="328"/>
      <c r="I92" s="332">
        <v>7.856018338691467</v>
      </c>
      <c r="J92" s="332"/>
      <c r="K92" s="332">
        <v>0</v>
      </c>
      <c r="L92" s="332"/>
      <c r="M92" s="332">
        <v>0.9249379853032416</v>
      </c>
      <c r="N92" s="332"/>
      <c r="O92" s="332">
        <v>0</v>
      </c>
      <c r="P92" s="332"/>
      <c r="Q92" s="332">
        <v>0</v>
      </c>
      <c r="R92" s="332"/>
      <c r="S92" s="332">
        <v>8.780956323994708</v>
      </c>
    </row>
    <row r="93" spans="1:19" s="314" customFormat="1" ht="12.75">
      <c r="A93" s="328"/>
      <c r="B93" s="328"/>
      <c r="C93" s="328" t="s">
        <v>672</v>
      </c>
      <c r="D93" s="304" t="s">
        <v>87</v>
      </c>
      <c r="E93" s="305"/>
      <c r="F93" s="328"/>
      <c r="G93" s="328"/>
      <c r="H93" s="328"/>
      <c r="I93" s="332">
        <v>1159.5412643679804</v>
      </c>
      <c r="J93" s="332"/>
      <c r="K93" s="332">
        <v>0.23288106905321784</v>
      </c>
      <c r="L93" s="332"/>
      <c r="M93" s="332">
        <v>0</v>
      </c>
      <c r="N93" s="332"/>
      <c r="O93" s="332">
        <v>-16.376025448092534</v>
      </c>
      <c r="P93" s="332"/>
      <c r="Q93" s="332">
        <v>0</v>
      </c>
      <c r="R93" s="332"/>
      <c r="S93" s="332">
        <v>1143.398119988941</v>
      </c>
    </row>
    <row r="94" spans="1:19" s="314" customFormat="1" ht="12.75">
      <c r="A94" s="328"/>
      <c r="B94" s="328"/>
      <c r="C94" s="328" t="s">
        <v>673</v>
      </c>
      <c r="D94" s="304" t="s">
        <v>88</v>
      </c>
      <c r="E94" s="305"/>
      <c r="F94" s="328"/>
      <c r="G94" s="328"/>
      <c r="H94" s="328"/>
      <c r="I94" s="332">
        <v>258.5137490277354</v>
      </c>
      <c r="J94" s="332"/>
      <c r="K94" s="332">
        <v>31.931277159317503</v>
      </c>
      <c r="L94" s="332"/>
      <c r="M94" s="332">
        <v>0</v>
      </c>
      <c r="N94" s="332"/>
      <c r="O94" s="332">
        <v>-4.34199403568424</v>
      </c>
      <c r="P94" s="332"/>
      <c r="Q94" s="332">
        <v>0</v>
      </c>
      <c r="R94" s="332"/>
      <c r="S94" s="332">
        <v>286.10303215136867</v>
      </c>
    </row>
    <row r="95" spans="1:19" s="314" customFormat="1" ht="12.75">
      <c r="A95" s="328"/>
      <c r="B95" s="328"/>
      <c r="C95" s="328" t="s">
        <v>674</v>
      </c>
      <c r="D95" s="304" t="s">
        <v>89</v>
      </c>
      <c r="E95" s="305"/>
      <c r="F95" s="328"/>
      <c r="G95" s="328"/>
      <c r="H95" s="328"/>
      <c r="I95" s="332">
        <f>I96+I97</f>
        <v>24541.737273056548</v>
      </c>
      <c r="J95" s="332"/>
      <c r="K95" s="332">
        <f>K96+K97</f>
        <v>-510.89113429748886</v>
      </c>
      <c r="L95" s="332"/>
      <c r="M95" s="332">
        <f>M96+M97</f>
        <v>-58.41720905679253</v>
      </c>
      <c r="N95" s="332"/>
      <c r="O95" s="332">
        <f>O96+O97</f>
        <v>-123.10736651791282</v>
      </c>
      <c r="P95" s="332"/>
      <c r="Q95" s="332">
        <f>Q96+Q97</f>
        <v>0</v>
      </c>
      <c r="R95" s="332"/>
      <c r="S95" s="332">
        <f>S96+S97</f>
        <v>23849.321563184356</v>
      </c>
    </row>
    <row r="96" spans="1:19" s="314" customFormat="1" ht="12.75">
      <c r="A96" s="328"/>
      <c r="B96" s="328"/>
      <c r="C96" s="328"/>
      <c r="D96" s="305" t="s">
        <v>675</v>
      </c>
      <c r="E96" s="304" t="s">
        <v>90</v>
      </c>
      <c r="F96" s="328"/>
      <c r="G96" s="328"/>
      <c r="H96" s="328"/>
      <c r="I96" s="332">
        <v>6285.413192779191</v>
      </c>
      <c r="J96" s="332"/>
      <c r="K96" s="332">
        <v>-33.62860676218452</v>
      </c>
      <c r="L96" s="332"/>
      <c r="M96" s="332">
        <v>0</v>
      </c>
      <c r="N96" s="332"/>
      <c r="O96" s="332">
        <v>-28.97825330079155</v>
      </c>
      <c r="P96" s="332"/>
      <c r="Q96" s="332">
        <v>0</v>
      </c>
      <c r="R96" s="332"/>
      <c r="S96" s="332">
        <v>6222.806332716215</v>
      </c>
    </row>
    <row r="97" spans="1:19" s="314" customFormat="1" ht="12.75">
      <c r="A97" s="328"/>
      <c r="B97" s="328"/>
      <c r="C97" s="328"/>
      <c r="D97" s="305" t="s">
        <v>676</v>
      </c>
      <c r="E97" s="304" t="s">
        <v>91</v>
      </c>
      <c r="F97" s="328"/>
      <c r="G97" s="328"/>
      <c r="H97" s="328"/>
      <c r="I97" s="332">
        <v>18256.324080277358</v>
      </c>
      <c r="J97" s="332"/>
      <c r="K97" s="332">
        <v>-477.26252753530434</v>
      </c>
      <c r="L97" s="332"/>
      <c r="M97" s="332">
        <v>-58.41720905679253</v>
      </c>
      <c r="N97" s="332"/>
      <c r="O97" s="332">
        <v>-94.12911321712127</v>
      </c>
      <c r="P97" s="332"/>
      <c r="Q97" s="332">
        <v>0</v>
      </c>
      <c r="R97" s="332"/>
      <c r="S97" s="332">
        <v>17626.51523046814</v>
      </c>
    </row>
    <row r="98" spans="1:19" s="314" customFormat="1" ht="12.75">
      <c r="A98" s="328"/>
      <c r="B98" s="328"/>
      <c r="C98" s="328" t="s">
        <v>677</v>
      </c>
      <c r="D98" s="304" t="s">
        <v>92</v>
      </c>
      <c r="E98" s="305"/>
      <c r="F98" s="328"/>
      <c r="G98" s="328"/>
      <c r="H98" s="328"/>
      <c r="I98" s="332">
        <v>72.65887139</v>
      </c>
      <c r="J98" s="332"/>
      <c r="K98" s="332">
        <v>12.278100870000031</v>
      </c>
      <c r="L98" s="332"/>
      <c r="M98" s="332">
        <v>0</v>
      </c>
      <c r="N98" s="332"/>
      <c r="O98" s="332">
        <v>-3.893413369482346E-14</v>
      </c>
      <c r="P98" s="332"/>
      <c r="Q98" s="332">
        <v>0</v>
      </c>
      <c r="R98" s="332"/>
      <c r="S98" s="332">
        <v>84.93697225999999</v>
      </c>
    </row>
    <row r="99" spans="9:19" s="260" customFormat="1" ht="12.75">
      <c r="I99" s="243"/>
      <c r="J99" s="243"/>
      <c r="K99" s="243"/>
      <c r="L99" s="243"/>
      <c r="M99" s="243"/>
      <c r="N99" s="243"/>
      <c r="O99" s="243"/>
      <c r="P99" s="243"/>
      <c r="Q99" s="243"/>
      <c r="R99" s="243"/>
      <c r="S99" s="243"/>
    </row>
    <row r="100" spans="2:19" ht="12.75">
      <c r="B100" s="336"/>
      <c r="C100" s="336"/>
      <c r="D100" s="336"/>
      <c r="E100" s="336"/>
      <c r="F100" s="336"/>
      <c r="G100" s="336"/>
      <c r="H100" s="336"/>
      <c r="I100" s="243"/>
      <c r="J100" s="243"/>
      <c r="K100" s="243"/>
      <c r="L100" s="383"/>
      <c r="M100" s="383"/>
      <c r="N100" s="243"/>
      <c r="O100" s="383"/>
      <c r="P100" s="383"/>
      <c r="Q100" s="383"/>
      <c r="R100" s="243"/>
      <c r="S100" s="383"/>
    </row>
    <row r="101" spans="1:19" s="314" customFormat="1" ht="12.75">
      <c r="A101" s="314" t="s">
        <v>475</v>
      </c>
      <c r="B101" s="314" t="s">
        <v>8</v>
      </c>
      <c r="C101" s="337"/>
      <c r="I101" s="332">
        <f>I103+I111+I128+I133</f>
        <v>194473.13310342593</v>
      </c>
      <c r="J101" s="318"/>
      <c r="K101" s="332">
        <f>K103+K111+K128+K133</f>
        <v>5994.169025487277</v>
      </c>
      <c r="L101" s="318"/>
      <c r="M101" s="332">
        <f>M103+M111+M128+M133</f>
        <v>1021.7840909739643</v>
      </c>
      <c r="N101" s="318"/>
      <c r="O101" s="332">
        <f>O103+O111+O128+O133</f>
        <v>6166.533315296203</v>
      </c>
      <c r="P101" s="318"/>
      <c r="Q101" s="332">
        <f>Q103+Q111+Q128+Q133</f>
        <v>0.33241698883780657</v>
      </c>
      <c r="R101" s="318"/>
      <c r="S101" s="332">
        <f>S103+S111+S128+S133</f>
        <v>207655.9519521722</v>
      </c>
    </row>
    <row r="102" spans="1:19" s="314" customFormat="1" ht="12.75">
      <c r="A102" s="338"/>
      <c r="B102" s="338"/>
      <c r="C102" s="339"/>
      <c r="I102" s="332"/>
      <c r="J102" s="318"/>
      <c r="K102" s="332"/>
      <c r="L102" s="318"/>
      <c r="M102" s="332"/>
      <c r="N102" s="318"/>
      <c r="O102" s="332"/>
      <c r="P102" s="318"/>
      <c r="Q102" s="332"/>
      <c r="R102" s="318"/>
      <c r="S102" s="332"/>
    </row>
    <row r="103" spans="2:19" s="314" customFormat="1" ht="12.75">
      <c r="B103" s="314" t="s">
        <v>470</v>
      </c>
      <c r="C103" s="314" t="s">
        <v>322</v>
      </c>
      <c r="I103" s="332">
        <f>I104+I108</f>
        <v>115202.10499642245</v>
      </c>
      <c r="J103" s="318"/>
      <c r="K103" s="332">
        <f>K104+K108</f>
        <v>2867.1971718883415</v>
      </c>
      <c r="L103" s="318"/>
      <c r="M103" s="332">
        <f>M104+M108</f>
        <v>202.4495911030607</v>
      </c>
      <c r="N103" s="318"/>
      <c r="O103" s="332">
        <f>O104+O108</f>
        <v>3095.957638175342</v>
      </c>
      <c r="P103" s="318"/>
      <c r="Q103" s="332">
        <f>Q104+Q108</f>
        <v>27.359601000013072</v>
      </c>
      <c r="R103" s="318"/>
      <c r="S103" s="332">
        <f>S104+S108</f>
        <v>121395.06899858921</v>
      </c>
    </row>
    <row r="104" spans="3:19" s="314" customFormat="1" ht="12.75">
      <c r="C104" s="314" t="s">
        <v>240</v>
      </c>
      <c r="D104" s="314" t="s">
        <v>601</v>
      </c>
      <c r="I104" s="332">
        <f>I106+I107</f>
        <v>111661.71603442245</v>
      </c>
      <c r="J104" s="318"/>
      <c r="K104" s="332">
        <f>K106+K107</f>
        <v>2354.921169888342</v>
      </c>
      <c r="L104" s="318"/>
      <c r="M104" s="332">
        <f>M106+M107</f>
        <v>202.4495911030607</v>
      </c>
      <c r="N104" s="318"/>
      <c r="O104" s="332">
        <f>O106+O107</f>
        <v>3100.957638175342</v>
      </c>
      <c r="P104" s="318"/>
      <c r="Q104" s="332">
        <f>Q106+Q107</f>
        <v>0</v>
      </c>
      <c r="R104" s="318"/>
      <c r="S104" s="332">
        <f>S106+S107</f>
        <v>117320.04443358921</v>
      </c>
    </row>
    <row r="105" spans="4:19" s="314" customFormat="1" ht="12.75">
      <c r="D105" s="314" t="s">
        <v>241</v>
      </c>
      <c r="I105" s="318"/>
      <c r="J105" s="318"/>
      <c r="K105" s="318"/>
      <c r="L105" s="318"/>
      <c r="M105" s="318"/>
      <c r="N105" s="318"/>
      <c r="O105" s="318"/>
      <c r="P105" s="318"/>
      <c r="Q105" s="318"/>
      <c r="R105" s="318"/>
      <c r="S105" s="318"/>
    </row>
    <row r="106" spans="4:19" s="314" customFormat="1" ht="12.75">
      <c r="D106" s="314" t="s">
        <v>602</v>
      </c>
      <c r="E106" s="314" t="s">
        <v>679</v>
      </c>
      <c r="I106" s="318">
        <v>0</v>
      </c>
      <c r="J106" s="318"/>
      <c r="K106" s="318">
        <v>0</v>
      </c>
      <c r="L106" s="318"/>
      <c r="M106" s="318">
        <v>0</v>
      </c>
      <c r="N106" s="318"/>
      <c r="O106" s="318">
        <v>0</v>
      </c>
      <c r="P106" s="318"/>
      <c r="Q106" s="318">
        <v>0</v>
      </c>
      <c r="R106" s="318"/>
      <c r="S106" s="318">
        <v>0</v>
      </c>
    </row>
    <row r="107" spans="4:19" s="314" customFormat="1" ht="12.75">
      <c r="D107" s="314" t="s">
        <v>604</v>
      </c>
      <c r="E107" s="314" t="s">
        <v>680</v>
      </c>
      <c r="I107" s="318">
        <v>111661.71603442245</v>
      </c>
      <c r="J107" s="318"/>
      <c r="K107" s="318">
        <v>2354.921169888342</v>
      </c>
      <c r="L107" s="318"/>
      <c r="M107" s="318">
        <v>202.4495911030607</v>
      </c>
      <c r="N107" s="318"/>
      <c r="O107" s="318">
        <v>3100.957638175342</v>
      </c>
      <c r="P107" s="318"/>
      <c r="Q107" s="318">
        <v>0</v>
      </c>
      <c r="R107" s="318"/>
      <c r="S107" s="318">
        <v>117320.04443358921</v>
      </c>
    </row>
    <row r="108" spans="3:19" s="314" customFormat="1" ht="12.75">
      <c r="C108" s="314" t="s">
        <v>244</v>
      </c>
      <c r="D108" s="314" t="s">
        <v>17</v>
      </c>
      <c r="I108" s="332">
        <f>I110+I109</f>
        <v>3540.3889619999927</v>
      </c>
      <c r="J108" s="318"/>
      <c r="K108" s="332">
        <f>K110+K109</f>
        <v>512.2760019999997</v>
      </c>
      <c r="L108" s="318"/>
      <c r="M108" s="332">
        <f>M110+M109</f>
        <v>0</v>
      </c>
      <c r="N108" s="318"/>
      <c r="O108" s="332">
        <f>O110+O109</f>
        <v>-5</v>
      </c>
      <c r="P108" s="318"/>
      <c r="Q108" s="332">
        <f>Q110+Q109</f>
        <v>27.359601000013072</v>
      </c>
      <c r="R108" s="318"/>
      <c r="S108" s="332">
        <f>S110+S109</f>
        <v>4075.0245650000056</v>
      </c>
    </row>
    <row r="109" spans="4:19" s="314" customFormat="1" ht="12.75">
      <c r="D109" s="314" t="s">
        <v>606</v>
      </c>
      <c r="E109" s="314" t="s">
        <v>679</v>
      </c>
      <c r="I109" s="318">
        <v>0</v>
      </c>
      <c r="J109" s="318"/>
      <c r="K109" s="318">
        <v>0</v>
      </c>
      <c r="L109" s="318"/>
      <c r="M109" s="318">
        <v>0</v>
      </c>
      <c r="N109" s="318"/>
      <c r="O109" s="318">
        <v>0</v>
      </c>
      <c r="P109" s="318"/>
      <c r="Q109" s="318">
        <v>0</v>
      </c>
      <c r="R109" s="318"/>
      <c r="S109" s="318">
        <v>0</v>
      </c>
    </row>
    <row r="110" spans="4:19" s="314" customFormat="1" ht="12.75">
      <c r="D110" s="314" t="s">
        <v>607</v>
      </c>
      <c r="E110" s="314" t="s">
        <v>680</v>
      </c>
      <c r="I110" s="318">
        <v>3540.3889619999927</v>
      </c>
      <c r="J110" s="318"/>
      <c r="K110" s="318">
        <v>512.2760019999997</v>
      </c>
      <c r="L110" s="318"/>
      <c r="M110" s="318">
        <v>0</v>
      </c>
      <c r="N110" s="318"/>
      <c r="O110" s="318">
        <v>-5</v>
      </c>
      <c r="P110" s="318"/>
      <c r="Q110" s="318">
        <v>27.359601000013072</v>
      </c>
      <c r="R110" s="318"/>
      <c r="S110" s="318">
        <v>4075.0245650000056</v>
      </c>
    </row>
    <row r="111" spans="2:19" s="314" customFormat="1" ht="12.75">
      <c r="B111" s="314" t="s">
        <v>474</v>
      </c>
      <c r="C111" s="314" t="s">
        <v>97</v>
      </c>
      <c r="I111" s="318">
        <f>I112+I115</f>
        <v>25635.244005363395</v>
      </c>
      <c r="J111" s="318"/>
      <c r="K111" s="318">
        <f>K112+K115</f>
        <v>478.78440898457427</v>
      </c>
      <c r="L111" s="318"/>
      <c r="M111" s="318">
        <f>M112+M115</f>
        <v>517.9671967319765</v>
      </c>
      <c r="N111" s="318"/>
      <c r="O111" s="318">
        <f>O112+O115</f>
        <v>961.8963633908619</v>
      </c>
      <c r="P111" s="318"/>
      <c r="Q111" s="318">
        <f>Q112+Q115</f>
        <v>0.02217900692017949</v>
      </c>
      <c r="R111" s="318"/>
      <c r="S111" s="318">
        <f>S112+S115</f>
        <v>27593.91415347773</v>
      </c>
    </row>
    <row r="112" spans="3:19" s="314" customFormat="1" ht="12.75">
      <c r="C112" s="314" t="s">
        <v>681</v>
      </c>
      <c r="D112" s="314" t="s">
        <v>249</v>
      </c>
      <c r="I112" s="332">
        <f>I113+I114</f>
        <v>12425.533159020913</v>
      </c>
      <c r="J112" s="318"/>
      <c r="K112" s="332">
        <f>K113+K114</f>
        <v>212.75480328040686</v>
      </c>
      <c r="L112" s="318"/>
      <c r="M112" s="332">
        <f>M113+M114</f>
        <v>515.0671967319765</v>
      </c>
      <c r="N112" s="318"/>
      <c r="O112" s="332">
        <f>O113+O114</f>
        <v>961.8963633908619</v>
      </c>
      <c r="P112" s="318"/>
      <c r="Q112" s="332">
        <f>Q113+Q114</f>
        <v>0</v>
      </c>
      <c r="R112" s="318"/>
      <c r="S112" s="332">
        <f>S113+S114</f>
        <v>14115.251522424158</v>
      </c>
    </row>
    <row r="113" spans="4:19" s="314" customFormat="1" ht="12.75">
      <c r="D113" s="314" t="s">
        <v>610</v>
      </c>
      <c r="E113" s="314" t="s">
        <v>682</v>
      </c>
      <c r="I113" s="318">
        <v>1800.4882881740314</v>
      </c>
      <c r="J113" s="318"/>
      <c r="K113" s="318">
        <v>89.54347577686049</v>
      </c>
      <c r="L113" s="318"/>
      <c r="M113" s="318">
        <v>-14.951112429188925</v>
      </c>
      <c r="N113" s="318"/>
      <c r="O113" s="318">
        <v>148.56234847829703</v>
      </c>
      <c r="P113" s="318"/>
      <c r="Q113" s="318">
        <v>0</v>
      </c>
      <c r="R113" s="318"/>
      <c r="S113" s="318">
        <v>2023.643</v>
      </c>
    </row>
    <row r="114" spans="4:19" s="314" customFormat="1" ht="12.75">
      <c r="D114" s="314" t="s">
        <v>611</v>
      </c>
      <c r="E114" s="314" t="s">
        <v>189</v>
      </c>
      <c r="I114" s="318">
        <v>10625.044870846881</v>
      </c>
      <c r="J114" s="318"/>
      <c r="K114" s="318">
        <v>123.21132750354639</v>
      </c>
      <c r="L114" s="318"/>
      <c r="M114" s="318">
        <v>530.0183091611655</v>
      </c>
      <c r="N114" s="318"/>
      <c r="O114" s="318">
        <v>813.3340149125648</v>
      </c>
      <c r="P114" s="318"/>
      <c r="Q114" s="318">
        <v>0</v>
      </c>
      <c r="R114" s="318"/>
      <c r="S114" s="318">
        <v>12091.608522424158</v>
      </c>
    </row>
    <row r="115" spans="3:19" s="314" customFormat="1" ht="12.75">
      <c r="C115" s="314" t="s">
        <v>683</v>
      </c>
      <c r="D115" s="314" t="s">
        <v>255</v>
      </c>
      <c r="I115" s="318">
        <f>I116+I123</f>
        <v>13209.710846342481</v>
      </c>
      <c r="J115" s="318"/>
      <c r="K115" s="318">
        <f>K116+K123</f>
        <v>266.0296057041674</v>
      </c>
      <c r="L115" s="318"/>
      <c r="M115" s="318">
        <f>M116+M123</f>
        <v>2.900000000000002</v>
      </c>
      <c r="N115" s="318"/>
      <c r="O115" s="318">
        <f>O116+O123</f>
        <v>0</v>
      </c>
      <c r="P115" s="318"/>
      <c r="Q115" s="318">
        <f>Q116+Q123</f>
        <v>0.02217900692017949</v>
      </c>
      <c r="R115" s="318"/>
      <c r="S115" s="318">
        <f>S116+S123</f>
        <v>13478.66263105357</v>
      </c>
    </row>
    <row r="116" spans="4:19" s="314" customFormat="1" ht="12.75">
      <c r="D116" s="314" t="s">
        <v>616</v>
      </c>
      <c r="E116" s="314" t="s">
        <v>617</v>
      </c>
      <c r="I116" s="332">
        <f>I117+I118+I119+I120</f>
        <v>12099.910846342482</v>
      </c>
      <c r="J116" s="318"/>
      <c r="K116" s="332">
        <f>K117+K118+K119+K120</f>
        <v>627.2296057041674</v>
      </c>
      <c r="L116" s="318"/>
      <c r="M116" s="332">
        <f>M117+M118+M119+M120</f>
        <v>2.900000000000002</v>
      </c>
      <c r="N116" s="318"/>
      <c r="O116" s="332">
        <f>O117+O118+O119+O120</f>
        <v>0</v>
      </c>
      <c r="P116" s="318"/>
      <c r="Q116" s="332">
        <f>Q117+Q118+Q119+Q120</f>
        <v>0.02217900692017949</v>
      </c>
      <c r="R116" s="318"/>
      <c r="S116" s="332">
        <f>S117+S118+S119+S120</f>
        <v>12730.06263105357</v>
      </c>
    </row>
    <row r="117" spans="5:19" s="314" customFormat="1" ht="12.75">
      <c r="E117" s="314" t="s">
        <v>618</v>
      </c>
      <c r="F117" s="314" t="s">
        <v>103</v>
      </c>
      <c r="I117" s="318">
        <v>0</v>
      </c>
      <c r="J117" s="318"/>
      <c r="K117" s="318">
        <v>0</v>
      </c>
      <c r="L117" s="318"/>
      <c r="M117" s="318">
        <v>0</v>
      </c>
      <c r="N117" s="318"/>
      <c r="O117" s="318">
        <v>0</v>
      </c>
      <c r="P117" s="318"/>
      <c r="Q117" s="318">
        <v>0</v>
      </c>
      <c r="R117" s="318"/>
      <c r="S117" s="318">
        <v>0</v>
      </c>
    </row>
    <row r="118" spans="5:19" s="314" customFormat="1" ht="12.75">
      <c r="E118" s="314" t="s">
        <v>619</v>
      </c>
      <c r="F118" s="314" t="s">
        <v>612</v>
      </c>
      <c r="I118" s="318">
        <v>1591.52610679</v>
      </c>
      <c r="J118" s="318"/>
      <c r="K118" s="318">
        <v>40.597922</v>
      </c>
      <c r="L118" s="318"/>
      <c r="M118" s="318">
        <v>-43.9</v>
      </c>
      <c r="N118" s="318"/>
      <c r="O118" s="318">
        <v>0</v>
      </c>
      <c r="P118" s="318"/>
      <c r="Q118" s="318">
        <v>0.03870174999981657</v>
      </c>
      <c r="R118" s="318"/>
      <c r="S118" s="318">
        <v>1588.26273054</v>
      </c>
    </row>
    <row r="119" spans="5:19" s="314" customFormat="1" ht="12.75">
      <c r="E119" s="314" t="s">
        <v>620</v>
      </c>
      <c r="F119" s="314" t="s">
        <v>188</v>
      </c>
      <c r="I119" s="318">
        <v>1163.6023406250001</v>
      </c>
      <c r="J119" s="318"/>
      <c r="K119" s="318">
        <v>405.5168239999998</v>
      </c>
      <c r="L119" s="318"/>
      <c r="M119" s="318">
        <v>27.8</v>
      </c>
      <c r="N119" s="318"/>
      <c r="O119" s="318">
        <v>0</v>
      </c>
      <c r="P119" s="318"/>
      <c r="Q119" s="318">
        <v>0.012504487000409625</v>
      </c>
      <c r="R119" s="318"/>
      <c r="S119" s="318">
        <v>1596.9316691120002</v>
      </c>
    </row>
    <row r="120" spans="5:19" s="314" customFormat="1" ht="12.75">
      <c r="E120" s="314" t="s">
        <v>621</v>
      </c>
      <c r="F120" s="314" t="s">
        <v>189</v>
      </c>
      <c r="I120" s="332">
        <f>I121+I122</f>
        <v>9344.782398927482</v>
      </c>
      <c r="J120" s="318"/>
      <c r="K120" s="332">
        <f>K121+K122</f>
        <v>181.11485970416757</v>
      </c>
      <c r="L120" s="318"/>
      <c r="M120" s="332">
        <f>M121+M122</f>
        <v>19</v>
      </c>
      <c r="N120" s="318"/>
      <c r="O120" s="332">
        <f>O121+O122</f>
        <v>0</v>
      </c>
      <c r="P120" s="318"/>
      <c r="Q120" s="332">
        <f>Q121+Q122</f>
        <v>-0.029027230080046706</v>
      </c>
      <c r="R120" s="318"/>
      <c r="S120" s="332">
        <f>S121+S122</f>
        <v>9544.86823140157</v>
      </c>
    </row>
    <row r="121" spans="6:19" s="314" customFormat="1" ht="12.75">
      <c r="F121" s="314" t="s">
        <v>333</v>
      </c>
      <c r="G121" s="314" t="s">
        <v>80</v>
      </c>
      <c r="I121" s="318">
        <v>4063.5839448658653</v>
      </c>
      <c r="J121" s="318"/>
      <c r="K121" s="318">
        <v>91.610062</v>
      </c>
      <c r="L121" s="318"/>
      <c r="M121" s="318">
        <v>32.5</v>
      </c>
      <c r="N121" s="318"/>
      <c r="O121" s="318">
        <v>0</v>
      </c>
      <c r="P121" s="318"/>
      <c r="Q121" s="318">
        <v>-0.020183729993078714</v>
      </c>
      <c r="R121" s="318"/>
      <c r="S121" s="318">
        <v>4187.673823135872</v>
      </c>
    </row>
    <row r="122" spans="6:19" s="314" customFormat="1" ht="12.75">
      <c r="F122" s="314" t="s">
        <v>334</v>
      </c>
      <c r="G122" s="314" t="s">
        <v>81</v>
      </c>
      <c r="I122" s="318">
        <v>5281.198454061617</v>
      </c>
      <c r="J122" s="318"/>
      <c r="K122" s="318">
        <v>89.50479770416757</v>
      </c>
      <c r="L122" s="318"/>
      <c r="M122" s="318">
        <v>-13.5</v>
      </c>
      <c r="N122" s="318"/>
      <c r="O122" s="318">
        <v>0</v>
      </c>
      <c r="P122" s="318"/>
      <c r="Q122" s="318">
        <v>-0.008843500086967993</v>
      </c>
      <c r="R122" s="318"/>
      <c r="S122" s="318">
        <v>5357.194408265697</v>
      </c>
    </row>
    <row r="123" spans="4:19" s="314" customFormat="1" ht="12.75">
      <c r="D123" s="314" t="s">
        <v>684</v>
      </c>
      <c r="E123" s="314" t="s">
        <v>685</v>
      </c>
      <c r="I123" s="332">
        <f>I124+I125+I126+I127</f>
        <v>1109.8</v>
      </c>
      <c r="J123" s="318"/>
      <c r="K123" s="332">
        <f>K124+K125+K126+K127</f>
        <v>-361.2</v>
      </c>
      <c r="L123" s="318"/>
      <c r="M123" s="332">
        <f>M124+M125+M126+M127</f>
        <v>0</v>
      </c>
      <c r="N123" s="318"/>
      <c r="O123" s="332">
        <f>O124+O125+O126+O127</f>
        <v>0</v>
      </c>
      <c r="P123" s="318"/>
      <c r="Q123" s="332">
        <f>Q124+Q125+Q126+Q127</f>
        <v>0</v>
      </c>
      <c r="R123" s="318"/>
      <c r="S123" s="332">
        <f>S124+S125+S126+S127</f>
        <v>748.6</v>
      </c>
    </row>
    <row r="124" spans="5:19" s="314" customFormat="1" ht="12.75">
      <c r="E124" s="314" t="s">
        <v>622</v>
      </c>
      <c r="F124" s="314" t="s">
        <v>103</v>
      </c>
      <c r="I124" s="318">
        <v>2.7</v>
      </c>
      <c r="J124" s="318"/>
      <c r="K124" s="318">
        <v>0</v>
      </c>
      <c r="L124" s="318"/>
      <c r="M124" s="318">
        <v>0</v>
      </c>
      <c r="N124" s="318"/>
      <c r="O124" s="318">
        <v>0</v>
      </c>
      <c r="P124" s="318"/>
      <c r="Q124" s="318">
        <v>0</v>
      </c>
      <c r="R124" s="318"/>
      <c r="S124" s="318">
        <v>2.7</v>
      </c>
    </row>
    <row r="125" spans="5:19" s="314" customFormat="1" ht="12.75">
      <c r="E125" s="314" t="s">
        <v>623</v>
      </c>
      <c r="F125" s="314" t="s">
        <v>686</v>
      </c>
      <c r="I125" s="318">
        <v>0</v>
      </c>
      <c r="J125" s="318"/>
      <c r="K125" s="318">
        <v>0</v>
      </c>
      <c r="L125" s="318"/>
      <c r="M125" s="318">
        <v>0</v>
      </c>
      <c r="N125" s="318"/>
      <c r="O125" s="318">
        <v>0</v>
      </c>
      <c r="P125" s="318"/>
      <c r="Q125" s="318">
        <v>0</v>
      </c>
      <c r="R125" s="318"/>
      <c r="S125" s="318">
        <v>0</v>
      </c>
    </row>
    <row r="126" spans="5:19" s="314" customFormat="1" ht="12.75">
      <c r="E126" s="314" t="s">
        <v>624</v>
      </c>
      <c r="F126" s="314" t="s">
        <v>188</v>
      </c>
      <c r="I126" s="318">
        <v>1107.1</v>
      </c>
      <c r="J126" s="318"/>
      <c r="K126" s="318">
        <v>-361.2</v>
      </c>
      <c r="L126" s="318"/>
      <c r="M126" s="318">
        <v>0</v>
      </c>
      <c r="N126" s="318"/>
      <c r="O126" s="318">
        <v>0</v>
      </c>
      <c r="P126" s="318"/>
      <c r="Q126" s="318">
        <v>0</v>
      </c>
      <c r="R126" s="318"/>
      <c r="S126" s="318">
        <v>745.9</v>
      </c>
    </row>
    <row r="127" spans="5:19" s="314" customFormat="1" ht="12.75">
      <c r="E127" s="314" t="s">
        <v>625</v>
      </c>
      <c r="F127" s="314" t="s">
        <v>189</v>
      </c>
      <c r="I127" s="318">
        <v>0</v>
      </c>
      <c r="J127" s="318"/>
      <c r="K127" s="318">
        <v>0</v>
      </c>
      <c r="L127" s="318"/>
      <c r="M127" s="318">
        <v>0</v>
      </c>
      <c r="N127" s="318"/>
      <c r="O127" s="318">
        <v>0</v>
      </c>
      <c r="P127" s="318"/>
      <c r="Q127" s="318">
        <v>0</v>
      </c>
      <c r="R127" s="318"/>
      <c r="S127" s="318">
        <v>0</v>
      </c>
    </row>
    <row r="128" spans="2:19" s="314" customFormat="1" ht="12.75">
      <c r="B128" s="314" t="s">
        <v>539</v>
      </c>
      <c r="C128" s="314" t="s">
        <v>485</v>
      </c>
      <c r="I128" s="332">
        <f>I129+I130+I131+I132</f>
        <v>2362.6773649700017</v>
      </c>
      <c r="J128" s="318"/>
      <c r="K128" s="332">
        <f>K129+K130+K131+K132</f>
        <v>-2164.977315358931</v>
      </c>
      <c r="L128" s="318"/>
      <c r="M128" s="332">
        <f>M129+M130+M131+M132</f>
        <v>301.36730313892707</v>
      </c>
      <c r="N128" s="318"/>
      <c r="O128" s="332">
        <f>O129+O130+O131+O132</f>
        <v>2048.27931373</v>
      </c>
      <c r="P128" s="318"/>
      <c r="Q128" s="332">
        <f>Q129+Q130+Q131+Q132</f>
        <v>0</v>
      </c>
      <c r="R128" s="318"/>
      <c r="S128" s="332">
        <f>S129+S130+S131+S132</f>
        <v>2547.346666479998</v>
      </c>
    </row>
    <row r="129" spans="3:19" s="314" customFormat="1" ht="12.75">
      <c r="C129" s="314" t="s">
        <v>626</v>
      </c>
      <c r="D129" s="314" t="s">
        <v>103</v>
      </c>
      <c r="I129" s="318">
        <v>0</v>
      </c>
      <c r="J129" s="318"/>
      <c r="K129" s="318">
        <v>0</v>
      </c>
      <c r="L129" s="318"/>
      <c r="M129" s="318">
        <v>0</v>
      </c>
      <c r="N129" s="318"/>
      <c r="O129" s="318">
        <v>0</v>
      </c>
      <c r="P129" s="318"/>
      <c r="Q129" s="318">
        <v>0</v>
      </c>
      <c r="R129" s="318"/>
      <c r="S129" s="318">
        <v>0</v>
      </c>
    </row>
    <row r="130" spans="3:19" s="314" customFormat="1" ht="12.75">
      <c r="C130" s="314" t="s">
        <v>627</v>
      </c>
      <c r="D130" s="314" t="s">
        <v>612</v>
      </c>
      <c r="I130" s="318">
        <v>0</v>
      </c>
      <c r="J130" s="318"/>
      <c r="K130" s="318">
        <v>0</v>
      </c>
      <c r="L130" s="318"/>
      <c r="M130" s="318">
        <v>0</v>
      </c>
      <c r="N130" s="318"/>
      <c r="O130" s="318">
        <v>0</v>
      </c>
      <c r="P130" s="318"/>
      <c r="Q130" s="318">
        <v>0</v>
      </c>
      <c r="R130" s="318"/>
      <c r="S130" s="318">
        <v>0</v>
      </c>
    </row>
    <row r="131" spans="3:19" s="314" customFormat="1" ht="12.75">
      <c r="C131" s="314" t="s">
        <v>628</v>
      </c>
      <c r="D131" s="314" t="s">
        <v>188</v>
      </c>
      <c r="I131" s="318">
        <v>1488.4062449800015</v>
      </c>
      <c r="J131" s="318"/>
      <c r="K131" s="318">
        <v>-1172.9781933971717</v>
      </c>
      <c r="L131" s="318"/>
      <c r="M131" s="318">
        <v>207.23482879716767</v>
      </c>
      <c r="N131" s="318"/>
      <c r="O131" s="318">
        <v>1091.8</v>
      </c>
      <c r="P131" s="318"/>
      <c r="Q131" s="318">
        <v>0</v>
      </c>
      <c r="R131" s="318"/>
      <c r="S131" s="318">
        <v>1614.4628803799974</v>
      </c>
    </row>
    <row r="132" spans="3:19" s="314" customFormat="1" ht="12.75">
      <c r="C132" s="314" t="s">
        <v>629</v>
      </c>
      <c r="D132" s="314" t="s">
        <v>189</v>
      </c>
      <c r="I132" s="318">
        <v>874.27111999</v>
      </c>
      <c r="J132" s="318"/>
      <c r="K132" s="318">
        <v>-991.999121961759</v>
      </c>
      <c r="L132" s="318"/>
      <c r="M132" s="318">
        <v>94.1324743417594</v>
      </c>
      <c r="N132" s="318"/>
      <c r="O132" s="318">
        <v>956.47931373</v>
      </c>
      <c r="P132" s="318"/>
      <c r="Q132" s="318">
        <v>0</v>
      </c>
      <c r="R132" s="318"/>
      <c r="S132" s="318">
        <v>932.8837861000004</v>
      </c>
    </row>
    <row r="133" spans="2:19" s="314" customFormat="1" ht="12.75">
      <c r="B133" s="314" t="s">
        <v>630</v>
      </c>
      <c r="C133" s="314" t="s">
        <v>101</v>
      </c>
      <c r="I133" s="318">
        <f>I134+I145+I163+I166+I179</f>
        <v>51273.106736670066</v>
      </c>
      <c r="J133" s="318"/>
      <c r="K133" s="318">
        <f>K134+K145+K163+K166+K179</f>
        <v>4813.164759973292</v>
      </c>
      <c r="L133" s="318"/>
      <c r="M133" s="318">
        <f>M134+M145+M163+M166+M179</f>
        <v>0</v>
      </c>
      <c r="N133" s="318"/>
      <c r="O133" s="318">
        <f>O134+O145+O163+O166+O179</f>
        <v>60.39999999999999</v>
      </c>
      <c r="P133" s="318"/>
      <c r="Q133" s="318">
        <f>Q134+Q145+Q163+Q166+Q179</f>
        <v>-27.049363018095445</v>
      </c>
      <c r="R133" s="318"/>
      <c r="S133" s="318">
        <f>S134+S145+S163+S166+S179</f>
        <v>56119.622133625264</v>
      </c>
    </row>
    <row r="134" spans="3:19" s="314" customFormat="1" ht="12.75">
      <c r="C134" s="314" t="s">
        <v>313</v>
      </c>
      <c r="D134" s="314" t="s">
        <v>21</v>
      </c>
      <c r="I134" s="318">
        <f>I135+I138</f>
        <v>8135.550626289083</v>
      </c>
      <c r="J134" s="318"/>
      <c r="K134" s="318">
        <f>K135+K138</f>
        <v>995.1879844245974</v>
      </c>
      <c r="L134" s="318"/>
      <c r="M134" s="318">
        <f>M135+M138</f>
        <v>0</v>
      </c>
      <c r="N134" s="318"/>
      <c r="O134" s="318">
        <f>O135+O138</f>
        <v>0</v>
      </c>
      <c r="P134" s="318"/>
      <c r="Q134" s="318">
        <f>Q135+Q138</f>
        <v>-0.0008013943334476414</v>
      </c>
      <c r="R134" s="318"/>
      <c r="S134" s="318">
        <f>S135+S138</f>
        <v>9130.737809319346</v>
      </c>
    </row>
    <row r="135" spans="4:19" s="314" customFormat="1" ht="12.75">
      <c r="D135" s="314" t="s">
        <v>631</v>
      </c>
      <c r="E135" s="314" t="s">
        <v>612</v>
      </c>
      <c r="I135" s="332">
        <f>I136+I137</f>
        <v>0</v>
      </c>
      <c r="J135" s="318"/>
      <c r="K135" s="332">
        <f>K136+K137</f>
        <v>0</v>
      </c>
      <c r="L135" s="318"/>
      <c r="M135" s="332">
        <f>M136+M137</f>
        <v>0</v>
      </c>
      <c r="N135" s="318"/>
      <c r="O135" s="332">
        <f>O136+O137</f>
        <v>0</v>
      </c>
      <c r="P135" s="318"/>
      <c r="Q135" s="332">
        <f>Q136+Q137</f>
        <v>0</v>
      </c>
      <c r="R135" s="318"/>
      <c r="S135" s="332">
        <f>S136+S137</f>
        <v>0</v>
      </c>
    </row>
    <row r="136" spans="5:19" s="314" customFormat="1" ht="12.75">
      <c r="E136" s="314" t="s">
        <v>632</v>
      </c>
      <c r="F136" s="314" t="s">
        <v>633</v>
      </c>
      <c r="I136" s="318">
        <v>0</v>
      </c>
      <c r="J136" s="318"/>
      <c r="K136" s="318">
        <v>0</v>
      </c>
      <c r="L136" s="318"/>
      <c r="M136" s="318">
        <v>0</v>
      </c>
      <c r="N136" s="318"/>
      <c r="O136" s="318">
        <v>0</v>
      </c>
      <c r="P136" s="318"/>
      <c r="Q136" s="318">
        <v>0</v>
      </c>
      <c r="R136" s="318"/>
      <c r="S136" s="318">
        <v>0</v>
      </c>
    </row>
    <row r="137" spans="5:19" s="314" customFormat="1" ht="12.75">
      <c r="E137" s="314" t="s">
        <v>634</v>
      </c>
      <c r="F137" s="314" t="s">
        <v>635</v>
      </c>
      <c r="I137" s="318">
        <v>0</v>
      </c>
      <c r="J137" s="318"/>
      <c r="K137" s="318">
        <v>0</v>
      </c>
      <c r="L137" s="318"/>
      <c r="M137" s="318">
        <v>0</v>
      </c>
      <c r="N137" s="318"/>
      <c r="O137" s="318">
        <v>0</v>
      </c>
      <c r="P137" s="318"/>
      <c r="Q137" s="318">
        <v>0</v>
      </c>
      <c r="R137" s="318"/>
      <c r="S137" s="318">
        <v>0</v>
      </c>
    </row>
    <row r="138" spans="4:19" s="314" customFormat="1" ht="12.75">
      <c r="D138" s="314" t="s">
        <v>636</v>
      </c>
      <c r="E138" s="314" t="s">
        <v>189</v>
      </c>
      <c r="I138" s="318">
        <f>I139+I142</f>
        <v>8135.550626289083</v>
      </c>
      <c r="J138" s="318"/>
      <c r="K138" s="318">
        <f>K139+K142</f>
        <v>995.1879844245974</v>
      </c>
      <c r="L138" s="318"/>
      <c r="M138" s="318">
        <f>M139+M142</f>
        <v>0</v>
      </c>
      <c r="N138" s="318"/>
      <c r="O138" s="318">
        <f>O139+O142</f>
        <v>0</v>
      </c>
      <c r="P138" s="318"/>
      <c r="Q138" s="318">
        <f>Q139+Q142</f>
        <v>-0.0008013943334476414</v>
      </c>
      <c r="R138" s="318"/>
      <c r="S138" s="318">
        <f>S139+S142</f>
        <v>9130.737809319346</v>
      </c>
    </row>
    <row r="139" spans="5:19" s="340" customFormat="1" ht="12.75">
      <c r="E139" s="340" t="s">
        <v>637</v>
      </c>
      <c r="F139" s="340" t="s">
        <v>633</v>
      </c>
      <c r="H139" s="314"/>
      <c r="I139" s="332">
        <f>I140+I141</f>
        <v>850.6506490609997</v>
      </c>
      <c r="J139" s="318"/>
      <c r="K139" s="332">
        <f>K140+K141</f>
        <v>-9.428</v>
      </c>
      <c r="L139" s="318"/>
      <c r="M139" s="332">
        <f>M140+M141</f>
        <v>0</v>
      </c>
      <c r="N139" s="318"/>
      <c r="O139" s="332">
        <f>O140+O141</f>
        <v>0</v>
      </c>
      <c r="P139" s="318"/>
      <c r="Q139" s="332">
        <f>Q140+Q141</f>
        <v>-0.0008013943332202678</v>
      </c>
      <c r="R139" s="318"/>
      <c r="S139" s="332">
        <f>S140+S141</f>
        <v>841.2218476666666</v>
      </c>
    </row>
    <row r="140" spans="6:19" s="340" customFormat="1" ht="12.75">
      <c r="F140" s="340" t="s">
        <v>687</v>
      </c>
      <c r="G140" s="340" t="s">
        <v>80</v>
      </c>
      <c r="H140" s="314"/>
      <c r="I140" s="318">
        <v>427.78318099999996</v>
      </c>
      <c r="J140" s="318"/>
      <c r="K140" s="318">
        <v>-9.266</v>
      </c>
      <c r="L140" s="318"/>
      <c r="M140" s="318">
        <v>0</v>
      </c>
      <c r="N140" s="318"/>
      <c r="O140" s="318">
        <v>0</v>
      </c>
      <c r="P140" s="318"/>
      <c r="Q140" s="318">
        <v>-0.0003333333333639388</v>
      </c>
      <c r="R140" s="318"/>
      <c r="S140" s="318">
        <v>418.5168476666666</v>
      </c>
    </row>
    <row r="141" spans="6:19" s="340" customFormat="1" ht="12.75">
      <c r="F141" s="340" t="s">
        <v>688</v>
      </c>
      <c r="G141" s="340" t="s">
        <v>81</v>
      </c>
      <c r="H141" s="314"/>
      <c r="I141" s="318">
        <v>422.86746806099984</v>
      </c>
      <c r="J141" s="318"/>
      <c r="K141" s="318">
        <v>-0.162</v>
      </c>
      <c r="L141" s="318"/>
      <c r="M141" s="318">
        <v>0</v>
      </c>
      <c r="N141" s="318"/>
      <c r="O141" s="318">
        <v>0</v>
      </c>
      <c r="P141" s="318"/>
      <c r="Q141" s="318">
        <v>-0.000468060999856329</v>
      </c>
      <c r="R141" s="318"/>
      <c r="S141" s="318">
        <v>422.705</v>
      </c>
    </row>
    <row r="142" spans="5:19" s="340" customFormat="1" ht="12.75">
      <c r="E142" s="340" t="s">
        <v>638</v>
      </c>
      <c r="F142" s="340" t="s">
        <v>635</v>
      </c>
      <c r="H142" s="314"/>
      <c r="I142" s="332">
        <f>I143+I144</f>
        <v>7284.899977228083</v>
      </c>
      <c r="J142" s="318"/>
      <c r="K142" s="332">
        <f>K143+K144</f>
        <v>1004.6159844245974</v>
      </c>
      <c r="L142" s="318"/>
      <c r="M142" s="332">
        <f>M143+M144</f>
        <v>0</v>
      </c>
      <c r="N142" s="318"/>
      <c r="O142" s="332">
        <f>O143+O144</f>
        <v>0</v>
      </c>
      <c r="P142" s="318"/>
      <c r="Q142" s="332">
        <f>Q143+Q144</f>
        <v>-2.2737367544323206E-13</v>
      </c>
      <c r="R142" s="318"/>
      <c r="S142" s="332">
        <f>S143+S144</f>
        <v>8289.51596165268</v>
      </c>
    </row>
    <row r="143" spans="6:19" s="340" customFormat="1" ht="12.75">
      <c r="F143" s="340" t="s">
        <v>639</v>
      </c>
      <c r="G143" s="340" t="s">
        <v>80</v>
      </c>
      <c r="H143" s="314"/>
      <c r="I143" s="318">
        <v>1101.5</v>
      </c>
      <c r="J143" s="318"/>
      <c r="K143" s="318">
        <v>30.600000000000136</v>
      </c>
      <c r="L143" s="318"/>
      <c r="M143" s="318">
        <v>0</v>
      </c>
      <c r="N143" s="318"/>
      <c r="O143" s="318">
        <v>0</v>
      </c>
      <c r="P143" s="318"/>
      <c r="Q143" s="318">
        <v>-2.2737367544323206E-13</v>
      </c>
      <c r="R143" s="318"/>
      <c r="S143" s="318">
        <v>1132.1</v>
      </c>
    </row>
    <row r="144" spans="6:19" s="340" customFormat="1" ht="12.75">
      <c r="F144" s="340" t="s">
        <v>640</v>
      </c>
      <c r="G144" s="340" t="s">
        <v>81</v>
      </c>
      <c r="H144" s="314"/>
      <c r="I144" s="318">
        <v>6183.399977228083</v>
      </c>
      <c r="J144" s="318"/>
      <c r="K144" s="318">
        <v>974.0159844245973</v>
      </c>
      <c r="L144" s="318"/>
      <c r="M144" s="318">
        <v>0</v>
      </c>
      <c r="N144" s="318"/>
      <c r="O144" s="318">
        <v>0</v>
      </c>
      <c r="P144" s="318"/>
      <c r="Q144" s="318">
        <v>0</v>
      </c>
      <c r="R144" s="318"/>
      <c r="S144" s="318">
        <v>7157.41596165268</v>
      </c>
    </row>
    <row r="145" spans="3:19" s="314" customFormat="1" ht="12.75">
      <c r="C145" s="314" t="s">
        <v>314</v>
      </c>
      <c r="D145" s="314" t="s">
        <v>22</v>
      </c>
      <c r="I145" s="318">
        <f>I146+I150+I153+I156</f>
        <v>41454.26088553696</v>
      </c>
      <c r="J145" s="318"/>
      <c r="K145" s="318">
        <f>K146+K150+K153+K156</f>
        <v>3608.3152713039995</v>
      </c>
      <c r="L145" s="318"/>
      <c r="M145" s="318">
        <f>M146+M150+M153+M156</f>
        <v>0</v>
      </c>
      <c r="N145" s="318"/>
      <c r="O145" s="318">
        <f>O146+O150+O153+O156</f>
        <v>72.89999999999999</v>
      </c>
      <c r="P145" s="318"/>
      <c r="Q145" s="318">
        <f>Q146+Q150+Q153+Q156</f>
        <v>-26.998796085048685</v>
      </c>
      <c r="R145" s="318"/>
      <c r="S145" s="318">
        <f>S146+S150+S153+S156</f>
        <v>45108.47736075592</v>
      </c>
    </row>
    <row r="146" spans="4:19" s="314" customFormat="1" ht="12.75">
      <c r="D146" s="314" t="s">
        <v>641</v>
      </c>
      <c r="E146" s="314" t="s">
        <v>103</v>
      </c>
      <c r="I146" s="318">
        <f>I147+I148+I149</f>
        <v>0</v>
      </c>
      <c r="J146" s="318"/>
      <c r="K146" s="318">
        <f>K147+K148+K149</f>
        <v>0</v>
      </c>
      <c r="L146" s="318"/>
      <c r="M146" s="318">
        <f>M147+M148+M149</f>
        <v>0</v>
      </c>
      <c r="N146" s="318"/>
      <c r="O146" s="318">
        <f>O147+O148+O149</f>
        <v>0</v>
      </c>
      <c r="P146" s="318"/>
      <c r="Q146" s="318">
        <f>Q147+Q148+Q149</f>
        <v>0</v>
      </c>
      <c r="R146" s="318"/>
      <c r="S146" s="318">
        <f>S147+S148+S149</f>
        <v>0</v>
      </c>
    </row>
    <row r="147" spans="5:19" s="314" customFormat="1" ht="12.75">
      <c r="E147" s="314" t="s">
        <v>642</v>
      </c>
      <c r="F147" s="314" t="s">
        <v>689</v>
      </c>
      <c r="I147" s="318">
        <v>0</v>
      </c>
      <c r="J147" s="318"/>
      <c r="K147" s="318">
        <v>0</v>
      </c>
      <c r="L147" s="318"/>
      <c r="M147" s="318">
        <v>0</v>
      </c>
      <c r="N147" s="318"/>
      <c r="O147" s="318">
        <v>0</v>
      </c>
      <c r="P147" s="318"/>
      <c r="Q147" s="318">
        <v>0</v>
      </c>
      <c r="R147" s="318"/>
      <c r="S147" s="318">
        <v>0</v>
      </c>
    </row>
    <row r="148" spans="5:19" s="314" customFormat="1" ht="12.75">
      <c r="E148" s="314" t="s">
        <v>643</v>
      </c>
      <c r="F148" s="314" t="s">
        <v>690</v>
      </c>
      <c r="I148" s="318">
        <v>0</v>
      </c>
      <c r="J148" s="318"/>
      <c r="K148" s="318">
        <v>0</v>
      </c>
      <c r="L148" s="318"/>
      <c r="M148" s="318">
        <v>0</v>
      </c>
      <c r="N148" s="318"/>
      <c r="O148" s="318">
        <v>0</v>
      </c>
      <c r="P148" s="318"/>
      <c r="Q148" s="318">
        <v>0</v>
      </c>
      <c r="R148" s="318"/>
      <c r="S148" s="318">
        <v>0</v>
      </c>
    </row>
    <row r="149" spans="5:19" s="314" customFormat="1" ht="12.75">
      <c r="E149" s="314" t="s">
        <v>691</v>
      </c>
      <c r="F149" s="314" t="s">
        <v>635</v>
      </c>
      <c r="I149" s="318">
        <v>0</v>
      </c>
      <c r="J149" s="318"/>
      <c r="K149" s="318">
        <v>0</v>
      </c>
      <c r="L149" s="318"/>
      <c r="M149" s="318">
        <v>0</v>
      </c>
      <c r="N149" s="318"/>
      <c r="O149" s="318">
        <v>0</v>
      </c>
      <c r="P149" s="318"/>
      <c r="Q149" s="318">
        <v>0</v>
      </c>
      <c r="R149" s="318"/>
      <c r="S149" s="318">
        <v>0</v>
      </c>
    </row>
    <row r="150" spans="4:19" s="314" customFormat="1" ht="12.75">
      <c r="D150" s="314" t="s">
        <v>692</v>
      </c>
      <c r="E150" s="314" t="s">
        <v>187</v>
      </c>
      <c r="I150" s="318">
        <f>I151+I152</f>
        <v>1026.4922210245402</v>
      </c>
      <c r="J150" s="318"/>
      <c r="K150" s="318">
        <f>K151+K152</f>
        <v>55.701037</v>
      </c>
      <c r="L150" s="318"/>
      <c r="M150" s="318">
        <f>M151+M152</f>
        <v>0</v>
      </c>
      <c r="N150" s="318"/>
      <c r="O150" s="318">
        <f>O151+O152</f>
        <v>0</v>
      </c>
      <c r="P150" s="318"/>
      <c r="Q150" s="318">
        <f>Q151+Q152</f>
        <v>0.0032479999998002995</v>
      </c>
      <c r="R150" s="318"/>
      <c r="S150" s="318">
        <f>S151+S152</f>
        <v>1082.19650602454</v>
      </c>
    </row>
    <row r="151" spans="5:19" s="314" customFormat="1" ht="12.75">
      <c r="E151" s="314" t="s">
        <v>645</v>
      </c>
      <c r="F151" s="314" t="s">
        <v>633</v>
      </c>
      <c r="I151" s="318">
        <v>1025.4922210245402</v>
      </c>
      <c r="J151" s="318"/>
      <c r="K151" s="318">
        <v>56.701037</v>
      </c>
      <c r="L151" s="318"/>
      <c r="M151" s="318">
        <v>0</v>
      </c>
      <c r="N151" s="318"/>
      <c r="O151" s="318">
        <v>0</v>
      </c>
      <c r="P151" s="318"/>
      <c r="Q151" s="318">
        <v>0.0032479999998002995</v>
      </c>
      <c r="R151" s="318"/>
      <c r="S151" s="318">
        <v>1082.19650602454</v>
      </c>
    </row>
    <row r="152" spans="5:19" s="314" customFormat="1" ht="12.75">
      <c r="E152" s="314" t="s">
        <v>646</v>
      </c>
      <c r="F152" s="314" t="s">
        <v>635</v>
      </c>
      <c r="I152" s="318">
        <v>1</v>
      </c>
      <c r="J152" s="318"/>
      <c r="K152" s="318">
        <v>-1</v>
      </c>
      <c r="L152" s="318"/>
      <c r="M152" s="318">
        <v>0</v>
      </c>
      <c r="N152" s="318"/>
      <c r="O152" s="318">
        <v>0</v>
      </c>
      <c r="P152" s="318"/>
      <c r="Q152" s="318">
        <v>0</v>
      </c>
      <c r="R152" s="318"/>
      <c r="S152" s="318">
        <v>0</v>
      </c>
    </row>
    <row r="153" spans="4:19" s="314" customFormat="1" ht="12.75">
      <c r="D153" s="314" t="s">
        <v>647</v>
      </c>
      <c r="E153" s="314" t="s">
        <v>188</v>
      </c>
      <c r="I153" s="318">
        <f>I154+I155</f>
        <v>10507.223826827294</v>
      </c>
      <c r="J153" s="318"/>
      <c r="K153" s="318">
        <f>K154+K155</f>
        <v>2926.1716680000004</v>
      </c>
      <c r="L153" s="318"/>
      <c r="M153" s="318">
        <f>M154+M155</f>
        <v>0</v>
      </c>
      <c r="N153" s="318"/>
      <c r="O153" s="318">
        <f>O154+O155</f>
        <v>6.2</v>
      </c>
      <c r="P153" s="318"/>
      <c r="Q153" s="318">
        <f>Q154+Q155</f>
        <v>-0.0481638272942293</v>
      </c>
      <c r="R153" s="318"/>
      <c r="S153" s="318">
        <f>S154+S155</f>
        <v>13439.547331</v>
      </c>
    </row>
    <row r="154" spans="5:19" s="314" customFormat="1" ht="12.75">
      <c r="E154" s="314" t="s">
        <v>648</v>
      </c>
      <c r="F154" s="314" t="s">
        <v>633</v>
      </c>
      <c r="I154" s="318">
        <v>5808.151438827294</v>
      </c>
      <c r="J154" s="318"/>
      <c r="K154" s="318">
        <v>912.7581899999999</v>
      </c>
      <c r="L154" s="318"/>
      <c r="M154" s="318">
        <v>0</v>
      </c>
      <c r="N154" s="318"/>
      <c r="O154" s="318">
        <v>6.2</v>
      </c>
      <c r="P154" s="318"/>
      <c r="Q154" s="318">
        <v>-0.048163827294456674</v>
      </c>
      <c r="R154" s="318"/>
      <c r="S154" s="318">
        <v>6727.061465</v>
      </c>
    </row>
    <row r="155" spans="5:19" s="314" customFormat="1" ht="12.75">
      <c r="E155" s="314" t="s">
        <v>649</v>
      </c>
      <c r="F155" s="314" t="s">
        <v>635</v>
      </c>
      <c r="I155" s="318">
        <v>4699.072388</v>
      </c>
      <c r="J155" s="318"/>
      <c r="K155" s="318">
        <v>2013.4134780000004</v>
      </c>
      <c r="L155" s="318"/>
      <c r="M155" s="318">
        <v>0</v>
      </c>
      <c r="N155" s="318"/>
      <c r="O155" s="318">
        <v>0</v>
      </c>
      <c r="P155" s="318"/>
      <c r="Q155" s="318">
        <v>2.2737367544323206E-13</v>
      </c>
      <c r="R155" s="318"/>
      <c r="S155" s="318">
        <v>6712.485866</v>
      </c>
    </row>
    <row r="156" spans="4:19" s="314" customFormat="1" ht="12.75">
      <c r="D156" s="314" t="s">
        <v>650</v>
      </c>
      <c r="E156" s="314" t="s">
        <v>189</v>
      </c>
      <c r="I156" s="318">
        <f>I157+I160</f>
        <v>29920.54483768513</v>
      </c>
      <c r="J156" s="318"/>
      <c r="K156" s="318">
        <f>K157+K160</f>
        <v>626.4425663039992</v>
      </c>
      <c r="L156" s="318"/>
      <c r="M156" s="318">
        <f>M157+M160</f>
        <v>0</v>
      </c>
      <c r="N156" s="318"/>
      <c r="O156" s="318">
        <f>O157+O160</f>
        <v>66.69999999999999</v>
      </c>
      <c r="P156" s="318"/>
      <c r="Q156" s="318">
        <f>Q157+Q160</f>
        <v>-26.953880257754257</v>
      </c>
      <c r="R156" s="318"/>
      <c r="S156" s="318">
        <f>S157+S160</f>
        <v>30586.73352373138</v>
      </c>
    </row>
    <row r="157" spans="5:19" s="314" customFormat="1" ht="12.75">
      <c r="E157" s="314" t="s">
        <v>651</v>
      </c>
      <c r="F157" s="314" t="s">
        <v>633</v>
      </c>
      <c r="I157" s="318">
        <f>I158+I159</f>
        <v>28521.58711117013</v>
      </c>
      <c r="J157" s="318"/>
      <c r="K157" s="318">
        <f>K158+K159</f>
        <v>674.8470628189992</v>
      </c>
      <c r="L157" s="318"/>
      <c r="M157" s="318">
        <f>M158+M159</f>
        <v>0</v>
      </c>
      <c r="N157" s="318"/>
      <c r="O157" s="318">
        <f>O158+O159</f>
        <v>66.69999999999999</v>
      </c>
      <c r="P157" s="318"/>
      <c r="Q157" s="318">
        <f>Q158+Q159</f>
        <v>-26.971835257754215</v>
      </c>
      <c r="R157" s="318"/>
      <c r="S157" s="318">
        <f>S158+S159</f>
        <v>29236.162338731378</v>
      </c>
    </row>
    <row r="158" spans="6:19" s="314" customFormat="1" ht="12.75">
      <c r="F158" s="314" t="s">
        <v>693</v>
      </c>
      <c r="G158" s="314" t="s">
        <v>80</v>
      </c>
      <c r="I158" s="318">
        <v>3553.508339050001</v>
      </c>
      <c r="J158" s="318"/>
      <c r="K158" s="318">
        <v>-574.58519971</v>
      </c>
      <c r="L158" s="318"/>
      <c r="M158" s="318">
        <v>0</v>
      </c>
      <c r="N158" s="318"/>
      <c r="O158" s="318">
        <v>0.1</v>
      </c>
      <c r="P158" s="318"/>
      <c r="Q158" s="318">
        <v>0.0041449999995620546</v>
      </c>
      <c r="R158" s="318"/>
      <c r="S158" s="318">
        <v>2979.0272843400003</v>
      </c>
    </row>
    <row r="159" spans="6:19" s="314" customFormat="1" ht="12.75">
      <c r="F159" s="314" t="s">
        <v>694</v>
      </c>
      <c r="G159" s="314" t="s">
        <v>81</v>
      </c>
      <c r="I159" s="318">
        <v>24968.07877212013</v>
      </c>
      <c r="J159" s="318"/>
      <c r="K159" s="318">
        <v>1249.4322625289992</v>
      </c>
      <c r="L159" s="318"/>
      <c r="M159" s="318">
        <v>0</v>
      </c>
      <c r="N159" s="318"/>
      <c r="O159" s="318">
        <v>66.6</v>
      </c>
      <c r="P159" s="318"/>
      <c r="Q159" s="318">
        <v>-26.975980257753776</v>
      </c>
      <c r="R159" s="318"/>
      <c r="S159" s="318">
        <v>26257.135054391376</v>
      </c>
    </row>
    <row r="160" spans="5:19" s="314" customFormat="1" ht="12.75">
      <c r="E160" s="314" t="s">
        <v>652</v>
      </c>
      <c r="F160" s="314" t="s">
        <v>635</v>
      </c>
      <c r="I160" s="318">
        <f>I161+I162</f>
        <v>1398.957726515</v>
      </c>
      <c r="J160" s="318"/>
      <c r="K160" s="318">
        <f>K161+K162</f>
        <v>-48.40449651499998</v>
      </c>
      <c r="L160" s="318"/>
      <c r="M160" s="318">
        <f>M161+M162</f>
        <v>0</v>
      </c>
      <c r="N160" s="318"/>
      <c r="O160" s="318">
        <f>O161+O162</f>
        <v>0</v>
      </c>
      <c r="P160" s="318"/>
      <c r="Q160" s="318">
        <f>Q161+Q162</f>
        <v>0.017954999999957977</v>
      </c>
      <c r="R160" s="318"/>
      <c r="S160" s="318">
        <f>S161+S162</f>
        <v>1350.571185</v>
      </c>
    </row>
    <row r="161" spans="6:19" s="314" customFormat="1" ht="12.75">
      <c r="F161" s="314" t="s">
        <v>695</v>
      </c>
      <c r="G161" s="314" t="s">
        <v>80</v>
      </c>
      <c r="I161" s="318">
        <v>381.675582</v>
      </c>
      <c r="J161" s="318"/>
      <c r="K161" s="318">
        <v>40.864677</v>
      </c>
      <c r="L161" s="318"/>
      <c r="M161" s="318">
        <v>0</v>
      </c>
      <c r="N161" s="318"/>
      <c r="O161" s="318">
        <v>0</v>
      </c>
      <c r="P161" s="318"/>
      <c r="Q161" s="318">
        <v>-2.842170943040401E-14</v>
      </c>
      <c r="R161" s="318"/>
      <c r="S161" s="318">
        <v>422.540259</v>
      </c>
    </row>
    <row r="162" spans="6:19" s="314" customFormat="1" ht="12.75">
      <c r="F162" s="314" t="s">
        <v>696</v>
      </c>
      <c r="G162" s="314" t="s">
        <v>81</v>
      </c>
      <c r="I162" s="318">
        <v>1017.282144515</v>
      </c>
      <c r="J162" s="318"/>
      <c r="K162" s="318">
        <v>-89.26917351499998</v>
      </c>
      <c r="L162" s="318"/>
      <c r="M162" s="318">
        <v>0</v>
      </c>
      <c r="N162" s="318"/>
      <c r="O162" s="318">
        <v>0</v>
      </c>
      <c r="P162" s="318"/>
      <c r="Q162" s="318">
        <v>0.0179549999999864</v>
      </c>
      <c r="R162" s="318"/>
      <c r="S162" s="318">
        <v>928.030926</v>
      </c>
    </row>
    <row r="163" spans="3:19" s="314" customFormat="1" ht="12.75">
      <c r="C163" s="314" t="s">
        <v>315</v>
      </c>
      <c r="D163" s="314" t="s">
        <v>23</v>
      </c>
      <c r="I163" s="318">
        <f>I164+I165</f>
        <v>387.037350944018</v>
      </c>
      <c r="J163" s="318"/>
      <c r="K163" s="318">
        <f>K164+K165</f>
        <v>208.76264905598197</v>
      </c>
      <c r="L163" s="318"/>
      <c r="M163" s="318">
        <f>M164+M165</f>
        <v>0</v>
      </c>
      <c r="N163" s="318"/>
      <c r="O163" s="318">
        <f>O164+O165</f>
        <v>4.5</v>
      </c>
      <c r="P163" s="318"/>
      <c r="Q163" s="318">
        <f>Q164+Q165</f>
        <v>1.687538997430238E-14</v>
      </c>
      <c r="R163" s="318"/>
      <c r="S163" s="318">
        <f>S164+S165</f>
        <v>600.3</v>
      </c>
    </row>
    <row r="164" spans="4:19" s="314" customFormat="1" ht="12.75">
      <c r="D164" s="314" t="s">
        <v>653</v>
      </c>
      <c r="E164" s="314" t="s">
        <v>103</v>
      </c>
      <c r="I164" s="318">
        <v>141.2</v>
      </c>
      <c r="J164" s="318"/>
      <c r="K164" s="318">
        <v>-1.3</v>
      </c>
      <c r="L164" s="318"/>
      <c r="M164" s="318">
        <v>0</v>
      </c>
      <c r="N164" s="318"/>
      <c r="O164" s="318">
        <v>4.5</v>
      </c>
      <c r="P164" s="318"/>
      <c r="Q164" s="318">
        <v>1.687538997430238E-14</v>
      </c>
      <c r="R164" s="318"/>
      <c r="S164" s="318">
        <v>144.4</v>
      </c>
    </row>
    <row r="165" spans="4:19" s="314" customFormat="1" ht="12.75">
      <c r="D165" s="314" t="s">
        <v>654</v>
      </c>
      <c r="E165" s="314" t="s">
        <v>188</v>
      </c>
      <c r="I165" s="318">
        <v>245.837350944018</v>
      </c>
      <c r="J165" s="318"/>
      <c r="K165" s="318">
        <v>210.06264905598198</v>
      </c>
      <c r="L165" s="318"/>
      <c r="M165" s="318">
        <v>0</v>
      </c>
      <c r="N165" s="318"/>
      <c r="O165" s="318">
        <v>0</v>
      </c>
      <c r="P165" s="318"/>
      <c r="Q165" s="318">
        <v>0</v>
      </c>
      <c r="R165" s="318"/>
      <c r="S165" s="318">
        <v>455.9</v>
      </c>
    </row>
    <row r="166" spans="3:19" s="314" customFormat="1" ht="12.75">
      <c r="C166" s="314" t="s">
        <v>697</v>
      </c>
      <c r="D166" s="314" t="s">
        <v>25</v>
      </c>
      <c r="I166" s="318">
        <f>I167+I170+I173+I176</f>
        <v>2</v>
      </c>
      <c r="J166" s="318"/>
      <c r="K166" s="318">
        <f>K167+K170+K173+K176</f>
        <v>1.63357143</v>
      </c>
      <c r="L166" s="318"/>
      <c r="M166" s="318">
        <f>M167+M170+M173+M176</f>
        <v>0</v>
      </c>
      <c r="N166" s="318"/>
      <c r="O166" s="318">
        <f>O167+O170+O173+O176</f>
        <v>0</v>
      </c>
      <c r="P166" s="318"/>
      <c r="Q166" s="318">
        <f>Q167+Q170+Q173+Q176</f>
        <v>-0.03357142999999985</v>
      </c>
      <c r="R166" s="318"/>
      <c r="S166" s="318">
        <f>S167+S170+S173+S176</f>
        <v>3.6</v>
      </c>
    </row>
    <row r="167" spans="4:19" s="314" customFormat="1" ht="12.75">
      <c r="D167" s="314" t="s">
        <v>317</v>
      </c>
      <c r="E167" s="314" t="s">
        <v>103</v>
      </c>
      <c r="I167" s="318">
        <f>I168+I169</f>
        <v>2</v>
      </c>
      <c r="J167" s="318"/>
      <c r="K167" s="318">
        <f>K168+K169</f>
        <v>1.63357143</v>
      </c>
      <c r="L167" s="318"/>
      <c r="M167" s="318">
        <f>M168+M169</f>
        <v>0</v>
      </c>
      <c r="N167" s="318"/>
      <c r="O167" s="318">
        <f>O168+O169</f>
        <v>0</v>
      </c>
      <c r="P167" s="318"/>
      <c r="Q167" s="318">
        <f>Q168+Q169</f>
        <v>-0.03357142999999985</v>
      </c>
      <c r="R167" s="318"/>
      <c r="S167" s="318">
        <f>S168+S169</f>
        <v>3.6</v>
      </c>
    </row>
    <row r="168" spans="5:19" s="314" customFormat="1" ht="12.75">
      <c r="E168" s="314" t="s">
        <v>659</v>
      </c>
      <c r="F168" s="314" t="s">
        <v>633</v>
      </c>
      <c r="I168" s="318">
        <v>0</v>
      </c>
      <c r="J168" s="318"/>
      <c r="K168" s="318">
        <v>0</v>
      </c>
      <c r="L168" s="318"/>
      <c r="M168" s="318">
        <v>0</v>
      </c>
      <c r="N168" s="318"/>
      <c r="O168" s="318">
        <v>0</v>
      </c>
      <c r="P168" s="318"/>
      <c r="Q168" s="318">
        <v>0</v>
      </c>
      <c r="R168" s="318"/>
      <c r="S168" s="318">
        <v>0</v>
      </c>
    </row>
    <row r="169" spans="5:19" s="314" customFormat="1" ht="12.75">
      <c r="E169" s="314" t="s">
        <v>660</v>
      </c>
      <c r="F169" s="314" t="s">
        <v>635</v>
      </c>
      <c r="I169" s="318">
        <v>2</v>
      </c>
      <c r="J169" s="318"/>
      <c r="K169" s="318">
        <v>1.63357143</v>
      </c>
      <c r="L169" s="318"/>
      <c r="M169" s="318">
        <v>0</v>
      </c>
      <c r="N169" s="318"/>
      <c r="O169" s="318">
        <v>0</v>
      </c>
      <c r="P169" s="318"/>
      <c r="Q169" s="318">
        <v>-0.03357142999999985</v>
      </c>
      <c r="R169" s="318"/>
      <c r="S169" s="318">
        <v>3.6</v>
      </c>
    </row>
    <row r="170" spans="4:19" s="314" customFormat="1" ht="12.75">
      <c r="D170" s="314" t="s">
        <v>318</v>
      </c>
      <c r="E170" s="314" t="s">
        <v>612</v>
      </c>
      <c r="I170" s="318">
        <f>I171+I172</f>
        <v>0</v>
      </c>
      <c r="J170" s="318"/>
      <c r="K170" s="318">
        <f>K171+K172</f>
        <v>0</v>
      </c>
      <c r="L170" s="318"/>
      <c r="M170" s="318">
        <f>M171+M172</f>
        <v>0</v>
      </c>
      <c r="N170" s="318"/>
      <c r="O170" s="318">
        <f>O171+O172</f>
        <v>0</v>
      </c>
      <c r="P170" s="318"/>
      <c r="Q170" s="318">
        <f>Q171+Q172</f>
        <v>0</v>
      </c>
      <c r="R170" s="318"/>
      <c r="S170" s="318">
        <f>S171+S172</f>
        <v>0</v>
      </c>
    </row>
    <row r="171" spans="5:19" s="314" customFormat="1" ht="12.75">
      <c r="E171" s="314" t="s">
        <v>661</v>
      </c>
      <c r="F171" s="314" t="s">
        <v>633</v>
      </c>
      <c r="I171" s="318">
        <v>0</v>
      </c>
      <c r="J171" s="318"/>
      <c r="K171" s="318">
        <v>0</v>
      </c>
      <c r="L171" s="318"/>
      <c r="M171" s="318">
        <v>0</v>
      </c>
      <c r="N171" s="318"/>
      <c r="O171" s="318">
        <v>0</v>
      </c>
      <c r="P171" s="318"/>
      <c r="Q171" s="318">
        <v>0</v>
      </c>
      <c r="R171" s="318"/>
      <c r="S171" s="318">
        <v>0</v>
      </c>
    </row>
    <row r="172" spans="5:19" s="314" customFormat="1" ht="12.75">
      <c r="E172" s="314" t="s">
        <v>662</v>
      </c>
      <c r="F172" s="314" t="s">
        <v>635</v>
      </c>
      <c r="I172" s="318">
        <v>0</v>
      </c>
      <c r="J172" s="318"/>
      <c r="K172" s="318">
        <v>0</v>
      </c>
      <c r="L172" s="318"/>
      <c r="M172" s="318">
        <v>0</v>
      </c>
      <c r="N172" s="318"/>
      <c r="O172" s="318">
        <v>0</v>
      </c>
      <c r="P172" s="318"/>
      <c r="Q172" s="318">
        <v>0</v>
      </c>
      <c r="R172" s="318"/>
      <c r="S172" s="318">
        <v>0</v>
      </c>
    </row>
    <row r="173" spans="4:19" s="314" customFormat="1" ht="12.75">
      <c r="D173" s="314" t="s">
        <v>663</v>
      </c>
      <c r="E173" s="314" t="s">
        <v>188</v>
      </c>
      <c r="I173" s="318">
        <f>I174+I175</f>
        <v>0</v>
      </c>
      <c r="J173" s="318"/>
      <c r="K173" s="318">
        <f>K174+K175</f>
        <v>0</v>
      </c>
      <c r="L173" s="318"/>
      <c r="M173" s="318">
        <f>M174+M175</f>
        <v>0</v>
      </c>
      <c r="N173" s="318"/>
      <c r="O173" s="318">
        <f>O174+O175</f>
        <v>0</v>
      </c>
      <c r="P173" s="318"/>
      <c r="Q173" s="318">
        <f>Q174+Q175</f>
        <v>0</v>
      </c>
      <c r="R173" s="318"/>
      <c r="S173" s="318">
        <f>S174+S175</f>
        <v>0</v>
      </c>
    </row>
    <row r="174" spans="5:19" s="314" customFormat="1" ht="12.75">
      <c r="E174" s="314" t="s">
        <v>664</v>
      </c>
      <c r="F174" s="314" t="s">
        <v>633</v>
      </c>
      <c r="I174" s="318">
        <v>0</v>
      </c>
      <c r="J174" s="318"/>
      <c r="K174" s="318">
        <v>0</v>
      </c>
      <c r="L174" s="318"/>
      <c r="M174" s="318">
        <v>0</v>
      </c>
      <c r="N174" s="318"/>
      <c r="O174" s="318">
        <v>0</v>
      </c>
      <c r="P174" s="318"/>
      <c r="Q174" s="318">
        <v>0</v>
      </c>
      <c r="R174" s="318"/>
      <c r="S174" s="318">
        <v>0</v>
      </c>
    </row>
    <row r="175" spans="5:19" s="314" customFormat="1" ht="12.75">
      <c r="E175" s="314" t="s">
        <v>665</v>
      </c>
      <c r="F175" s="314" t="s">
        <v>635</v>
      </c>
      <c r="I175" s="318">
        <v>0</v>
      </c>
      <c r="J175" s="318"/>
      <c r="K175" s="318">
        <v>0</v>
      </c>
      <c r="L175" s="318"/>
      <c r="M175" s="318">
        <v>0</v>
      </c>
      <c r="N175" s="318"/>
      <c r="O175" s="318">
        <v>0</v>
      </c>
      <c r="P175" s="318"/>
      <c r="Q175" s="318">
        <v>0</v>
      </c>
      <c r="R175" s="318"/>
      <c r="S175" s="318">
        <v>0</v>
      </c>
    </row>
    <row r="176" spans="4:19" s="314" customFormat="1" ht="12.75">
      <c r="D176" s="314" t="s">
        <v>666</v>
      </c>
      <c r="E176" s="314" t="s">
        <v>189</v>
      </c>
      <c r="I176" s="318">
        <f>I177+I178</f>
        <v>0</v>
      </c>
      <c r="J176" s="318"/>
      <c r="K176" s="318">
        <f>K177+K178</f>
        <v>0</v>
      </c>
      <c r="L176" s="318"/>
      <c r="M176" s="318">
        <f>M177+M178</f>
        <v>0</v>
      </c>
      <c r="N176" s="318"/>
      <c r="O176" s="318">
        <f>O177+O178</f>
        <v>0</v>
      </c>
      <c r="P176" s="318"/>
      <c r="Q176" s="318">
        <f>Q177+Q178</f>
        <v>0</v>
      </c>
      <c r="R176" s="318"/>
      <c r="S176" s="318">
        <f>S177+S178</f>
        <v>0</v>
      </c>
    </row>
    <row r="177" spans="5:19" s="314" customFormat="1" ht="12.75">
      <c r="E177" s="314" t="s">
        <v>667</v>
      </c>
      <c r="F177" s="314" t="s">
        <v>633</v>
      </c>
      <c r="I177" s="318">
        <v>0</v>
      </c>
      <c r="J177" s="318"/>
      <c r="K177" s="318">
        <v>0</v>
      </c>
      <c r="L177" s="318"/>
      <c r="M177" s="318">
        <v>0</v>
      </c>
      <c r="N177" s="318"/>
      <c r="O177" s="318">
        <v>0</v>
      </c>
      <c r="P177" s="318"/>
      <c r="Q177" s="318">
        <v>0</v>
      </c>
      <c r="R177" s="318"/>
      <c r="S177" s="318">
        <v>0</v>
      </c>
    </row>
    <row r="178" spans="5:19" s="314" customFormat="1" ht="12.75">
      <c r="E178" s="314" t="s">
        <v>668</v>
      </c>
      <c r="F178" s="314" t="s">
        <v>635</v>
      </c>
      <c r="I178" s="318">
        <v>0</v>
      </c>
      <c r="J178" s="318"/>
      <c r="K178" s="318">
        <v>0</v>
      </c>
      <c r="L178" s="318"/>
      <c r="M178" s="318">
        <v>0</v>
      </c>
      <c r="N178" s="318"/>
      <c r="O178" s="318">
        <v>0</v>
      </c>
      <c r="P178" s="318"/>
      <c r="Q178" s="318">
        <v>0</v>
      </c>
      <c r="R178" s="318"/>
      <c r="S178" s="318">
        <v>0</v>
      </c>
    </row>
    <row r="179" spans="3:19" s="314" customFormat="1" ht="12.75">
      <c r="C179" s="314" t="s">
        <v>319</v>
      </c>
      <c r="D179" s="314" t="s">
        <v>718</v>
      </c>
      <c r="I179" s="318">
        <v>1294.2578739</v>
      </c>
      <c r="J179" s="318"/>
      <c r="K179" s="318">
        <v>-0.7347162412868078</v>
      </c>
      <c r="L179" s="318"/>
      <c r="M179" s="318">
        <v>0</v>
      </c>
      <c r="N179" s="318"/>
      <c r="O179" s="318">
        <v>-17</v>
      </c>
      <c r="P179" s="318"/>
      <c r="Q179" s="318">
        <v>-0.016194108713332156</v>
      </c>
      <c r="R179" s="318"/>
      <c r="S179" s="318">
        <v>1276.50696355</v>
      </c>
    </row>
    <row r="180" spans="9:19" s="260" customFormat="1" ht="12.75">
      <c r="I180" s="318"/>
      <c r="J180" s="318"/>
      <c r="K180" s="318"/>
      <c r="L180" s="318"/>
      <c r="M180" s="318"/>
      <c r="N180" s="318"/>
      <c r="O180" s="318"/>
      <c r="P180" s="318"/>
      <c r="Q180" s="318"/>
      <c r="R180" s="318"/>
      <c r="S180" s="318"/>
    </row>
    <row r="181" spans="1:19" s="260" customFormat="1" ht="12.75">
      <c r="A181" s="341"/>
      <c r="B181" s="341"/>
      <c r="C181" s="341"/>
      <c r="D181" s="341"/>
      <c r="E181" s="341"/>
      <c r="F181" s="341"/>
      <c r="G181" s="341"/>
      <c r="H181" s="341"/>
      <c r="I181" s="342"/>
      <c r="J181" s="342"/>
      <c r="K181" s="342"/>
      <c r="L181" s="342"/>
      <c r="M181" s="342"/>
      <c r="N181" s="342"/>
      <c r="O181" s="342"/>
      <c r="P181" s="342"/>
      <c r="Q181" s="342"/>
      <c r="R181" s="342"/>
      <c r="S181" s="342"/>
    </row>
    <row r="182" spans="9:19" s="260" customFormat="1" ht="12.75">
      <c r="I182" s="318"/>
      <c r="J182" s="318"/>
      <c r="K182" s="318"/>
      <c r="L182" s="318"/>
      <c r="M182" s="318"/>
      <c r="N182" s="318"/>
      <c r="O182" s="318"/>
      <c r="P182" s="318"/>
      <c r="Q182" s="318"/>
      <c r="R182" s="318"/>
      <c r="S182" s="318"/>
    </row>
    <row r="183" spans="1:19" ht="12.75">
      <c r="A183" s="259" t="s">
        <v>589</v>
      </c>
      <c r="B183" s="336" t="s">
        <v>678</v>
      </c>
      <c r="C183" s="336"/>
      <c r="D183" s="336"/>
      <c r="E183" s="336"/>
      <c r="F183" s="336"/>
      <c r="G183" s="336"/>
      <c r="H183" s="336"/>
      <c r="I183" s="318"/>
      <c r="J183" s="318"/>
      <c r="K183" s="343"/>
      <c r="L183" s="343"/>
      <c r="M183" s="343"/>
      <c r="N183" s="343"/>
      <c r="O183" s="343"/>
      <c r="P183" s="343"/>
      <c r="Q183" s="318"/>
      <c r="R183" s="318"/>
      <c r="S183" s="318"/>
    </row>
    <row r="184" spans="2:19" ht="12.75">
      <c r="B184" s="344" t="s">
        <v>757</v>
      </c>
      <c r="C184" s="336"/>
      <c r="D184" s="336"/>
      <c r="E184" s="336"/>
      <c r="F184" s="336"/>
      <c r="G184" s="344"/>
      <c r="H184" s="344"/>
      <c r="I184" s="318"/>
      <c r="J184" s="318"/>
      <c r="K184" s="345"/>
      <c r="L184" s="345"/>
      <c r="M184" s="345"/>
      <c r="N184" s="345"/>
      <c r="O184" s="343"/>
      <c r="P184" s="343"/>
      <c r="Q184" s="318"/>
      <c r="R184" s="318"/>
      <c r="S184" s="318"/>
    </row>
    <row r="185" spans="1:19" ht="12.75">
      <c r="A185" s="336"/>
      <c r="G185" s="336"/>
      <c r="H185" s="336"/>
      <c r="I185" s="318"/>
      <c r="J185" s="318"/>
      <c r="K185" s="343"/>
      <c r="L185" s="343"/>
      <c r="M185" s="343"/>
      <c r="N185" s="343"/>
      <c r="O185" s="343"/>
      <c r="P185" s="343"/>
      <c r="Q185" s="318"/>
      <c r="R185" s="318"/>
      <c r="S185" s="318"/>
    </row>
    <row r="186" spans="9:19" ht="12.75">
      <c r="I186" s="318"/>
      <c r="J186" s="318"/>
      <c r="K186" s="318"/>
      <c r="L186" s="318"/>
      <c r="M186" s="318"/>
      <c r="N186" s="318"/>
      <c r="O186" s="318"/>
      <c r="P186" s="318"/>
      <c r="Q186" s="318"/>
      <c r="R186" s="318"/>
      <c r="S186" s="318"/>
    </row>
    <row r="187" spans="9:19" ht="12.75">
      <c r="I187" s="318"/>
      <c r="J187" s="318"/>
      <c r="K187" s="318"/>
      <c r="L187" s="318"/>
      <c r="M187" s="318"/>
      <c r="N187" s="318"/>
      <c r="O187" s="318"/>
      <c r="P187" s="318"/>
      <c r="Q187" s="318"/>
      <c r="R187" s="318"/>
      <c r="S187" s="318"/>
    </row>
    <row r="188" spans="9:19" ht="12.75">
      <c r="I188" s="318"/>
      <c r="J188" s="318"/>
      <c r="K188" s="318"/>
      <c r="L188" s="318"/>
      <c r="M188" s="318"/>
      <c r="N188" s="318"/>
      <c r="O188" s="318"/>
      <c r="P188" s="318"/>
      <c r="Q188" s="318"/>
      <c r="R188" s="318"/>
      <c r="S188" s="318"/>
    </row>
    <row r="189" spans="9:19" ht="12.75">
      <c r="I189" s="318"/>
      <c r="J189" s="318"/>
      <c r="K189" s="318"/>
      <c r="L189" s="318"/>
      <c r="M189" s="318"/>
      <c r="N189" s="318"/>
      <c r="O189" s="318"/>
      <c r="P189" s="318"/>
      <c r="Q189" s="318"/>
      <c r="R189" s="318"/>
      <c r="S189" s="318"/>
    </row>
    <row r="190" spans="9:19" ht="12.75">
      <c r="I190" s="318"/>
      <c r="J190" s="318"/>
      <c r="K190" s="318"/>
      <c r="L190" s="318"/>
      <c r="M190" s="318"/>
      <c r="N190" s="318"/>
      <c r="O190" s="318"/>
      <c r="P190" s="318"/>
      <c r="Q190" s="318"/>
      <c r="R190" s="318"/>
      <c r="S190" s="318"/>
    </row>
    <row r="191" spans="9:19" ht="12.75">
      <c r="I191" s="318"/>
      <c r="J191" s="318"/>
      <c r="K191" s="318"/>
      <c r="L191" s="318"/>
      <c r="M191" s="318"/>
      <c r="N191" s="318"/>
      <c r="O191" s="318"/>
      <c r="P191" s="318"/>
      <c r="Q191" s="318"/>
      <c r="R191" s="318"/>
      <c r="S191" s="318"/>
    </row>
    <row r="192" spans="9:19" ht="12.75">
      <c r="I192" s="318"/>
      <c r="J192" s="318"/>
      <c r="K192" s="318"/>
      <c r="L192" s="318"/>
      <c r="M192" s="318"/>
      <c r="N192" s="318"/>
      <c r="O192" s="318"/>
      <c r="P192" s="318"/>
      <c r="Q192" s="318"/>
      <c r="R192" s="318"/>
      <c r="S192" s="318"/>
    </row>
    <row r="193" spans="9:19" ht="12.75">
      <c r="I193" s="318"/>
      <c r="J193" s="318"/>
      <c r="K193" s="318"/>
      <c r="L193" s="318"/>
      <c r="M193" s="318"/>
      <c r="N193" s="318"/>
      <c r="O193" s="318"/>
      <c r="P193" s="318"/>
      <c r="Q193" s="318"/>
      <c r="R193" s="318"/>
      <c r="S193" s="318"/>
    </row>
    <row r="194" spans="9:19" ht="12.75">
      <c r="I194" s="318"/>
      <c r="J194" s="318"/>
      <c r="K194" s="318"/>
      <c r="L194" s="318"/>
      <c r="M194" s="318"/>
      <c r="N194" s="318"/>
      <c r="O194" s="318"/>
      <c r="P194" s="318"/>
      <c r="Q194" s="318"/>
      <c r="R194" s="318"/>
      <c r="S194" s="318"/>
    </row>
    <row r="195" spans="9:19" ht="12.75">
      <c r="I195" s="318"/>
      <c r="J195" s="318"/>
      <c r="K195" s="318"/>
      <c r="L195" s="318"/>
      <c r="M195" s="318"/>
      <c r="N195" s="318"/>
      <c r="O195" s="318"/>
      <c r="P195" s="318"/>
      <c r="Q195" s="318"/>
      <c r="R195" s="318"/>
      <c r="S195" s="318"/>
    </row>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8.xml><?xml version="1.0" encoding="utf-8"?>
<worksheet xmlns="http://schemas.openxmlformats.org/spreadsheetml/2006/main" xmlns:r="http://schemas.openxmlformats.org/officeDocument/2006/relationships">
  <sheetPr>
    <tabColor indexed="30"/>
  </sheetPr>
  <dimension ref="A2:S195"/>
  <sheetViews>
    <sheetView showGridLines="0" zoomScale="75" zoomScaleNormal="75" zoomScaleSheetLayoutView="75" zoomScalePageLayoutView="0" workbookViewId="0" topLeftCell="A1">
      <pane ySplit="1800" topLeftCell="A93" activePane="bottomLeft" state="split"/>
      <selection pane="topLeft" activeCell="A85" sqref="A85"/>
      <selection pane="bottomLeft" activeCell="I100" sqref="I100:S100"/>
    </sheetView>
  </sheetViews>
  <sheetFormatPr defaultColWidth="10.7109375" defaultRowHeight="12.75"/>
  <cols>
    <col min="1" max="1" width="2.28125" style="259" customWidth="1"/>
    <col min="2" max="2" width="2.421875" style="259" customWidth="1"/>
    <col min="3" max="3" width="2.140625" style="259" customWidth="1"/>
    <col min="4" max="4" width="3.28125" style="259" customWidth="1"/>
    <col min="5" max="5" width="4.7109375" style="259" customWidth="1"/>
    <col min="6" max="6" width="5.28125" style="259" customWidth="1"/>
    <col min="7" max="7" width="31.7109375" style="259" customWidth="1"/>
    <col min="8" max="8" width="4.7109375" style="259" customWidth="1"/>
    <col min="9" max="9" width="8.7109375" style="315" bestFit="1" customWidth="1"/>
    <col min="10" max="10" width="0.71875" style="315" customWidth="1"/>
    <col min="11" max="11" width="14.421875" style="260" bestFit="1" customWidth="1"/>
    <col min="12" max="12" width="0.71875" style="260" customWidth="1"/>
    <col min="13" max="13" width="10.7109375" style="260" customWidth="1"/>
    <col min="14" max="14" width="0.71875" style="260" customWidth="1"/>
    <col min="15" max="15" width="10.7109375" style="260" customWidth="1"/>
    <col min="16" max="16" width="0.71875" style="260" customWidth="1"/>
    <col min="17" max="17" width="12.7109375" style="260" bestFit="1" customWidth="1"/>
    <col min="18" max="18" width="0.71875" style="260" customWidth="1"/>
    <col min="19" max="19" width="8.7109375" style="315" bestFit="1" customWidth="1"/>
    <col min="20" max="16384" width="10.7109375" style="259" customWidth="1"/>
  </cols>
  <sheetData>
    <row r="2" spans="1:19" s="305" customFormat="1" ht="12.75">
      <c r="A2" s="299" t="s">
        <v>758</v>
      </c>
      <c r="B2" s="300"/>
      <c r="C2" s="300"/>
      <c r="D2" s="300"/>
      <c r="E2" s="300"/>
      <c r="F2" s="300"/>
      <c r="G2" s="300"/>
      <c r="H2" s="300"/>
      <c r="I2" s="308"/>
      <c r="J2" s="308"/>
      <c r="K2" s="301"/>
      <c r="L2" s="301"/>
      <c r="M2" s="302"/>
      <c r="N2" s="302"/>
      <c r="O2" s="302"/>
      <c r="P2" s="302"/>
      <c r="Q2" s="302"/>
      <c r="R2" s="302"/>
      <c r="S2" s="303"/>
    </row>
    <row r="3" spans="1:19" ht="12.75">
      <c r="A3" s="305" t="s">
        <v>0</v>
      </c>
      <c r="B3" s="306"/>
      <c r="C3" s="300"/>
      <c r="D3" s="300"/>
      <c r="E3" s="300"/>
      <c r="F3" s="300"/>
      <c r="G3" s="300"/>
      <c r="H3" s="300"/>
      <c r="I3" s="303"/>
      <c r="J3" s="303"/>
      <c r="S3" s="303"/>
    </row>
    <row r="4" spans="1:19" s="305" customFormat="1" ht="12.75">
      <c r="A4" s="307"/>
      <c r="I4" s="304"/>
      <c r="J4" s="304"/>
      <c r="K4" s="304"/>
      <c r="L4" s="304"/>
      <c r="M4" s="304"/>
      <c r="N4" s="304"/>
      <c r="O4" s="304"/>
      <c r="P4" s="304"/>
      <c r="Q4" s="304"/>
      <c r="R4" s="304"/>
      <c r="S4" s="308"/>
    </row>
    <row r="5" spans="1:19" s="305" customFormat="1" ht="12.75">
      <c r="A5" s="309"/>
      <c r="B5" s="309"/>
      <c r="C5" s="309"/>
      <c r="D5" s="309"/>
      <c r="E5" s="309"/>
      <c r="F5" s="309"/>
      <c r="G5" s="310"/>
      <c r="H5" s="310"/>
      <c r="I5" s="310"/>
      <c r="J5" s="310"/>
      <c r="K5" s="310" t="s">
        <v>698</v>
      </c>
      <c r="L5" s="310"/>
      <c r="M5" s="310"/>
      <c r="N5" s="310"/>
      <c r="O5" s="310"/>
      <c r="P5" s="310"/>
      <c r="Q5" s="310"/>
      <c r="R5" s="310"/>
      <c r="S5" s="311"/>
    </row>
    <row r="6" spans="7:19" ht="12.75">
      <c r="G6" s="300"/>
      <c r="H6" s="300"/>
      <c r="I6" s="302"/>
      <c r="J6" s="302"/>
      <c r="K6" s="312" t="s">
        <v>739</v>
      </c>
      <c r="L6" s="312"/>
      <c r="M6" s="312"/>
      <c r="N6" s="312"/>
      <c r="O6" s="312"/>
      <c r="P6" s="312"/>
      <c r="Q6" s="312"/>
      <c r="R6" s="313"/>
      <c r="S6" s="303"/>
    </row>
    <row r="7" spans="1:18" ht="12.75">
      <c r="A7" s="304" t="s">
        <v>1</v>
      </c>
      <c r="E7" s="314"/>
      <c r="F7" s="314"/>
      <c r="G7" s="314"/>
      <c r="H7" s="314"/>
      <c r="K7" s="315"/>
      <c r="L7" s="315"/>
      <c r="M7" s="315"/>
      <c r="N7" s="315"/>
      <c r="O7" s="315"/>
      <c r="P7" s="315"/>
      <c r="Q7" s="315"/>
      <c r="R7" s="315"/>
    </row>
    <row r="8" spans="1:19" s="305" customFormat="1" ht="39" thickBot="1">
      <c r="A8" s="319"/>
      <c r="B8" s="319"/>
      <c r="C8" s="319"/>
      <c r="D8" s="319"/>
      <c r="E8" s="320"/>
      <c r="F8" s="320"/>
      <c r="G8" s="320"/>
      <c r="H8" s="321"/>
      <c r="I8" s="322">
        <v>2008</v>
      </c>
      <c r="J8" s="323"/>
      <c r="K8" s="322" t="s">
        <v>699</v>
      </c>
      <c r="L8" s="323"/>
      <c r="M8" s="324" t="s">
        <v>700</v>
      </c>
      <c r="N8" s="325"/>
      <c r="O8" s="326" t="s">
        <v>701</v>
      </c>
      <c r="P8" s="325"/>
      <c r="Q8" s="326" t="s">
        <v>600</v>
      </c>
      <c r="R8" s="324"/>
      <c r="S8" s="322">
        <v>2009</v>
      </c>
    </row>
    <row r="9" spans="5:19" ht="12.75">
      <c r="E9" s="314"/>
      <c r="F9" s="314"/>
      <c r="G9" s="314"/>
      <c r="H9" s="314"/>
      <c r="I9" s="316"/>
      <c r="J9" s="316"/>
      <c r="K9" s="316"/>
      <c r="L9" s="316"/>
      <c r="M9" s="316"/>
      <c r="N9" s="316"/>
      <c r="O9" s="316"/>
      <c r="P9" s="316"/>
      <c r="Q9" s="316"/>
      <c r="R9" s="316"/>
      <c r="S9" s="316"/>
    </row>
    <row r="10" spans="5:19" s="305" customFormat="1" ht="12.75">
      <c r="E10" s="328"/>
      <c r="F10" s="328"/>
      <c r="G10" s="328"/>
      <c r="H10" s="329"/>
      <c r="I10" s="330">
        <v>-29833.38791695304</v>
      </c>
      <c r="J10" s="330"/>
      <c r="K10" s="330">
        <v>3358.6252348746384</v>
      </c>
      <c r="L10" s="330"/>
      <c r="M10" s="331">
        <v>14311.596063191631</v>
      </c>
      <c r="N10" s="331"/>
      <c r="O10" s="331">
        <v>-6919.738653308972</v>
      </c>
      <c r="P10" s="331"/>
      <c r="Q10" s="331">
        <v>129.59034154935898</v>
      </c>
      <c r="R10" s="330"/>
      <c r="S10" s="330">
        <v>-18953.472441286372</v>
      </c>
    </row>
    <row r="11" spans="5:19" ht="12.75">
      <c r="E11" s="314"/>
      <c r="F11" s="314"/>
      <c r="G11" s="314"/>
      <c r="H11" s="314"/>
      <c r="I11" s="316"/>
      <c r="J11" s="316"/>
      <c r="K11" s="316"/>
      <c r="L11" s="316"/>
      <c r="M11" s="316"/>
      <c r="N11" s="316"/>
      <c r="O11" s="316"/>
      <c r="P11" s="316"/>
      <c r="Q11" s="316"/>
      <c r="R11" s="316"/>
      <c r="S11" s="316"/>
    </row>
    <row r="12" spans="1:19" ht="12.75">
      <c r="A12" s="305" t="s">
        <v>236</v>
      </c>
      <c r="B12" s="333"/>
      <c r="C12" s="305"/>
      <c r="D12" s="305"/>
      <c r="E12" s="328"/>
      <c r="F12" s="328"/>
      <c r="G12" s="328"/>
      <c r="H12" s="328"/>
      <c r="I12" s="332">
        <f>I14-I101</f>
        <v>-29833.38791695304</v>
      </c>
      <c r="J12" s="332"/>
      <c r="K12" s="332">
        <f>K14-K101</f>
        <v>3358.6252348746366</v>
      </c>
      <c r="L12" s="332"/>
      <c r="M12" s="332">
        <f>M14-M101</f>
        <v>14311.59606319163</v>
      </c>
      <c r="N12" s="332"/>
      <c r="O12" s="332">
        <f>O14-O101</f>
        <v>-6919.738653308972</v>
      </c>
      <c r="P12" s="332"/>
      <c r="Q12" s="332">
        <f>Q14-Q101</f>
        <v>129.59034154935898</v>
      </c>
      <c r="R12" s="332"/>
      <c r="S12" s="332">
        <f>S14-S101</f>
        <v>-18953.472441286372</v>
      </c>
    </row>
    <row r="13" spans="1:19" ht="12.75">
      <c r="A13" s="305"/>
      <c r="B13" s="305"/>
      <c r="C13" s="305"/>
      <c r="D13" s="305"/>
      <c r="E13" s="328"/>
      <c r="F13" s="328"/>
      <c r="G13" s="328"/>
      <c r="H13" s="328"/>
      <c r="I13" s="332"/>
      <c r="J13" s="317"/>
      <c r="K13" s="332"/>
      <c r="L13" s="317"/>
      <c r="M13" s="332"/>
      <c r="N13" s="317"/>
      <c r="O13" s="332"/>
      <c r="P13" s="332"/>
      <c r="Q13" s="332"/>
      <c r="R13" s="332"/>
      <c r="S13" s="332"/>
    </row>
    <row r="14" spans="1:19" s="314" customFormat="1" ht="12.75">
      <c r="A14" s="328" t="s">
        <v>468</v>
      </c>
      <c r="B14" s="328" t="s">
        <v>540</v>
      </c>
      <c r="C14" s="328"/>
      <c r="D14" s="335"/>
      <c r="E14" s="328"/>
      <c r="F14" s="328"/>
      <c r="G14" s="328"/>
      <c r="H14" s="328"/>
      <c r="I14" s="332">
        <f>I16+I24+I41+I46+I91</f>
        <v>142712.15438158254</v>
      </c>
      <c r="J14" s="332"/>
      <c r="K14" s="332">
        <f>K16+K24+K41+K46+K91</f>
        <v>16162.406106953988</v>
      </c>
      <c r="L14" s="332"/>
      <c r="M14" s="332">
        <f>M16+M24+M41+M46+M91</f>
        <v>20190.33039631652</v>
      </c>
      <c r="N14" s="332"/>
      <c r="O14" s="332">
        <f>O16+O24+O41+O46+O91</f>
        <v>9541.316662326835</v>
      </c>
      <c r="P14" s="332"/>
      <c r="Q14" s="332">
        <f>Q16+Q24+Q41+Q46+Q91</f>
        <v>96.42947434594319</v>
      </c>
      <c r="R14" s="332"/>
      <c r="S14" s="332">
        <f>S16+S24+S41+S46+S91</f>
        <v>188702.47951088584</v>
      </c>
    </row>
    <row r="15" spans="1:19" s="314" customFormat="1" ht="12.75">
      <c r="A15" s="328"/>
      <c r="B15" s="328"/>
      <c r="C15" s="328"/>
      <c r="D15" s="328"/>
      <c r="E15" s="328"/>
      <c r="F15" s="328"/>
      <c r="G15" s="328"/>
      <c r="H15" s="328"/>
      <c r="I15" s="332"/>
      <c r="J15" s="332"/>
      <c r="K15" s="332"/>
      <c r="L15" s="332"/>
      <c r="M15" s="332"/>
      <c r="N15" s="332"/>
      <c r="O15" s="332"/>
      <c r="P15" s="332"/>
      <c r="Q15" s="332"/>
      <c r="R15" s="332"/>
      <c r="S15" s="332"/>
    </row>
    <row r="16" spans="1:19" s="314" customFormat="1" ht="12.75">
      <c r="A16" s="328"/>
      <c r="B16" s="328" t="s">
        <v>470</v>
      </c>
      <c r="C16" s="328" t="s">
        <v>230</v>
      </c>
      <c r="D16" s="328"/>
      <c r="E16" s="328"/>
      <c r="F16" s="328"/>
      <c r="G16" s="328"/>
      <c r="H16" s="328"/>
      <c r="I16" s="332">
        <f>I17+I21</f>
        <v>31820.219803212705</v>
      </c>
      <c r="J16" s="332"/>
      <c r="K16" s="332">
        <f>K17+K21</f>
        <v>8060.9501259894705</v>
      </c>
      <c r="L16" s="332"/>
      <c r="M16" s="332">
        <f>M17+M21</f>
        <v>541.6</v>
      </c>
      <c r="N16" s="332"/>
      <c r="O16" s="332">
        <f>O17+O21</f>
        <v>916.0443479999999</v>
      </c>
      <c r="P16" s="332"/>
      <c r="Q16" s="332">
        <f>Q17+Q21</f>
        <v>0.1760799599997327</v>
      </c>
      <c r="R16" s="332"/>
      <c r="S16" s="332">
        <f>S17+S21</f>
        <v>41338.83284652217</v>
      </c>
    </row>
    <row r="17" spans="1:19" s="314" customFormat="1" ht="12.75">
      <c r="A17" s="328"/>
      <c r="B17" s="328"/>
      <c r="C17" s="328" t="s">
        <v>240</v>
      </c>
      <c r="D17" s="328" t="s">
        <v>601</v>
      </c>
      <c r="E17" s="328"/>
      <c r="F17" s="328"/>
      <c r="G17" s="328"/>
      <c r="H17" s="328"/>
      <c r="I17" s="332">
        <f>I19+I20</f>
        <v>27671.549928662705</v>
      </c>
      <c r="J17" s="332"/>
      <c r="K17" s="332">
        <f>K19+K20</f>
        <v>7067.52194337947</v>
      </c>
      <c r="L17" s="332"/>
      <c r="M17" s="332">
        <f>M19+M20</f>
        <v>541.6</v>
      </c>
      <c r="N17" s="332"/>
      <c r="O17" s="332">
        <f>O19+O20</f>
        <v>916.0443479999999</v>
      </c>
      <c r="P17" s="332"/>
      <c r="Q17" s="332">
        <f>Q19+Q20</f>
        <v>0.08455443999995538</v>
      </c>
      <c r="R17" s="332"/>
      <c r="S17" s="332">
        <f>S19+S20</f>
        <v>36196.80077448217</v>
      </c>
    </row>
    <row r="18" spans="1:19" s="314" customFormat="1" ht="12.75">
      <c r="A18" s="328"/>
      <c r="B18" s="328"/>
      <c r="C18" s="328"/>
      <c r="D18" s="328" t="s">
        <v>241</v>
      </c>
      <c r="E18" s="328"/>
      <c r="F18" s="328"/>
      <c r="G18" s="328"/>
      <c r="H18" s="328"/>
      <c r="I18" s="332"/>
      <c r="J18" s="332"/>
      <c r="K18" s="332"/>
      <c r="L18" s="332"/>
      <c r="M18" s="332"/>
      <c r="N18" s="332"/>
      <c r="O18" s="332"/>
      <c r="P18" s="332"/>
      <c r="Q18" s="332"/>
      <c r="R18" s="332"/>
      <c r="S18" s="332"/>
    </row>
    <row r="19" spans="1:19" s="314" customFormat="1" ht="12.75">
      <c r="A19" s="328"/>
      <c r="B19" s="328"/>
      <c r="C19" s="328"/>
      <c r="D19" s="328" t="s">
        <v>602</v>
      </c>
      <c r="E19" s="328" t="s">
        <v>603</v>
      </c>
      <c r="F19" s="328"/>
      <c r="G19" s="328"/>
      <c r="H19" s="328"/>
      <c r="I19" s="332">
        <v>27671.549928662705</v>
      </c>
      <c r="J19" s="332"/>
      <c r="K19" s="332">
        <v>7067.52194337947</v>
      </c>
      <c r="L19" s="332"/>
      <c r="M19" s="332">
        <v>541.6</v>
      </c>
      <c r="N19" s="332"/>
      <c r="O19" s="332">
        <v>916.0443479999999</v>
      </c>
      <c r="P19" s="332"/>
      <c r="Q19" s="332">
        <v>0.08455443999995538</v>
      </c>
      <c r="R19" s="332"/>
      <c r="S19" s="332">
        <v>36196.80077448217</v>
      </c>
    </row>
    <row r="20" spans="1:19" s="314" customFormat="1" ht="12.75">
      <c r="A20" s="328"/>
      <c r="B20" s="328"/>
      <c r="C20" s="328"/>
      <c r="D20" s="328" t="s">
        <v>604</v>
      </c>
      <c r="E20" s="328" t="s">
        <v>605</v>
      </c>
      <c r="F20" s="328"/>
      <c r="G20" s="328"/>
      <c r="H20" s="328"/>
      <c r="I20" s="332">
        <v>0</v>
      </c>
      <c r="J20" s="332"/>
      <c r="K20" s="332">
        <v>0</v>
      </c>
      <c r="L20" s="332"/>
      <c r="M20" s="332">
        <v>0</v>
      </c>
      <c r="N20" s="332"/>
      <c r="O20" s="332">
        <v>0</v>
      </c>
      <c r="P20" s="332"/>
      <c r="Q20" s="332">
        <v>0</v>
      </c>
      <c r="R20" s="332"/>
      <c r="S20" s="332">
        <v>0</v>
      </c>
    </row>
    <row r="21" spans="1:19" s="314" customFormat="1" ht="12.75">
      <c r="A21" s="328"/>
      <c r="B21" s="328"/>
      <c r="C21" s="328" t="s">
        <v>244</v>
      </c>
      <c r="D21" s="328" t="s">
        <v>17</v>
      </c>
      <c r="E21" s="328"/>
      <c r="F21" s="328"/>
      <c r="G21" s="328"/>
      <c r="H21" s="328"/>
      <c r="I21" s="332">
        <f>I22+I23</f>
        <v>4148.669874550001</v>
      </c>
      <c r="J21" s="332"/>
      <c r="K21" s="332">
        <f>K22+K23</f>
        <v>993.4281826100004</v>
      </c>
      <c r="L21" s="332"/>
      <c r="M21" s="332">
        <f>M22+M23</f>
        <v>0</v>
      </c>
      <c r="N21" s="332"/>
      <c r="O21" s="332">
        <f>O22+O23</f>
        <v>0</v>
      </c>
      <c r="P21" s="332"/>
      <c r="Q21" s="332">
        <f>Q22+Q23</f>
        <v>0.09152551999977732</v>
      </c>
      <c r="R21" s="332"/>
      <c r="S21" s="332">
        <f>S22+S23</f>
        <v>5142.032072040001</v>
      </c>
    </row>
    <row r="22" spans="1:19" s="314" customFormat="1" ht="12.75">
      <c r="A22" s="328"/>
      <c r="B22" s="328"/>
      <c r="C22" s="328"/>
      <c r="D22" s="328" t="s">
        <v>606</v>
      </c>
      <c r="E22" s="328" t="s">
        <v>603</v>
      </c>
      <c r="F22" s="328"/>
      <c r="G22" s="328"/>
      <c r="H22" s="328"/>
      <c r="I22" s="332">
        <v>4148.669874550001</v>
      </c>
      <c r="J22" s="332"/>
      <c r="K22" s="332">
        <v>993.4281826100004</v>
      </c>
      <c r="L22" s="332"/>
      <c r="M22" s="332">
        <v>0</v>
      </c>
      <c r="N22" s="332"/>
      <c r="O22" s="332">
        <v>0</v>
      </c>
      <c r="P22" s="332"/>
      <c r="Q22" s="332">
        <v>0.09152551999977732</v>
      </c>
      <c r="R22" s="332"/>
      <c r="S22" s="332">
        <v>5142.032072040001</v>
      </c>
    </row>
    <row r="23" spans="1:19" s="314" customFormat="1" ht="12.75">
      <c r="A23" s="328"/>
      <c r="B23" s="328"/>
      <c r="C23" s="328"/>
      <c r="D23" s="328" t="s">
        <v>607</v>
      </c>
      <c r="E23" s="328" t="s">
        <v>605</v>
      </c>
      <c r="F23" s="328"/>
      <c r="G23" s="328"/>
      <c r="H23" s="328"/>
      <c r="I23" s="332">
        <v>0</v>
      </c>
      <c r="J23" s="332"/>
      <c r="K23" s="332">
        <v>0</v>
      </c>
      <c r="L23" s="332"/>
      <c r="M23" s="332">
        <v>0</v>
      </c>
      <c r="N23" s="332"/>
      <c r="O23" s="332">
        <v>0</v>
      </c>
      <c r="P23" s="332"/>
      <c r="Q23" s="332">
        <v>0</v>
      </c>
      <c r="R23" s="332"/>
      <c r="S23" s="332">
        <v>0</v>
      </c>
    </row>
    <row r="24" spans="1:19" s="314" customFormat="1" ht="12.75">
      <c r="A24" s="328"/>
      <c r="B24" s="328" t="s">
        <v>474</v>
      </c>
      <c r="C24" s="328" t="s">
        <v>97</v>
      </c>
      <c r="D24" s="328"/>
      <c r="E24" s="328"/>
      <c r="F24" s="328"/>
      <c r="G24" s="328"/>
      <c r="H24" s="328"/>
      <c r="I24" s="332">
        <f>I25+I30</f>
        <v>57298.992646432525</v>
      </c>
      <c r="J24" s="332"/>
      <c r="K24" s="332">
        <f>K25+K30</f>
        <v>13691.260809348614</v>
      </c>
      <c r="L24" s="332"/>
      <c r="M24" s="332">
        <f>M25+M30</f>
        <v>17309.548690830343</v>
      </c>
      <c r="N24" s="332"/>
      <c r="O24" s="332">
        <f>O25+O30</f>
        <v>1912.5369674039625</v>
      </c>
      <c r="P24" s="332"/>
      <c r="Q24" s="332">
        <f>Q25+Q30</f>
        <v>30.974440494025032</v>
      </c>
      <c r="R24" s="332"/>
      <c r="S24" s="332">
        <f>S25+S30</f>
        <v>90243.31355450948</v>
      </c>
    </row>
    <row r="25" spans="1:19" s="314" customFormat="1" ht="12.75">
      <c r="A25" s="328"/>
      <c r="B25" s="328"/>
      <c r="C25" s="328" t="s">
        <v>608</v>
      </c>
      <c r="D25" s="328" t="s">
        <v>609</v>
      </c>
      <c r="E25" s="328"/>
      <c r="F25" s="328"/>
      <c r="G25" s="328"/>
      <c r="H25" s="328"/>
      <c r="I25" s="332">
        <f>I26+I27+I28+I29</f>
        <v>33250.40818707711</v>
      </c>
      <c r="J25" s="332"/>
      <c r="K25" s="332">
        <f>K26+K27+K28+K29</f>
        <v>20172.2522473422</v>
      </c>
      <c r="L25" s="332"/>
      <c r="M25" s="332">
        <f>M26+M27+M28+M29</f>
        <v>16103.879830513648</v>
      </c>
      <c r="N25" s="332"/>
      <c r="O25" s="332">
        <f>O26+O27+O28+O29</f>
        <v>1651.9466853009772</v>
      </c>
      <c r="P25" s="332"/>
      <c r="Q25" s="332">
        <f>Q26+Q27+Q28+Q29</f>
        <v>0.05702574576749442</v>
      </c>
      <c r="R25" s="332"/>
      <c r="S25" s="332">
        <f>S26+S27+S28+S29</f>
        <v>71178.54397597972</v>
      </c>
    </row>
    <row r="26" spans="1:19" s="314" customFormat="1" ht="12.75">
      <c r="A26" s="328"/>
      <c r="B26" s="328"/>
      <c r="C26" s="328"/>
      <c r="D26" s="328" t="s">
        <v>610</v>
      </c>
      <c r="E26" s="328" t="s">
        <v>103</v>
      </c>
      <c r="F26" s="328"/>
      <c r="G26" s="328"/>
      <c r="H26" s="328"/>
      <c r="I26" s="332">
        <v>0</v>
      </c>
      <c r="J26" s="332"/>
      <c r="K26" s="332">
        <v>0</v>
      </c>
      <c r="L26" s="332"/>
      <c r="M26" s="332">
        <v>0</v>
      </c>
      <c r="N26" s="332"/>
      <c r="O26" s="332">
        <v>0</v>
      </c>
      <c r="P26" s="332"/>
      <c r="Q26" s="332">
        <v>0</v>
      </c>
      <c r="R26" s="332"/>
      <c r="S26" s="332">
        <v>0</v>
      </c>
    </row>
    <row r="27" spans="1:19" s="314" customFormat="1" ht="12.75">
      <c r="A27" s="328"/>
      <c r="B27" s="328"/>
      <c r="C27" s="328"/>
      <c r="D27" s="328" t="s">
        <v>611</v>
      </c>
      <c r="E27" s="328" t="s">
        <v>612</v>
      </c>
      <c r="F27" s="328"/>
      <c r="G27" s="328"/>
      <c r="H27" s="328"/>
      <c r="I27" s="332">
        <v>0.20905326000000002</v>
      </c>
      <c r="J27" s="332"/>
      <c r="K27" s="332">
        <v>1.2543529221247263</v>
      </c>
      <c r="L27" s="332"/>
      <c r="M27" s="332">
        <v>0</v>
      </c>
      <c r="N27" s="332"/>
      <c r="O27" s="332">
        <v>-0.22783889000000004</v>
      </c>
      <c r="P27" s="332"/>
      <c r="Q27" s="332">
        <v>0.06443270787527411</v>
      </c>
      <c r="R27" s="332"/>
      <c r="S27" s="332">
        <v>1.3</v>
      </c>
    </row>
    <row r="28" spans="1:19" s="314" customFormat="1" ht="12.75">
      <c r="A28" s="328"/>
      <c r="B28" s="328"/>
      <c r="C28" s="328"/>
      <c r="D28" s="328" t="s">
        <v>613</v>
      </c>
      <c r="E28" s="328" t="s">
        <v>188</v>
      </c>
      <c r="F28" s="328"/>
      <c r="G28" s="328"/>
      <c r="H28" s="328"/>
      <c r="I28" s="332">
        <v>59.68498990637568</v>
      </c>
      <c r="J28" s="332"/>
      <c r="K28" s="332">
        <v>12.518981653624301</v>
      </c>
      <c r="L28" s="332"/>
      <c r="M28" s="332">
        <v>0</v>
      </c>
      <c r="N28" s="332"/>
      <c r="O28" s="332">
        <v>0</v>
      </c>
      <c r="P28" s="332"/>
      <c r="Q28" s="332">
        <v>0</v>
      </c>
      <c r="R28" s="332"/>
      <c r="S28" s="332">
        <v>72.20397156</v>
      </c>
    </row>
    <row r="29" spans="1:19" s="314" customFormat="1" ht="12.75">
      <c r="A29" s="328"/>
      <c r="B29" s="328"/>
      <c r="C29" s="328"/>
      <c r="D29" s="328" t="s">
        <v>614</v>
      </c>
      <c r="E29" s="328" t="s">
        <v>189</v>
      </c>
      <c r="F29" s="328"/>
      <c r="G29" s="328"/>
      <c r="H29" s="328"/>
      <c r="I29" s="332">
        <v>33190.51414391074</v>
      </c>
      <c r="J29" s="332"/>
      <c r="K29" s="332">
        <v>20158.47891276645</v>
      </c>
      <c r="L29" s="332"/>
      <c r="M29" s="332">
        <v>16103.879830513648</v>
      </c>
      <c r="N29" s="332"/>
      <c r="O29" s="332">
        <v>1652.174524190977</v>
      </c>
      <c r="P29" s="332"/>
      <c r="Q29" s="332">
        <v>-0.007406962107779691</v>
      </c>
      <c r="R29" s="332"/>
      <c r="S29" s="332">
        <v>71105.04000441972</v>
      </c>
    </row>
    <row r="30" spans="1:19" s="314" customFormat="1" ht="12.75">
      <c r="A30" s="328"/>
      <c r="B30" s="328"/>
      <c r="C30" s="328" t="s">
        <v>615</v>
      </c>
      <c r="D30" s="328" t="s">
        <v>255</v>
      </c>
      <c r="E30" s="328"/>
      <c r="F30" s="328"/>
      <c r="G30" s="328"/>
      <c r="H30" s="328"/>
      <c r="I30" s="332">
        <f>I31+I36</f>
        <v>24048.584459355417</v>
      </c>
      <c r="J30" s="332"/>
      <c r="K30" s="332">
        <f>K31+K36</f>
        <v>-6480.991437993585</v>
      </c>
      <c r="L30" s="332"/>
      <c r="M30" s="332">
        <f>M31+M36</f>
        <v>1205.6688603166965</v>
      </c>
      <c r="N30" s="332"/>
      <c r="O30" s="332">
        <f>O31+O36</f>
        <v>260.59028210298527</v>
      </c>
      <c r="P30" s="332"/>
      <c r="Q30" s="332">
        <f>Q31+Q36</f>
        <v>30.91741474825754</v>
      </c>
      <c r="R30" s="332"/>
      <c r="S30" s="332">
        <f>S31+S36</f>
        <v>19064.76957852977</v>
      </c>
    </row>
    <row r="31" spans="1:19" s="314" customFormat="1" ht="12.75">
      <c r="A31" s="328"/>
      <c r="B31" s="328"/>
      <c r="C31" s="328"/>
      <c r="D31" s="328" t="s">
        <v>616</v>
      </c>
      <c r="E31" s="328" t="s">
        <v>617</v>
      </c>
      <c r="F31" s="328"/>
      <c r="G31" s="328"/>
      <c r="H31" s="328"/>
      <c r="I31" s="332">
        <f>I32+I33+I34+I35</f>
        <v>18459.30479760181</v>
      </c>
      <c r="J31" s="332"/>
      <c r="K31" s="332">
        <f>K32+K33+K34+K35</f>
        <v>-3872.4986287291845</v>
      </c>
      <c r="L31" s="332"/>
      <c r="M31" s="332">
        <f>M32+M33+M34+M35</f>
        <v>948.3403852599175</v>
      </c>
      <c r="N31" s="332"/>
      <c r="O31" s="332">
        <f>O32+O33+O34+O35</f>
        <v>422.4529485181632</v>
      </c>
      <c r="P31" s="332"/>
      <c r="Q31" s="332">
        <f>Q32+Q33+Q34+Q35</f>
        <v>-0.01861177228965971</v>
      </c>
      <c r="R31" s="332"/>
      <c r="S31" s="332">
        <f>S32+S33+S34+S35</f>
        <v>15957.580890878417</v>
      </c>
    </row>
    <row r="32" spans="1:19" s="314" customFormat="1" ht="12.75">
      <c r="A32" s="328"/>
      <c r="B32" s="328"/>
      <c r="C32" s="328"/>
      <c r="D32" s="328"/>
      <c r="E32" s="328" t="s">
        <v>618</v>
      </c>
      <c r="F32" s="328" t="s">
        <v>103</v>
      </c>
      <c r="G32" s="328"/>
      <c r="H32" s="328"/>
      <c r="I32" s="332">
        <v>0</v>
      </c>
      <c r="J32" s="332"/>
      <c r="K32" s="332">
        <v>0</v>
      </c>
      <c r="L32" s="332"/>
      <c r="M32" s="332">
        <v>0</v>
      </c>
      <c r="N32" s="332"/>
      <c r="O32" s="332">
        <v>0</v>
      </c>
      <c r="P32" s="332"/>
      <c r="Q32" s="332">
        <v>0</v>
      </c>
      <c r="R32" s="332"/>
      <c r="S32" s="332">
        <v>0</v>
      </c>
    </row>
    <row r="33" spans="1:19" s="314" customFormat="1" ht="12.75">
      <c r="A33" s="328"/>
      <c r="B33" s="328"/>
      <c r="C33" s="328"/>
      <c r="D33" s="328"/>
      <c r="E33" s="328" t="s">
        <v>619</v>
      </c>
      <c r="F33" s="328" t="s">
        <v>612</v>
      </c>
      <c r="G33" s="328"/>
      <c r="H33" s="328"/>
      <c r="I33" s="332">
        <v>15779.351492560001</v>
      </c>
      <c r="J33" s="332"/>
      <c r="K33" s="332">
        <v>-4897.323140701539</v>
      </c>
      <c r="L33" s="332"/>
      <c r="M33" s="332">
        <v>294.2376702599995</v>
      </c>
      <c r="N33" s="332"/>
      <c r="O33" s="332">
        <v>111.00330128382893</v>
      </c>
      <c r="P33" s="332"/>
      <c r="Q33" s="332">
        <v>-0.01861177228965971</v>
      </c>
      <c r="R33" s="332"/>
      <c r="S33" s="332">
        <v>11287.25071163</v>
      </c>
    </row>
    <row r="34" spans="1:19" s="314" customFormat="1" ht="12.75">
      <c r="A34" s="328"/>
      <c r="B34" s="328"/>
      <c r="C34" s="328"/>
      <c r="D34" s="328"/>
      <c r="E34" s="328" t="s">
        <v>620</v>
      </c>
      <c r="F34" s="328" t="s">
        <v>188</v>
      </c>
      <c r="G34" s="328"/>
      <c r="H34" s="328"/>
      <c r="I34" s="332">
        <v>171.23</v>
      </c>
      <c r="J34" s="332"/>
      <c r="K34" s="332">
        <v>-40.852000000000004</v>
      </c>
      <c r="L34" s="332"/>
      <c r="M34" s="332">
        <v>0</v>
      </c>
      <c r="N34" s="332"/>
      <c r="O34" s="332">
        <v>0</v>
      </c>
      <c r="P34" s="332"/>
      <c r="Q34" s="332">
        <v>0</v>
      </c>
      <c r="R34" s="332"/>
      <c r="S34" s="332">
        <v>130.378</v>
      </c>
    </row>
    <row r="35" spans="1:19" s="314" customFormat="1" ht="12.75">
      <c r="A35" s="328"/>
      <c r="B35" s="328"/>
      <c r="C35" s="328"/>
      <c r="D35" s="328"/>
      <c r="E35" s="328" t="s">
        <v>621</v>
      </c>
      <c r="F35" s="328" t="s">
        <v>189</v>
      </c>
      <c r="G35" s="328"/>
      <c r="H35" s="328"/>
      <c r="I35" s="332">
        <v>2508.72330504181</v>
      </c>
      <c r="J35" s="332"/>
      <c r="K35" s="332">
        <v>1065.6765119723545</v>
      </c>
      <c r="L35" s="332"/>
      <c r="M35" s="332">
        <v>654.102714999918</v>
      </c>
      <c r="N35" s="332"/>
      <c r="O35" s="332">
        <v>311.4496472343343</v>
      </c>
      <c r="P35" s="332"/>
      <c r="Q35" s="332">
        <v>0</v>
      </c>
      <c r="R35" s="332"/>
      <c r="S35" s="332">
        <v>4539.952179248416</v>
      </c>
    </row>
    <row r="36" spans="1:19" s="314" customFormat="1" ht="12.75">
      <c r="A36" s="328"/>
      <c r="B36" s="328"/>
      <c r="C36" s="328"/>
      <c r="D36" s="328" t="s">
        <v>261</v>
      </c>
      <c r="E36" s="328"/>
      <c r="F36" s="328"/>
      <c r="G36" s="328"/>
      <c r="H36" s="328"/>
      <c r="I36" s="332">
        <f>I37+I38+I39+I40</f>
        <v>5589.279661753608</v>
      </c>
      <c r="J36" s="332"/>
      <c r="K36" s="332">
        <f>K37+K38+K39+K40</f>
        <v>-2608.4928092644013</v>
      </c>
      <c r="L36" s="332"/>
      <c r="M36" s="332">
        <f>M37+M38+M39+M40</f>
        <v>257.3284750567789</v>
      </c>
      <c r="N36" s="332"/>
      <c r="O36" s="332">
        <f>O37+O38+O39+O40</f>
        <v>-161.86266641517796</v>
      </c>
      <c r="P36" s="332"/>
      <c r="Q36" s="332">
        <f>Q37+Q38+Q39+Q40</f>
        <v>30.9360265205472</v>
      </c>
      <c r="R36" s="332"/>
      <c r="S36" s="332">
        <f>S37+S38+S39+S40</f>
        <v>3107.1886876513545</v>
      </c>
    </row>
    <row r="37" spans="1:19" s="314" customFormat="1" ht="12.75">
      <c r="A37" s="328"/>
      <c r="B37" s="328"/>
      <c r="C37" s="328"/>
      <c r="D37" s="328"/>
      <c r="E37" s="328" t="s">
        <v>622</v>
      </c>
      <c r="F37" s="328" t="s">
        <v>103</v>
      </c>
      <c r="G37" s="328"/>
      <c r="H37" s="328"/>
      <c r="I37" s="332">
        <v>0</v>
      </c>
      <c r="J37" s="332"/>
      <c r="K37" s="332">
        <v>0</v>
      </c>
      <c r="L37" s="332"/>
      <c r="M37" s="332">
        <v>0</v>
      </c>
      <c r="N37" s="332"/>
      <c r="O37" s="332">
        <v>0</v>
      </c>
      <c r="P37" s="332"/>
      <c r="Q37" s="332">
        <v>0</v>
      </c>
      <c r="R37" s="332"/>
      <c r="S37" s="332">
        <v>0</v>
      </c>
    </row>
    <row r="38" spans="1:19" s="314" customFormat="1" ht="12.75">
      <c r="A38" s="328"/>
      <c r="B38" s="328"/>
      <c r="C38" s="328"/>
      <c r="D38" s="328"/>
      <c r="E38" s="328" t="s">
        <v>623</v>
      </c>
      <c r="F38" s="328" t="s">
        <v>612</v>
      </c>
      <c r="G38" s="328"/>
      <c r="H38" s="328"/>
      <c r="I38" s="332">
        <v>3441.0964096400003</v>
      </c>
      <c r="J38" s="332"/>
      <c r="K38" s="332">
        <v>-2291.0962711444013</v>
      </c>
      <c r="L38" s="332"/>
      <c r="M38" s="332">
        <v>160.57</v>
      </c>
      <c r="N38" s="332"/>
      <c r="O38" s="332">
        <v>-235.16251739614586</v>
      </c>
      <c r="P38" s="332"/>
      <c r="Q38" s="332">
        <v>30.95602652054663</v>
      </c>
      <c r="R38" s="332"/>
      <c r="S38" s="332">
        <v>1106.3636476199997</v>
      </c>
    </row>
    <row r="39" spans="1:19" s="314" customFormat="1" ht="12.75">
      <c r="A39" s="328"/>
      <c r="B39" s="328"/>
      <c r="C39" s="328"/>
      <c r="D39" s="328"/>
      <c r="E39" s="328" t="s">
        <v>624</v>
      </c>
      <c r="F39" s="328" t="s">
        <v>188</v>
      </c>
      <c r="G39" s="328"/>
      <c r="H39" s="328"/>
      <c r="I39" s="332">
        <v>0</v>
      </c>
      <c r="J39" s="332"/>
      <c r="K39" s="332">
        <v>3.5</v>
      </c>
      <c r="L39" s="332"/>
      <c r="M39" s="332">
        <v>0</v>
      </c>
      <c r="N39" s="332"/>
      <c r="O39" s="332">
        <v>0</v>
      </c>
      <c r="P39" s="332"/>
      <c r="Q39" s="332">
        <v>0</v>
      </c>
      <c r="R39" s="332"/>
      <c r="S39" s="332">
        <v>3.5</v>
      </c>
    </row>
    <row r="40" spans="1:19" s="314" customFormat="1" ht="12.75">
      <c r="A40" s="328"/>
      <c r="B40" s="328"/>
      <c r="C40" s="328"/>
      <c r="D40" s="328"/>
      <c r="E40" s="328" t="s">
        <v>625</v>
      </c>
      <c r="F40" s="328" t="s">
        <v>189</v>
      </c>
      <c r="G40" s="328"/>
      <c r="H40" s="328"/>
      <c r="I40" s="332">
        <v>2148.1832521136075</v>
      </c>
      <c r="J40" s="332"/>
      <c r="K40" s="332">
        <v>-320.89653811999995</v>
      </c>
      <c r="L40" s="332"/>
      <c r="M40" s="332">
        <v>96.75847505677892</v>
      </c>
      <c r="N40" s="332"/>
      <c r="O40" s="332">
        <v>73.2998509809679</v>
      </c>
      <c r="P40" s="332"/>
      <c r="Q40" s="332">
        <v>-0.019999999999431566</v>
      </c>
      <c r="R40" s="332"/>
      <c r="S40" s="332">
        <v>1997.3250400313545</v>
      </c>
    </row>
    <row r="41" spans="1:19" s="314" customFormat="1" ht="12.75">
      <c r="A41" s="328"/>
      <c r="B41" s="328" t="s">
        <v>539</v>
      </c>
      <c r="C41" s="328" t="s">
        <v>485</v>
      </c>
      <c r="D41" s="328"/>
      <c r="E41" s="328"/>
      <c r="F41" s="328"/>
      <c r="G41" s="328"/>
      <c r="H41" s="328"/>
      <c r="I41" s="332">
        <f>I42+I43+I44+I45</f>
        <v>3026.734196360004</v>
      </c>
      <c r="J41" s="332"/>
      <c r="K41" s="332">
        <f>K42+K43+K44+K45</f>
        <v>-8649.8431715965</v>
      </c>
      <c r="L41" s="332"/>
      <c r="M41" s="332">
        <f>M42+M43+M44+M45</f>
        <v>2017.2565793123972</v>
      </c>
      <c r="N41" s="332"/>
      <c r="O41" s="332">
        <f>O42+O43+O44+O45</f>
        <v>7118.1</v>
      </c>
      <c r="P41" s="332"/>
      <c r="Q41" s="332">
        <f>Q42+Q43+Q44+Q45</f>
        <v>65.22938744410015</v>
      </c>
      <c r="R41" s="332"/>
      <c r="S41" s="332">
        <f>S42+S43+S44+S45</f>
        <v>3577.4769915200004</v>
      </c>
    </row>
    <row r="42" spans="1:19" s="314" customFormat="1" ht="12.75">
      <c r="A42" s="328"/>
      <c r="B42" s="328"/>
      <c r="C42" s="328" t="s">
        <v>626</v>
      </c>
      <c r="D42" s="328" t="s">
        <v>103</v>
      </c>
      <c r="E42" s="328"/>
      <c r="F42" s="328"/>
      <c r="G42" s="328"/>
      <c r="H42" s="328"/>
      <c r="I42" s="332">
        <v>0</v>
      </c>
      <c r="J42" s="332"/>
      <c r="K42" s="332">
        <v>0</v>
      </c>
      <c r="L42" s="332"/>
      <c r="M42" s="332">
        <v>0</v>
      </c>
      <c r="N42" s="332"/>
      <c r="O42" s="332">
        <v>0</v>
      </c>
      <c r="P42" s="332"/>
      <c r="Q42" s="332">
        <v>0</v>
      </c>
      <c r="R42" s="332"/>
      <c r="S42" s="332">
        <v>0</v>
      </c>
    </row>
    <row r="43" spans="1:19" s="314" customFormat="1" ht="12.75">
      <c r="A43" s="328"/>
      <c r="B43" s="328"/>
      <c r="C43" s="328" t="s">
        <v>627</v>
      </c>
      <c r="D43" s="328" t="s">
        <v>612</v>
      </c>
      <c r="E43" s="328"/>
      <c r="F43" s="328"/>
      <c r="G43" s="328"/>
      <c r="H43" s="328"/>
      <c r="I43" s="332">
        <v>0</v>
      </c>
      <c r="J43" s="332"/>
      <c r="K43" s="332">
        <v>0</v>
      </c>
      <c r="L43" s="332"/>
      <c r="M43" s="332">
        <v>0</v>
      </c>
      <c r="N43" s="332"/>
      <c r="O43" s="332">
        <v>0</v>
      </c>
      <c r="P43" s="332"/>
      <c r="Q43" s="332">
        <v>0</v>
      </c>
      <c r="R43" s="332"/>
      <c r="S43" s="332">
        <v>0</v>
      </c>
    </row>
    <row r="44" spans="1:19" s="314" customFormat="1" ht="12.75">
      <c r="A44" s="328"/>
      <c r="B44" s="328"/>
      <c r="C44" s="328" t="s">
        <v>628</v>
      </c>
      <c r="D44" s="328" t="s">
        <v>188</v>
      </c>
      <c r="E44" s="328"/>
      <c r="F44" s="328"/>
      <c r="G44" s="328"/>
      <c r="H44" s="328"/>
      <c r="I44" s="332">
        <v>2428.744330740004</v>
      </c>
      <c r="J44" s="332"/>
      <c r="K44" s="332">
        <v>-4109.870528096904</v>
      </c>
      <c r="L44" s="332"/>
      <c r="M44" s="332">
        <v>834.4460801554013</v>
      </c>
      <c r="N44" s="332"/>
      <c r="O44" s="332">
        <v>3947.7</v>
      </c>
      <c r="P44" s="332"/>
      <c r="Q44" s="332">
        <v>73.04291623150016</v>
      </c>
      <c r="R44" s="332"/>
      <c r="S44" s="332">
        <v>3174.0627990300004</v>
      </c>
    </row>
    <row r="45" spans="1:19" s="314" customFormat="1" ht="12.75">
      <c r="A45" s="328"/>
      <c r="B45" s="328"/>
      <c r="C45" s="328" t="s">
        <v>629</v>
      </c>
      <c r="D45" s="328" t="s">
        <v>189</v>
      </c>
      <c r="E45" s="328"/>
      <c r="F45" s="328"/>
      <c r="G45" s="328"/>
      <c r="H45" s="328"/>
      <c r="I45" s="332">
        <v>597.9898656199998</v>
      </c>
      <c r="J45" s="332"/>
      <c r="K45" s="332">
        <v>-4539.9726434995955</v>
      </c>
      <c r="L45" s="332"/>
      <c r="M45" s="332">
        <v>1182.8104991569958</v>
      </c>
      <c r="N45" s="332"/>
      <c r="O45" s="332">
        <v>3170.4</v>
      </c>
      <c r="P45" s="332"/>
      <c r="Q45" s="332">
        <v>-7.813528787400001</v>
      </c>
      <c r="R45" s="332"/>
      <c r="S45" s="332">
        <v>403.4141924899999</v>
      </c>
    </row>
    <row r="46" spans="1:19" s="314" customFormat="1" ht="12.75">
      <c r="A46" s="328"/>
      <c r="B46" s="328" t="s">
        <v>630</v>
      </c>
      <c r="C46" s="328" t="s">
        <v>101</v>
      </c>
      <c r="D46" s="328"/>
      <c r="E46" s="328"/>
      <c r="F46" s="328"/>
      <c r="G46" s="328"/>
      <c r="H46" s="328"/>
      <c r="I46" s="332">
        <f>I47+I56+I69+I76</f>
        <v>27403.858897787308</v>
      </c>
      <c r="J46" s="332"/>
      <c r="K46" s="332">
        <f>K47+K56+K69+K76</f>
        <v>1412.2909468316861</v>
      </c>
      <c r="L46" s="332"/>
      <c r="M46" s="332">
        <f>M47+M56+M69+M76</f>
        <v>0</v>
      </c>
      <c r="N46" s="332"/>
      <c r="O46" s="332">
        <f>O47+O56+O69+O76</f>
        <v>-645.8843701934718</v>
      </c>
      <c r="P46" s="332"/>
      <c r="Q46" s="332">
        <f>Q47+Q56+Q69+Q76</f>
        <v>0.049999999999954525</v>
      </c>
      <c r="R46" s="332"/>
      <c r="S46" s="332">
        <f>S47+S56+S69+S76</f>
        <v>28170.315474425523</v>
      </c>
    </row>
    <row r="47" spans="1:19" s="314" customFormat="1" ht="12.75">
      <c r="A47" s="328"/>
      <c r="B47" s="328"/>
      <c r="C47" s="328" t="s">
        <v>313</v>
      </c>
      <c r="D47" s="328" t="s">
        <v>21</v>
      </c>
      <c r="E47" s="328"/>
      <c r="F47" s="328"/>
      <c r="G47" s="328"/>
      <c r="H47" s="328"/>
      <c r="I47" s="332">
        <f>I48+I51</f>
        <v>8544.37416794974</v>
      </c>
      <c r="J47" s="332"/>
      <c r="K47" s="332">
        <f>K48+K51</f>
        <v>3070.8071866519876</v>
      </c>
      <c r="L47" s="332"/>
      <c r="M47" s="332">
        <f>M48+M51</f>
        <v>0</v>
      </c>
      <c r="N47" s="332"/>
      <c r="O47" s="332">
        <f>O48+O51</f>
        <v>0</v>
      </c>
      <c r="P47" s="332"/>
      <c r="Q47" s="332">
        <f>Q48+Q51</f>
        <v>0</v>
      </c>
      <c r="R47" s="332"/>
      <c r="S47" s="332">
        <f>S48+S51</f>
        <v>11615.181354601727</v>
      </c>
    </row>
    <row r="48" spans="1:19" s="314" customFormat="1" ht="12.75">
      <c r="A48" s="328"/>
      <c r="B48" s="328"/>
      <c r="C48" s="328"/>
      <c r="D48" s="328" t="s">
        <v>631</v>
      </c>
      <c r="E48" s="328" t="s">
        <v>612</v>
      </c>
      <c r="F48" s="328"/>
      <c r="G48" s="328"/>
      <c r="H48" s="328"/>
      <c r="I48" s="332">
        <f>I49+I50</f>
        <v>0</v>
      </c>
      <c r="J48" s="332"/>
      <c r="K48" s="332">
        <f>K49+K50</f>
        <v>0</v>
      </c>
      <c r="L48" s="332"/>
      <c r="M48" s="332">
        <f>M49+M50</f>
        <v>0</v>
      </c>
      <c r="N48" s="332"/>
      <c r="O48" s="332">
        <f>O49+O50</f>
        <v>0</v>
      </c>
      <c r="P48" s="332"/>
      <c r="Q48" s="332">
        <f>Q49+Q50</f>
        <v>0</v>
      </c>
      <c r="R48" s="332"/>
      <c r="S48" s="332">
        <f>S49+S50</f>
        <v>0</v>
      </c>
    </row>
    <row r="49" spans="1:19" s="314" customFormat="1" ht="12.75">
      <c r="A49" s="328"/>
      <c r="B49" s="328"/>
      <c r="C49" s="328"/>
      <c r="D49" s="328"/>
      <c r="E49" s="328" t="s">
        <v>632</v>
      </c>
      <c r="F49" s="328" t="s">
        <v>633</v>
      </c>
      <c r="G49" s="328"/>
      <c r="H49" s="328"/>
      <c r="I49" s="332">
        <v>0</v>
      </c>
      <c r="J49" s="332"/>
      <c r="K49" s="332">
        <v>0</v>
      </c>
      <c r="L49" s="332"/>
      <c r="M49" s="332">
        <v>0</v>
      </c>
      <c r="N49" s="332"/>
      <c r="O49" s="332">
        <v>0</v>
      </c>
      <c r="P49" s="332"/>
      <c r="Q49" s="332">
        <v>0</v>
      </c>
      <c r="R49" s="332"/>
      <c r="S49" s="332">
        <v>0</v>
      </c>
    </row>
    <row r="50" spans="1:19" s="314" customFormat="1" ht="12.75">
      <c r="A50" s="328"/>
      <c r="B50" s="328"/>
      <c r="C50" s="328"/>
      <c r="D50" s="328"/>
      <c r="E50" s="328" t="s">
        <v>634</v>
      </c>
      <c r="F50" s="328" t="s">
        <v>635</v>
      </c>
      <c r="G50" s="328"/>
      <c r="H50" s="328"/>
      <c r="I50" s="332">
        <v>0</v>
      </c>
      <c r="J50" s="332"/>
      <c r="K50" s="332">
        <v>0</v>
      </c>
      <c r="L50" s="332"/>
      <c r="M50" s="332">
        <v>0</v>
      </c>
      <c r="N50" s="332"/>
      <c r="O50" s="332">
        <v>0</v>
      </c>
      <c r="P50" s="332"/>
      <c r="Q50" s="332">
        <v>0</v>
      </c>
      <c r="R50" s="332"/>
      <c r="S50" s="332">
        <v>0</v>
      </c>
    </row>
    <row r="51" spans="1:19" s="314" customFormat="1" ht="12.75">
      <c r="A51" s="328"/>
      <c r="B51" s="328"/>
      <c r="C51" s="328"/>
      <c r="D51" s="328" t="s">
        <v>636</v>
      </c>
      <c r="E51" s="328" t="s">
        <v>189</v>
      </c>
      <c r="F51" s="328"/>
      <c r="G51" s="328"/>
      <c r="H51" s="328"/>
      <c r="I51" s="332">
        <f>I52+I53</f>
        <v>8544.37416794974</v>
      </c>
      <c r="J51" s="332"/>
      <c r="K51" s="332">
        <f>K52+K53</f>
        <v>3070.8071866519876</v>
      </c>
      <c r="L51" s="332"/>
      <c r="M51" s="332">
        <f>M52+M53</f>
        <v>0</v>
      </c>
      <c r="N51" s="332"/>
      <c r="O51" s="332">
        <f>O52+O53</f>
        <v>0</v>
      </c>
      <c r="P51" s="332"/>
      <c r="Q51" s="332">
        <f>Q52+Q53</f>
        <v>0</v>
      </c>
      <c r="R51" s="332"/>
      <c r="S51" s="332">
        <f>S52+S53</f>
        <v>11615.181354601727</v>
      </c>
    </row>
    <row r="52" spans="1:19" s="314" customFormat="1" ht="12.75">
      <c r="A52" s="328"/>
      <c r="B52" s="328"/>
      <c r="C52" s="328"/>
      <c r="D52" s="328"/>
      <c r="E52" s="328" t="s">
        <v>637</v>
      </c>
      <c r="F52" s="328" t="s">
        <v>633</v>
      </c>
      <c r="G52" s="328"/>
      <c r="H52" s="328"/>
      <c r="I52" s="332">
        <v>0</v>
      </c>
      <c r="J52" s="332"/>
      <c r="K52" s="332">
        <v>0</v>
      </c>
      <c r="L52" s="332"/>
      <c r="M52" s="332">
        <v>0</v>
      </c>
      <c r="N52" s="332"/>
      <c r="O52" s="332">
        <v>0</v>
      </c>
      <c r="P52" s="332"/>
      <c r="Q52" s="332">
        <v>0</v>
      </c>
      <c r="R52" s="332"/>
      <c r="S52" s="332">
        <v>0</v>
      </c>
    </row>
    <row r="53" spans="1:19" s="314" customFormat="1" ht="12.75">
      <c r="A53" s="328"/>
      <c r="B53" s="328"/>
      <c r="C53" s="328"/>
      <c r="D53" s="328"/>
      <c r="E53" s="328" t="s">
        <v>638</v>
      </c>
      <c r="F53" s="328" t="s">
        <v>635</v>
      </c>
      <c r="G53" s="328"/>
      <c r="H53" s="328"/>
      <c r="I53" s="332">
        <f>I54+I55</f>
        <v>8544.37416794974</v>
      </c>
      <c r="J53" s="332"/>
      <c r="K53" s="332">
        <f>K54+K55</f>
        <v>3070.8071866519876</v>
      </c>
      <c r="L53" s="332"/>
      <c r="M53" s="332">
        <f>M54+M55</f>
        <v>0</v>
      </c>
      <c r="N53" s="332"/>
      <c r="O53" s="332">
        <f>O54+O55</f>
        <v>0</v>
      </c>
      <c r="P53" s="332"/>
      <c r="Q53" s="332">
        <f>Q54+Q55</f>
        <v>0</v>
      </c>
      <c r="R53" s="332"/>
      <c r="S53" s="332">
        <f>S54+S55</f>
        <v>11615.181354601727</v>
      </c>
    </row>
    <row r="54" spans="1:19" s="314" customFormat="1" ht="12.75">
      <c r="A54" s="328"/>
      <c r="B54" s="328"/>
      <c r="C54" s="328"/>
      <c r="D54" s="328"/>
      <c r="E54" s="328"/>
      <c r="F54" s="328" t="s">
        <v>639</v>
      </c>
      <c r="G54" s="328" t="s">
        <v>80</v>
      </c>
      <c r="H54" s="328"/>
      <c r="I54" s="332">
        <v>440.272177368282</v>
      </c>
      <c r="J54" s="332"/>
      <c r="K54" s="332">
        <v>1048.4331424215854</v>
      </c>
      <c r="L54" s="332"/>
      <c r="M54" s="332">
        <v>0</v>
      </c>
      <c r="N54" s="332"/>
      <c r="O54" s="332">
        <v>0</v>
      </c>
      <c r="P54" s="332"/>
      <c r="Q54" s="332">
        <v>0</v>
      </c>
      <c r="R54" s="332"/>
      <c r="S54" s="332">
        <v>1488.7053197898674</v>
      </c>
    </row>
    <row r="55" spans="1:19" s="314" customFormat="1" ht="12.75">
      <c r="A55" s="328"/>
      <c r="B55" s="328"/>
      <c r="C55" s="328"/>
      <c r="D55" s="328"/>
      <c r="E55" s="328"/>
      <c r="F55" s="328" t="s">
        <v>640</v>
      </c>
      <c r="G55" s="328" t="s">
        <v>81</v>
      </c>
      <c r="H55" s="328"/>
      <c r="I55" s="332">
        <v>8104.101990581457</v>
      </c>
      <c r="J55" s="332"/>
      <c r="K55" s="332">
        <v>2022.3740442304024</v>
      </c>
      <c r="L55" s="332"/>
      <c r="M55" s="332">
        <v>0</v>
      </c>
      <c r="N55" s="332"/>
      <c r="O55" s="332">
        <v>0</v>
      </c>
      <c r="P55" s="332"/>
      <c r="Q55" s="332">
        <v>0</v>
      </c>
      <c r="R55" s="332"/>
      <c r="S55" s="332">
        <v>10126.47603481186</v>
      </c>
    </row>
    <row r="56" spans="1:19" s="314" customFormat="1" ht="12.75">
      <c r="A56" s="328"/>
      <c r="B56" s="328"/>
      <c r="C56" s="328" t="s">
        <v>314</v>
      </c>
      <c r="D56" s="328" t="s">
        <v>22</v>
      </c>
      <c r="E56" s="328"/>
      <c r="F56" s="328"/>
      <c r="G56" s="328"/>
      <c r="H56" s="328"/>
      <c r="I56" s="332">
        <f>I57+I60+I63+I66</f>
        <v>2577.964119</v>
      </c>
      <c r="J56" s="332"/>
      <c r="K56" s="332">
        <f>K57+K60+K63+K66</f>
        <v>290.1312702299999</v>
      </c>
      <c r="L56" s="332"/>
      <c r="M56" s="332">
        <f>M57+M60+M63+M66</f>
        <v>0</v>
      </c>
      <c r="N56" s="332"/>
      <c r="O56" s="332">
        <f>O57+O60+O63+O66</f>
        <v>0</v>
      </c>
      <c r="P56" s="332"/>
      <c r="Q56" s="332">
        <f>Q57+Q60+Q63+Q66</f>
        <v>0</v>
      </c>
      <c r="R56" s="332"/>
      <c r="S56" s="332">
        <f>S57+S60+S63+S66</f>
        <v>2868.09538923</v>
      </c>
    </row>
    <row r="57" spans="1:19" s="314" customFormat="1" ht="12.75">
      <c r="A57" s="328"/>
      <c r="B57" s="328"/>
      <c r="C57" s="328"/>
      <c r="D57" s="328" t="s">
        <v>641</v>
      </c>
      <c r="E57" s="328" t="s">
        <v>103</v>
      </c>
      <c r="F57" s="328"/>
      <c r="G57" s="328"/>
      <c r="H57" s="328"/>
      <c r="I57" s="332">
        <f>I58+I59</f>
        <v>0</v>
      </c>
      <c r="J57" s="332"/>
      <c r="K57" s="332">
        <f>K58+K59</f>
        <v>0</v>
      </c>
      <c r="L57" s="332"/>
      <c r="M57" s="332">
        <f>M58+M59</f>
        <v>0</v>
      </c>
      <c r="N57" s="332"/>
      <c r="O57" s="332">
        <f>O58+O59</f>
        <v>0</v>
      </c>
      <c r="P57" s="332"/>
      <c r="Q57" s="332">
        <f>Q58+Q59</f>
        <v>0</v>
      </c>
      <c r="R57" s="332"/>
      <c r="S57" s="332">
        <f>S58+S59</f>
        <v>0</v>
      </c>
    </row>
    <row r="58" spans="1:19" s="314" customFormat="1" ht="12.75">
      <c r="A58" s="328"/>
      <c r="B58" s="328"/>
      <c r="C58" s="328"/>
      <c r="D58" s="328"/>
      <c r="E58" s="328" t="s">
        <v>642</v>
      </c>
      <c r="F58" s="328" t="s">
        <v>633</v>
      </c>
      <c r="G58" s="328"/>
      <c r="H58" s="328"/>
      <c r="I58" s="332">
        <v>0</v>
      </c>
      <c r="J58" s="332"/>
      <c r="K58" s="332">
        <v>0</v>
      </c>
      <c r="L58" s="332"/>
      <c r="M58" s="332">
        <v>0</v>
      </c>
      <c r="N58" s="332"/>
      <c r="O58" s="332">
        <v>0</v>
      </c>
      <c r="P58" s="332"/>
      <c r="Q58" s="332">
        <v>0</v>
      </c>
      <c r="R58" s="332"/>
      <c r="S58" s="332">
        <v>0</v>
      </c>
    </row>
    <row r="59" spans="1:19" s="314" customFormat="1" ht="12.75">
      <c r="A59" s="328"/>
      <c r="B59" s="328"/>
      <c r="C59" s="328"/>
      <c r="D59" s="328"/>
      <c r="E59" s="328" t="s">
        <v>643</v>
      </c>
      <c r="F59" s="328" t="s">
        <v>635</v>
      </c>
      <c r="G59" s="328"/>
      <c r="H59" s="328"/>
      <c r="I59" s="332">
        <v>0</v>
      </c>
      <c r="J59" s="332"/>
      <c r="K59" s="332">
        <v>0</v>
      </c>
      <c r="L59" s="332"/>
      <c r="M59" s="332">
        <v>0</v>
      </c>
      <c r="N59" s="332"/>
      <c r="O59" s="332">
        <v>0</v>
      </c>
      <c r="P59" s="332"/>
      <c r="Q59" s="332">
        <v>0</v>
      </c>
      <c r="R59" s="332"/>
      <c r="S59" s="332">
        <v>0</v>
      </c>
    </row>
    <row r="60" spans="1:19" s="314" customFormat="1" ht="12.75">
      <c r="A60" s="328"/>
      <c r="B60" s="328"/>
      <c r="C60" s="328"/>
      <c r="D60" s="328" t="s">
        <v>644</v>
      </c>
      <c r="E60" s="328" t="s">
        <v>612</v>
      </c>
      <c r="F60" s="328"/>
      <c r="G60" s="328"/>
      <c r="H60" s="328"/>
      <c r="I60" s="332">
        <f>I61+I62</f>
        <v>0</v>
      </c>
      <c r="J60" s="332"/>
      <c r="K60" s="332">
        <f>K61+K62</f>
        <v>0</v>
      </c>
      <c r="L60" s="332"/>
      <c r="M60" s="332">
        <f>M61+M62</f>
        <v>0</v>
      </c>
      <c r="N60" s="332"/>
      <c r="O60" s="332">
        <f>O61+O62</f>
        <v>0</v>
      </c>
      <c r="P60" s="332"/>
      <c r="Q60" s="332">
        <f>Q61+Q62</f>
        <v>0</v>
      </c>
      <c r="R60" s="332"/>
      <c r="S60" s="332">
        <f>S61+S62</f>
        <v>0</v>
      </c>
    </row>
    <row r="61" spans="1:19" s="314" customFormat="1" ht="12.75">
      <c r="A61" s="328"/>
      <c r="B61" s="328"/>
      <c r="C61" s="328"/>
      <c r="D61" s="328"/>
      <c r="E61" s="328" t="s">
        <v>645</v>
      </c>
      <c r="F61" s="328" t="s">
        <v>633</v>
      </c>
      <c r="G61" s="328"/>
      <c r="H61" s="328"/>
      <c r="I61" s="332">
        <v>0</v>
      </c>
      <c r="J61" s="332"/>
      <c r="K61" s="332">
        <v>0</v>
      </c>
      <c r="L61" s="332"/>
      <c r="M61" s="332">
        <v>0</v>
      </c>
      <c r="N61" s="332"/>
      <c r="O61" s="332">
        <v>0</v>
      </c>
      <c r="P61" s="332"/>
      <c r="Q61" s="332">
        <v>0</v>
      </c>
      <c r="R61" s="332"/>
      <c r="S61" s="332">
        <v>0</v>
      </c>
    </row>
    <row r="62" spans="1:19" s="314" customFormat="1" ht="12.75">
      <c r="A62" s="328"/>
      <c r="B62" s="328"/>
      <c r="C62" s="328"/>
      <c r="D62" s="328"/>
      <c r="E62" s="328" t="s">
        <v>646</v>
      </c>
      <c r="F62" s="328" t="s">
        <v>635</v>
      </c>
      <c r="G62" s="328"/>
      <c r="H62" s="328"/>
      <c r="I62" s="332">
        <v>0</v>
      </c>
      <c r="J62" s="332"/>
      <c r="K62" s="332">
        <v>0</v>
      </c>
      <c r="L62" s="332"/>
      <c r="M62" s="332">
        <v>0</v>
      </c>
      <c r="N62" s="332"/>
      <c r="O62" s="332">
        <v>0</v>
      </c>
      <c r="P62" s="332"/>
      <c r="Q62" s="332">
        <v>0</v>
      </c>
      <c r="R62" s="332"/>
      <c r="S62" s="332">
        <v>0</v>
      </c>
    </row>
    <row r="63" spans="1:19" s="314" customFormat="1" ht="12.75">
      <c r="A63" s="328"/>
      <c r="B63" s="328"/>
      <c r="C63" s="328"/>
      <c r="D63" s="328" t="s">
        <v>647</v>
      </c>
      <c r="E63" s="328" t="s">
        <v>188</v>
      </c>
      <c r="F63" s="328"/>
      <c r="G63" s="328"/>
      <c r="H63" s="328"/>
      <c r="I63" s="332">
        <f>I64+I65</f>
        <v>2396.628</v>
      </c>
      <c r="J63" s="332"/>
      <c r="K63" s="332">
        <f>K64+K65</f>
        <v>-441.923</v>
      </c>
      <c r="L63" s="332"/>
      <c r="M63" s="332">
        <f>M64+M65</f>
        <v>0</v>
      </c>
      <c r="N63" s="332"/>
      <c r="O63" s="332">
        <f>O64+O65</f>
        <v>0</v>
      </c>
      <c r="P63" s="332"/>
      <c r="Q63" s="332">
        <f>Q64+Q65</f>
        <v>0</v>
      </c>
      <c r="R63" s="332"/>
      <c r="S63" s="332">
        <f>S64+S65</f>
        <v>1954.705</v>
      </c>
    </row>
    <row r="64" spans="1:19" s="314" customFormat="1" ht="12.75">
      <c r="A64" s="328"/>
      <c r="B64" s="328"/>
      <c r="C64" s="328"/>
      <c r="D64" s="328"/>
      <c r="E64" s="328" t="s">
        <v>648</v>
      </c>
      <c r="F64" s="328" t="s">
        <v>633</v>
      </c>
      <c r="G64" s="328"/>
      <c r="H64" s="328"/>
      <c r="I64" s="332">
        <v>927.186</v>
      </c>
      <c r="J64" s="332"/>
      <c r="K64" s="332">
        <v>-359.548</v>
      </c>
      <c r="L64" s="332"/>
      <c r="M64" s="332">
        <v>0</v>
      </c>
      <c r="N64" s="332"/>
      <c r="O64" s="332">
        <v>0</v>
      </c>
      <c r="P64" s="332"/>
      <c r="Q64" s="332">
        <v>0</v>
      </c>
      <c r="R64" s="332"/>
      <c r="S64" s="332">
        <v>567.638</v>
      </c>
    </row>
    <row r="65" spans="1:19" s="314" customFormat="1" ht="12.75">
      <c r="A65" s="328"/>
      <c r="B65" s="328"/>
      <c r="C65" s="328"/>
      <c r="D65" s="328"/>
      <c r="E65" s="328" t="s">
        <v>649</v>
      </c>
      <c r="F65" s="328" t="s">
        <v>635</v>
      </c>
      <c r="G65" s="328"/>
      <c r="H65" s="328"/>
      <c r="I65" s="332">
        <v>1469.442</v>
      </c>
      <c r="J65" s="332"/>
      <c r="K65" s="332">
        <v>-82.375</v>
      </c>
      <c r="L65" s="332"/>
      <c r="M65" s="332">
        <v>0</v>
      </c>
      <c r="N65" s="332"/>
      <c r="O65" s="332">
        <v>0</v>
      </c>
      <c r="P65" s="332"/>
      <c r="Q65" s="332">
        <v>0</v>
      </c>
      <c r="R65" s="332"/>
      <c r="S65" s="332">
        <v>1387.067</v>
      </c>
    </row>
    <row r="66" spans="1:19" s="314" customFormat="1" ht="12.75">
      <c r="A66" s="328"/>
      <c r="B66" s="328"/>
      <c r="C66" s="328"/>
      <c r="D66" s="328" t="s">
        <v>650</v>
      </c>
      <c r="E66" s="328" t="s">
        <v>189</v>
      </c>
      <c r="F66" s="328"/>
      <c r="G66" s="328"/>
      <c r="H66" s="328"/>
      <c r="I66" s="332">
        <f>I67+I68</f>
        <v>181.336119</v>
      </c>
      <c r="J66" s="332"/>
      <c r="K66" s="332">
        <f>K67+K68</f>
        <v>732.0542702299999</v>
      </c>
      <c r="L66" s="332"/>
      <c r="M66" s="332">
        <f>M67+M68</f>
        <v>0</v>
      </c>
      <c r="N66" s="332"/>
      <c r="O66" s="332">
        <f>O67+O68</f>
        <v>0</v>
      </c>
      <c r="P66" s="332"/>
      <c r="Q66" s="332">
        <f>Q67+Q68</f>
        <v>0</v>
      </c>
      <c r="R66" s="332"/>
      <c r="S66" s="332">
        <f>S67+S68</f>
        <v>913.3903892299999</v>
      </c>
    </row>
    <row r="67" spans="1:19" s="314" customFormat="1" ht="12.75">
      <c r="A67" s="328"/>
      <c r="B67" s="328"/>
      <c r="C67" s="328"/>
      <c r="D67" s="328"/>
      <c r="E67" s="328" t="s">
        <v>651</v>
      </c>
      <c r="F67" s="328" t="s">
        <v>633</v>
      </c>
      <c r="G67" s="328"/>
      <c r="H67" s="328"/>
      <c r="I67" s="332">
        <v>0</v>
      </c>
      <c r="J67" s="332"/>
      <c r="K67" s="332">
        <v>0</v>
      </c>
      <c r="L67" s="332"/>
      <c r="M67" s="332">
        <v>0</v>
      </c>
      <c r="N67" s="332"/>
      <c r="O67" s="332">
        <v>0</v>
      </c>
      <c r="P67" s="332"/>
      <c r="Q67" s="332">
        <v>0</v>
      </c>
      <c r="R67" s="332"/>
      <c r="S67" s="332">
        <v>0</v>
      </c>
    </row>
    <row r="68" spans="1:19" s="314" customFormat="1" ht="12.75">
      <c r="A68" s="328"/>
      <c r="B68" s="328"/>
      <c r="C68" s="328"/>
      <c r="D68" s="328"/>
      <c r="E68" s="328" t="s">
        <v>652</v>
      </c>
      <c r="F68" s="328" t="s">
        <v>635</v>
      </c>
      <c r="G68" s="328"/>
      <c r="H68" s="328"/>
      <c r="I68" s="332">
        <v>181.336119</v>
      </c>
      <c r="J68" s="332"/>
      <c r="K68" s="332">
        <v>732.0542702299999</v>
      </c>
      <c r="L68" s="332"/>
      <c r="M68" s="332">
        <v>0</v>
      </c>
      <c r="N68" s="332"/>
      <c r="O68" s="332">
        <v>0</v>
      </c>
      <c r="P68" s="332"/>
      <c r="Q68" s="332">
        <v>0</v>
      </c>
      <c r="R68" s="332"/>
      <c r="S68" s="332">
        <v>913.3903892299999</v>
      </c>
    </row>
    <row r="69" spans="1:19" s="314" customFormat="1" ht="12.75">
      <c r="A69" s="328"/>
      <c r="B69" s="328"/>
      <c r="C69" s="328" t="s">
        <v>315</v>
      </c>
      <c r="D69" s="328" t="s">
        <v>23</v>
      </c>
      <c r="E69" s="328"/>
      <c r="F69" s="328"/>
      <c r="G69" s="328"/>
      <c r="H69" s="328"/>
      <c r="I69" s="332">
        <f>I70+I71+I72+I73</f>
        <v>15924.52761083757</v>
      </c>
      <c r="J69" s="332"/>
      <c r="K69" s="332">
        <f>K70+K71+K72+K73</f>
        <v>-1948.6475100503017</v>
      </c>
      <c r="L69" s="332"/>
      <c r="M69" s="332">
        <f>M70+M71+M72+M73</f>
        <v>0</v>
      </c>
      <c r="N69" s="332"/>
      <c r="O69" s="332">
        <f>O70+O71+O72+O73</f>
        <v>-646.4813701934718</v>
      </c>
      <c r="P69" s="332"/>
      <c r="Q69" s="332">
        <f>Q70+Q71+Q72+Q73</f>
        <v>0.049999999999954525</v>
      </c>
      <c r="R69" s="332"/>
      <c r="S69" s="332">
        <f>S70+S71+S72+S73</f>
        <v>13329.448730593795</v>
      </c>
    </row>
    <row r="70" spans="1:19" s="314" customFormat="1" ht="12.75">
      <c r="A70" s="328"/>
      <c r="B70" s="328"/>
      <c r="C70" s="328"/>
      <c r="D70" s="328" t="s">
        <v>653</v>
      </c>
      <c r="E70" s="328" t="s">
        <v>103</v>
      </c>
      <c r="F70" s="328"/>
      <c r="G70" s="328"/>
      <c r="H70" s="328"/>
      <c r="I70" s="332">
        <v>0</v>
      </c>
      <c r="J70" s="332"/>
      <c r="K70" s="332">
        <v>0</v>
      </c>
      <c r="L70" s="332"/>
      <c r="M70" s="332">
        <v>0</v>
      </c>
      <c r="N70" s="332"/>
      <c r="O70" s="332">
        <v>0</v>
      </c>
      <c r="P70" s="332"/>
      <c r="Q70" s="332">
        <v>0</v>
      </c>
      <c r="R70" s="332"/>
      <c r="S70" s="332">
        <v>0</v>
      </c>
    </row>
    <row r="71" spans="1:19" s="314" customFormat="1" ht="12.75">
      <c r="A71" s="328"/>
      <c r="B71" s="328"/>
      <c r="C71" s="328"/>
      <c r="D71" s="328" t="s">
        <v>654</v>
      </c>
      <c r="E71" s="328" t="s">
        <v>612</v>
      </c>
      <c r="F71" s="328"/>
      <c r="G71" s="328"/>
      <c r="H71" s="328"/>
      <c r="I71" s="332">
        <v>5693.444184943668</v>
      </c>
      <c r="J71" s="332"/>
      <c r="K71" s="332">
        <v>-766.0792550801953</v>
      </c>
      <c r="L71" s="332"/>
      <c r="M71" s="332">
        <v>0</v>
      </c>
      <c r="N71" s="332"/>
      <c r="O71" s="332">
        <v>-658.9813701934718</v>
      </c>
      <c r="P71" s="332"/>
      <c r="Q71" s="332">
        <v>0</v>
      </c>
      <c r="R71" s="332"/>
      <c r="S71" s="332">
        <v>4268.383559670001</v>
      </c>
    </row>
    <row r="72" spans="1:19" s="314" customFormat="1" ht="12.75">
      <c r="A72" s="328"/>
      <c r="B72" s="328"/>
      <c r="C72" s="328"/>
      <c r="D72" s="328" t="s">
        <v>655</v>
      </c>
      <c r="E72" s="328" t="s">
        <v>188</v>
      </c>
      <c r="F72" s="328"/>
      <c r="G72" s="328"/>
      <c r="H72" s="328"/>
      <c r="I72" s="332">
        <v>2626.702</v>
      </c>
      <c r="J72" s="332"/>
      <c r="K72" s="332">
        <v>1393.9569999999999</v>
      </c>
      <c r="L72" s="332"/>
      <c r="M72" s="332">
        <v>0</v>
      </c>
      <c r="N72" s="332"/>
      <c r="O72" s="332">
        <v>0</v>
      </c>
      <c r="P72" s="332"/>
      <c r="Q72" s="332">
        <v>0</v>
      </c>
      <c r="R72" s="332"/>
      <c r="S72" s="332">
        <v>4020.659</v>
      </c>
    </row>
    <row r="73" spans="1:19" s="314" customFormat="1" ht="12.75">
      <c r="A73" s="328"/>
      <c r="B73" s="328"/>
      <c r="C73" s="328"/>
      <c r="D73" s="328" t="s">
        <v>656</v>
      </c>
      <c r="E73" s="328" t="s">
        <v>189</v>
      </c>
      <c r="F73" s="328"/>
      <c r="G73" s="328"/>
      <c r="H73" s="328"/>
      <c r="I73" s="332">
        <f>I74+I75</f>
        <v>7604.381425893901</v>
      </c>
      <c r="J73" s="332"/>
      <c r="K73" s="332">
        <f>K74+K75</f>
        <v>-2576.5252549701063</v>
      </c>
      <c r="L73" s="332"/>
      <c r="M73" s="332">
        <f>M74+M75</f>
        <v>0</v>
      </c>
      <c r="N73" s="332"/>
      <c r="O73" s="332">
        <f>O74+O75</f>
        <v>12.5</v>
      </c>
      <c r="P73" s="332"/>
      <c r="Q73" s="332">
        <f>Q74+Q75</f>
        <v>0.049999999999954525</v>
      </c>
      <c r="R73" s="332"/>
      <c r="S73" s="332">
        <f>S74+S75</f>
        <v>5040.406170923794</v>
      </c>
    </row>
    <row r="74" spans="1:19" s="314" customFormat="1" ht="12.75">
      <c r="A74" s="328"/>
      <c r="B74" s="328"/>
      <c r="C74" s="328"/>
      <c r="D74" s="328"/>
      <c r="E74" s="328" t="s">
        <v>657</v>
      </c>
      <c r="F74" s="328" t="s">
        <v>80</v>
      </c>
      <c r="G74" s="328"/>
      <c r="H74" s="328"/>
      <c r="I74" s="332">
        <v>299.8233269999997</v>
      </c>
      <c r="J74" s="332"/>
      <c r="K74" s="332">
        <v>253.08938121999972</v>
      </c>
      <c r="L74" s="332"/>
      <c r="M74" s="332">
        <v>0</v>
      </c>
      <c r="N74" s="332"/>
      <c r="O74" s="332">
        <v>0</v>
      </c>
      <c r="P74" s="332"/>
      <c r="Q74" s="332">
        <v>0</v>
      </c>
      <c r="R74" s="332"/>
      <c r="S74" s="332">
        <v>552.9127082199994</v>
      </c>
    </row>
    <row r="75" spans="1:19" s="314" customFormat="1" ht="12.75">
      <c r="A75" s="328"/>
      <c r="B75" s="328"/>
      <c r="C75" s="328"/>
      <c r="D75" s="328"/>
      <c r="E75" s="328" t="s">
        <v>658</v>
      </c>
      <c r="F75" s="328" t="s">
        <v>81</v>
      </c>
      <c r="G75" s="328"/>
      <c r="H75" s="328"/>
      <c r="I75" s="332">
        <v>7304.558098893901</v>
      </c>
      <c r="J75" s="332"/>
      <c r="K75" s="332">
        <v>-2829.614636190106</v>
      </c>
      <c r="L75" s="332"/>
      <c r="M75" s="332">
        <v>0</v>
      </c>
      <c r="N75" s="332"/>
      <c r="O75" s="332">
        <v>12.5</v>
      </c>
      <c r="P75" s="332"/>
      <c r="Q75" s="332">
        <v>0.049999999999954525</v>
      </c>
      <c r="R75" s="332"/>
      <c r="S75" s="332">
        <v>4487.493462703795</v>
      </c>
    </row>
    <row r="76" spans="1:19" s="314" customFormat="1" ht="12.75">
      <c r="A76" s="328"/>
      <c r="B76" s="328"/>
      <c r="C76" s="328" t="s">
        <v>316</v>
      </c>
      <c r="D76" s="328" t="s">
        <v>24</v>
      </c>
      <c r="E76" s="328"/>
      <c r="F76" s="328"/>
      <c r="G76" s="328"/>
      <c r="H76" s="328"/>
      <c r="I76" s="332">
        <f>I77+I80+I83+I86</f>
        <v>356.993</v>
      </c>
      <c r="J76" s="332"/>
      <c r="K76" s="332">
        <f>K77+K80+K83+K86</f>
        <v>0</v>
      </c>
      <c r="L76" s="332"/>
      <c r="M76" s="332">
        <f>M77+M80+M83+M86</f>
        <v>0</v>
      </c>
      <c r="N76" s="332"/>
      <c r="O76" s="332">
        <f>O77+O80+O83+O86</f>
        <v>0.5970000000000084</v>
      </c>
      <c r="P76" s="332"/>
      <c r="Q76" s="332">
        <f>Q77+Q80+Q83+Q86</f>
        <v>0</v>
      </c>
      <c r="R76" s="332"/>
      <c r="S76" s="332">
        <f>S77+S80+S83+S86</f>
        <v>357.59</v>
      </c>
    </row>
    <row r="77" spans="1:19" s="314" customFormat="1" ht="12.75">
      <c r="A77" s="328"/>
      <c r="B77" s="328"/>
      <c r="C77" s="328"/>
      <c r="D77" s="328" t="s">
        <v>317</v>
      </c>
      <c r="E77" s="328" t="s">
        <v>103</v>
      </c>
      <c r="F77" s="328"/>
      <c r="G77" s="328"/>
      <c r="H77" s="328"/>
      <c r="I77" s="332">
        <f>I78+I79</f>
        <v>249.19299999999998</v>
      </c>
      <c r="J77" s="332"/>
      <c r="K77" s="332">
        <f>K78+K79</f>
        <v>0</v>
      </c>
      <c r="L77" s="332"/>
      <c r="M77" s="332">
        <f>M78+M79</f>
        <v>0</v>
      </c>
      <c r="N77" s="332"/>
      <c r="O77" s="332">
        <f>O78+O79</f>
        <v>0.5970000000000084</v>
      </c>
      <c r="P77" s="332"/>
      <c r="Q77" s="332">
        <f>Q78+Q79</f>
        <v>0</v>
      </c>
      <c r="R77" s="332"/>
      <c r="S77" s="332">
        <f>S78+S79</f>
        <v>249.79</v>
      </c>
    </row>
    <row r="78" spans="1:19" s="314" customFormat="1" ht="12.75">
      <c r="A78" s="328"/>
      <c r="B78" s="328"/>
      <c r="C78" s="328"/>
      <c r="D78" s="328"/>
      <c r="E78" s="328" t="s">
        <v>659</v>
      </c>
      <c r="F78" s="328" t="s">
        <v>633</v>
      </c>
      <c r="G78" s="328"/>
      <c r="H78" s="328"/>
      <c r="I78" s="332">
        <v>249.19299999999998</v>
      </c>
      <c r="J78" s="332"/>
      <c r="K78" s="332">
        <v>0</v>
      </c>
      <c r="L78" s="332"/>
      <c r="M78" s="332">
        <v>0</v>
      </c>
      <c r="N78" s="332"/>
      <c r="O78" s="332">
        <v>0.5970000000000084</v>
      </c>
      <c r="P78" s="332"/>
      <c r="Q78" s="332">
        <v>0</v>
      </c>
      <c r="R78" s="332"/>
      <c r="S78" s="332">
        <v>249.79</v>
      </c>
    </row>
    <row r="79" spans="1:19" s="314" customFormat="1" ht="12.75">
      <c r="A79" s="328"/>
      <c r="B79" s="328"/>
      <c r="C79" s="328"/>
      <c r="D79" s="328"/>
      <c r="E79" s="328" t="s">
        <v>660</v>
      </c>
      <c r="F79" s="328" t="s">
        <v>635</v>
      </c>
      <c r="G79" s="328"/>
      <c r="H79" s="328"/>
      <c r="I79" s="332">
        <v>0</v>
      </c>
      <c r="J79" s="332"/>
      <c r="K79" s="332">
        <v>0</v>
      </c>
      <c r="L79" s="332"/>
      <c r="M79" s="332">
        <v>0</v>
      </c>
      <c r="N79" s="332"/>
      <c r="O79" s="332">
        <v>0</v>
      </c>
      <c r="P79" s="332"/>
      <c r="Q79" s="332">
        <v>0</v>
      </c>
      <c r="R79" s="332"/>
      <c r="S79" s="332">
        <v>0</v>
      </c>
    </row>
    <row r="80" spans="1:19" s="314" customFormat="1" ht="12.75">
      <c r="A80" s="328"/>
      <c r="B80" s="328"/>
      <c r="C80" s="328"/>
      <c r="D80" s="328" t="s">
        <v>318</v>
      </c>
      <c r="E80" s="328" t="s">
        <v>187</v>
      </c>
      <c r="F80" s="328"/>
      <c r="G80" s="328"/>
      <c r="H80" s="328"/>
      <c r="I80" s="332">
        <f>I81+I82</f>
        <v>107.8</v>
      </c>
      <c r="J80" s="332"/>
      <c r="K80" s="332">
        <f>K81+K82</f>
        <v>0</v>
      </c>
      <c r="L80" s="332"/>
      <c r="M80" s="332">
        <f>M81+M82</f>
        <v>0</v>
      </c>
      <c r="N80" s="332"/>
      <c r="O80" s="332">
        <f>O81+O82</f>
        <v>0</v>
      </c>
      <c r="P80" s="332"/>
      <c r="Q80" s="332">
        <f>Q81+Q82</f>
        <v>0</v>
      </c>
      <c r="R80" s="332"/>
      <c r="S80" s="332">
        <f>S81+S82</f>
        <v>107.8</v>
      </c>
    </row>
    <row r="81" spans="1:19" s="314" customFormat="1" ht="12.75">
      <c r="A81" s="328"/>
      <c r="B81" s="328"/>
      <c r="C81" s="328"/>
      <c r="D81" s="328"/>
      <c r="E81" s="328" t="s">
        <v>661</v>
      </c>
      <c r="F81" s="328" t="s">
        <v>633</v>
      </c>
      <c r="G81" s="328"/>
      <c r="H81" s="328"/>
      <c r="I81" s="332">
        <v>107.8</v>
      </c>
      <c r="J81" s="332"/>
      <c r="K81" s="332">
        <v>0</v>
      </c>
      <c r="L81" s="332"/>
      <c r="M81" s="332">
        <v>0</v>
      </c>
      <c r="N81" s="332"/>
      <c r="O81" s="332">
        <v>0</v>
      </c>
      <c r="P81" s="332"/>
      <c r="Q81" s="332">
        <v>0</v>
      </c>
      <c r="R81" s="332"/>
      <c r="S81" s="332">
        <v>107.8</v>
      </c>
    </row>
    <row r="82" spans="1:19" s="314" customFormat="1" ht="12.75">
      <c r="A82" s="328"/>
      <c r="B82" s="328"/>
      <c r="C82" s="328"/>
      <c r="D82" s="328"/>
      <c r="E82" s="328" t="s">
        <v>662</v>
      </c>
      <c r="F82" s="328" t="s">
        <v>635</v>
      </c>
      <c r="G82" s="328"/>
      <c r="H82" s="328"/>
      <c r="I82" s="332">
        <v>0</v>
      </c>
      <c r="J82" s="332"/>
      <c r="K82" s="332">
        <v>0</v>
      </c>
      <c r="L82" s="332"/>
      <c r="M82" s="332">
        <v>0</v>
      </c>
      <c r="N82" s="332"/>
      <c r="O82" s="332">
        <v>0</v>
      </c>
      <c r="P82" s="332"/>
      <c r="Q82" s="332">
        <v>0</v>
      </c>
      <c r="R82" s="332"/>
      <c r="S82" s="332">
        <v>0</v>
      </c>
    </row>
    <row r="83" spans="1:19" s="314" customFormat="1" ht="12.75">
      <c r="A83" s="328"/>
      <c r="B83" s="328"/>
      <c r="C83" s="328"/>
      <c r="D83" s="328" t="s">
        <v>663</v>
      </c>
      <c r="E83" s="328" t="s">
        <v>188</v>
      </c>
      <c r="F83" s="328"/>
      <c r="G83" s="328"/>
      <c r="H83" s="328"/>
      <c r="I83" s="332">
        <f>I84+I85</f>
        <v>0</v>
      </c>
      <c r="J83" s="332"/>
      <c r="K83" s="332">
        <f>K84+K85</f>
        <v>0</v>
      </c>
      <c r="L83" s="332"/>
      <c r="M83" s="332">
        <f>M84+M85</f>
        <v>0</v>
      </c>
      <c r="N83" s="332"/>
      <c r="O83" s="332">
        <f>O84+O85</f>
        <v>0</v>
      </c>
      <c r="P83" s="332"/>
      <c r="Q83" s="332">
        <f>Q84+Q85</f>
        <v>0</v>
      </c>
      <c r="R83" s="332"/>
      <c r="S83" s="332">
        <f>S84+S85</f>
        <v>0</v>
      </c>
    </row>
    <row r="84" spans="1:19" s="314" customFormat="1" ht="12.75">
      <c r="A84" s="328"/>
      <c r="B84" s="328"/>
      <c r="C84" s="328"/>
      <c r="D84" s="328"/>
      <c r="E84" s="328" t="s">
        <v>664</v>
      </c>
      <c r="F84" s="328" t="s">
        <v>633</v>
      </c>
      <c r="G84" s="328"/>
      <c r="H84" s="328"/>
      <c r="I84" s="332">
        <v>0</v>
      </c>
      <c r="J84" s="332"/>
      <c r="K84" s="332">
        <v>0</v>
      </c>
      <c r="L84" s="332"/>
      <c r="M84" s="332">
        <v>0</v>
      </c>
      <c r="N84" s="332"/>
      <c r="O84" s="332">
        <v>0</v>
      </c>
      <c r="P84" s="332"/>
      <c r="Q84" s="332">
        <v>0</v>
      </c>
      <c r="R84" s="332"/>
      <c r="S84" s="332">
        <v>0</v>
      </c>
    </row>
    <row r="85" spans="1:19" s="314" customFormat="1" ht="12.75">
      <c r="A85" s="328"/>
      <c r="B85" s="328"/>
      <c r="C85" s="328"/>
      <c r="D85" s="328"/>
      <c r="E85" s="328" t="s">
        <v>665</v>
      </c>
      <c r="F85" s="328" t="s">
        <v>635</v>
      </c>
      <c r="G85" s="328"/>
      <c r="H85" s="328"/>
      <c r="I85" s="332">
        <v>0</v>
      </c>
      <c r="J85" s="332"/>
      <c r="K85" s="332">
        <v>0</v>
      </c>
      <c r="L85" s="332"/>
      <c r="M85" s="332">
        <v>0</v>
      </c>
      <c r="N85" s="332"/>
      <c r="O85" s="332">
        <v>0</v>
      </c>
      <c r="P85" s="332"/>
      <c r="Q85" s="332">
        <v>0</v>
      </c>
      <c r="R85" s="332"/>
      <c r="S85" s="332">
        <v>0</v>
      </c>
    </row>
    <row r="86" spans="1:19" s="314" customFormat="1" ht="12.75">
      <c r="A86" s="328"/>
      <c r="B86" s="328"/>
      <c r="C86" s="328"/>
      <c r="D86" s="328" t="s">
        <v>666</v>
      </c>
      <c r="E86" s="328" t="s">
        <v>189</v>
      </c>
      <c r="F86" s="328"/>
      <c r="G86" s="328"/>
      <c r="H86" s="328"/>
      <c r="I86" s="332">
        <f>I87+I88</f>
        <v>0</v>
      </c>
      <c r="J86" s="332"/>
      <c r="K86" s="332">
        <f>K87+K88</f>
        <v>0</v>
      </c>
      <c r="L86" s="332"/>
      <c r="M86" s="332">
        <f>M87+M88</f>
        <v>0</v>
      </c>
      <c r="N86" s="332"/>
      <c r="O86" s="332">
        <f>O87+O88</f>
        <v>0</v>
      </c>
      <c r="P86" s="332"/>
      <c r="Q86" s="332">
        <f>Q87+Q88</f>
        <v>0</v>
      </c>
      <c r="R86" s="332"/>
      <c r="S86" s="332">
        <f>S87+S88</f>
        <v>0</v>
      </c>
    </row>
    <row r="87" spans="1:19" s="314" customFormat="1" ht="12.75">
      <c r="A87" s="328"/>
      <c r="B87" s="328"/>
      <c r="C87" s="328"/>
      <c r="D87" s="328"/>
      <c r="E87" s="328" t="s">
        <v>667</v>
      </c>
      <c r="F87" s="328" t="s">
        <v>633</v>
      </c>
      <c r="G87" s="328"/>
      <c r="H87" s="328"/>
      <c r="I87" s="332">
        <v>0</v>
      </c>
      <c r="J87" s="332"/>
      <c r="K87" s="332">
        <v>0</v>
      </c>
      <c r="L87" s="332"/>
      <c r="M87" s="332">
        <v>0</v>
      </c>
      <c r="N87" s="332"/>
      <c r="O87" s="332">
        <v>0</v>
      </c>
      <c r="P87" s="332"/>
      <c r="Q87" s="332">
        <v>0</v>
      </c>
      <c r="R87" s="332"/>
      <c r="S87" s="332">
        <v>0</v>
      </c>
    </row>
    <row r="88" spans="1:19" s="314" customFormat="1" ht="12.75">
      <c r="A88" s="328"/>
      <c r="B88" s="328"/>
      <c r="C88" s="328"/>
      <c r="D88" s="328"/>
      <c r="E88" s="328" t="s">
        <v>668</v>
      </c>
      <c r="F88" s="328" t="s">
        <v>635</v>
      </c>
      <c r="G88" s="328"/>
      <c r="H88" s="328"/>
      <c r="I88" s="332">
        <f>I89+I90</f>
        <v>0</v>
      </c>
      <c r="J88" s="332"/>
      <c r="K88" s="332">
        <f>K89+K90</f>
        <v>0</v>
      </c>
      <c r="L88" s="332"/>
      <c r="M88" s="332">
        <f>M89+M90</f>
        <v>0</v>
      </c>
      <c r="N88" s="332"/>
      <c r="O88" s="332">
        <f>O89+O90</f>
        <v>0</v>
      </c>
      <c r="P88" s="332"/>
      <c r="Q88" s="332">
        <f>Q89+Q90</f>
        <v>0</v>
      </c>
      <c r="R88" s="332"/>
      <c r="S88" s="332">
        <f>S89+S90</f>
        <v>0</v>
      </c>
    </row>
    <row r="89" spans="1:19" s="314" customFormat="1" ht="12.75">
      <c r="A89" s="328"/>
      <c r="B89" s="328"/>
      <c r="C89" s="328"/>
      <c r="D89" s="328"/>
      <c r="E89" s="328"/>
      <c r="F89" s="328" t="s">
        <v>669</v>
      </c>
      <c r="G89" s="328" t="s">
        <v>80</v>
      </c>
      <c r="H89" s="328"/>
      <c r="I89" s="332">
        <v>0</v>
      </c>
      <c r="J89" s="332"/>
      <c r="K89" s="332">
        <v>0</v>
      </c>
      <c r="L89" s="332"/>
      <c r="M89" s="332">
        <v>0</v>
      </c>
      <c r="N89" s="332"/>
      <c r="O89" s="332">
        <v>0</v>
      </c>
      <c r="P89" s="332"/>
      <c r="Q89" s="332">
        <v>0</v>
      </c>
      <c r="R89" s="332"/>
      <c r="S89" s="332">
        <v>0</v>
      </c>
    </row>
    <row r="90" spans="1:19" s="314" customFormat="1" ht="12.75">
      <c r="A90" s="328"/>
      <c r="B90" s="328"/>
      <c r="C90" s="328"/>
      <c r="D90" s="328"/>
      <c r="E90" s="328"/>
      <c r="F90" s="328" t="s">
        <v>670</v>
      </c>
      <c r="G90" s="328" t="s">
        <v>81</v>
      </c>
      <c r="H90" s="328"/>
      <c r="I90" s="332">
        <v>0</v>
      </c>
      <c r="J90" s="332"/>
      <c r="K90" s="332">
        <v>0</v>
      </c>
      <c r="L90" s="332"/>
      <c r="M90" s="332">
        <v>0</v>
      </c>
      <c r="N90" s="332"/>
      <c r="O90" s="332">
        <v>0</v>
      </c>
      <c r="P90" s="332"/>
      <c r="Q90" s="332">
        <v>0</v>
      </c>
      <c r="R90" s="332"/>
      <c r="S90" s="332">
        <v>0</v>
      </c>
    </row>
    <row r="91" spans="1:19" s="314" customFormat="1" ht="12.75">
      <c r="A91" s="328"/>
      <c r="B91" s="328" t="s">
        <v>84</v>
      </c>
      <c r="C91" s="328" t="s">
        <v>85</v>
      </c>
      <c r="D91" s="328"/>
      <c r="E91" s="328"/>
      <c r="F91" s="335"/>
      <c r="G91" s="328"/>
      <c r="H91" s="328"/>
      <c r="I91" s="332">
        <f>I92+I93+I94+I95+I98</f>
        <v>23162.348837790003</v>
      </c>
      <c r="J91" s="332"/>
      <c r="K91" s="332">
        <f>K92+K93+K94+K95+K98</f>
        <v>1647.7473963807172</v>
      </c>
      <c r="L91" s="332"/>
      <c r="M91" s="332">
        <f>M92+M93+M94+M95+M98</f>
        <v>321.925126173781</v>
      </c>
      <c r="N91" s="332"/>
      <c r="O91" s="332">
        <f>O92+O93+O94+O95+O98</f>
        <v>240.51971711634326</v>
      </c>
      <c r="P91" s="332"/>
      <c r="Q91" s="332">
        <f>Q92+Q93+Q94+Q95+Q98</f>
        <v>-0.0004335521816756227</v>
      </c>
      <c r="R91" s="332"/>
      <c r="S91" s="332">
        <f>S92+S93+S94+S95+S98</f>
        <v>25372.54064390866</v>
      </c>
    </row>
    <row r="92" spans="1:19" s="314" customFormat="1" ht="12.75">
      <c r="A92" s="328"/>
      <c r="B92" s="328"/>
      <c r="C92" s="328" t="s">
        <v>671</v>
      </c>
      <c r="D92" s="304" t="s">
        <v>86</v>
      </c>
      <c r="E92" s="305"/>
      <c r="F92" s="328"/>
      <c r="G92" s="328"/>
      <c r="H92" s="328"/>
      <c r="I92" s="332">
        <v>5.71452204</v>
      </c>
      <c r="J92" s="332"/>
      <c r="K92" s="332">
        <v>0</v>
      </c>
      <c r="L92" s="332"/>
      <c r="M92" s="332">
        <v>3.066434283994708</v>
      </c>
      <c r="N92" s="332"/>
      <c r="O92" s="332">
        <v>0</v>
      </c>
      <c r="P92" s="332"/>
      <c r="Q92" s="332">
        <v>0</v>
      </c>
      <c r="R92" s="332"/>
      <c r="S92" s="332">
        <v>8.780956323994708</v>
      </c>
    </row>
    <row r="93" spans="1:19" s="314" customFormat="1" ht="12.75">
      <c r="A93" s="328"/>
      <c r="B93" s="328"/>
      <c r="C93" s="328" t="s">
        <v>672</v>
      </c>
      <c r="D93" s="304" t="s">
        <v>87</v>
      </c>
      <c r="E93" s="305"/>
      <c r="F93" s="328"/>
      <c r="G93" s="328"/>
      <c r="H93" s="328"/>
      <c r="I93" s="332">
        <v>57.162805299999995</v>
      </c>
      <c r="J93" s="332"/>
      <c r="K93" s="332">
        <v>1084.5798668067494</v>
      </c>
      <c r="L93" s="332"/>
      <c r="M93" s="332">
        <v>0</v>
      </c>
      <c r="N93" s="332"/>
      <c r="O93" s="332">
        <v>1.6554478821916483</v>
      </c>
      <c r="P93" s="332"/>
      <c r="Q93" s="332">
        <v>0</v>
      </c>
      <c r="R93" s="332"/>
      <c r="S93" s="332">
        <v>1143.398119988941</v>
      </c>
    </row>
    <row r="94" spans="1:19" s="314" customFormat="1" ht="12.75">
      <c r="A94" s="328"/>
      <c r="B94" s="328"/>
      <c r="C94" s="328" t="s">
        <v>673</v>
      </c>
      <c r="D94" s="304" t="s">
        <v>88</v>
      </c>
      <c r="E94" s="305"/>
      <c r="F94" s="328"/>
      <c r="G94" s="328"/>
      <c r="H94" s="328"/>
      <c r="I94" s="332">
        <v>167.92701639999999</v>
      </c>
      <c r="J94" s="332"/>
      <c r="K94" s="332">
        <v>117.20027946225288</v>
      </c>
      <c r="L94" s="332"/>
      <c r="M94" s="332">
        <v>0</v>
      </c>
      <c r="N94" s="332"/>
      <c r="O94" s="332">
        <v>0.9757362891157895</v>
      </c>
      <c r="P94" s="332"/>
      <c r="Q94" s="332">
        <v>0</v>
      </c>
      <c r="R94" s="332"/>
      <c r="S94" s="332">
        <v>286.10303215136867</v>
      </c>
    </row>
    <row r="95" spans="1:19" s="314" customFormat="1" ht="12.75">
      <c r="A95" s="328"/>
      <c r="B95" s="328"/>
      <c r="C95" s="328" t="s">
        <v>674</v>
      </c>
      <c r="D95" s="304" t="s">
        <v>89</v>
      </c>
      <c r="E95" s="305"/>
      <c r="F95" s="328"/>
      <c r="G95" s="328"/>
      <c r="H95" s="328"/>
      <c r="I95" s="332">
        <f>I96+I97</f>
        <v>22848.56531383</v>
      </c>
      <c r="J95" s="332"/>
      <c r="K95" s="332">
        <f>K96+K97</f>
        <v>444.0094580717151</v>
      </c>
      <c r="L95" s="332"/>
      <c r="M95" s="332">
        <f>M96+M97</f>
        <v>318.8586918897863</v>
      </c>
      <c r="N95" s="332"/>
      <c r="O95" s="332">
        <f>O96+O97</f>
        <v>237.88853294503588</v>
      </c>
      <c r="P95" s="332"/>
      <c r="Q95" s="332">
        <f>Q96+Q97</f>
        <v>-0.0004335521816756227</v>
      </c>
      <c r="R95" s="332"/>
      <c r="S95" s="332">
        <f>S96+S97</f>
        <v>23849.321563184356</v>
      </c>
    </row>
    <row r="96" spans="1:19" s="314" customFormat="1" ht="12.75">
      <c r="A96" s="328"/>
      <c r="B96" s="328"/>
      <c r="C96" s="328"/>
      <c r="D96" s="305" t="s">
        <v>675</v>
      </c>
      <c r="E96" s="304" t="s">
        <v>90</v>
      </c>
      <c r="F96" s="328"/>
      <c r="G96" s="328"/>
      <c r="H96" s="328"/>
      <c r="I96" s="332">
        <v>5583.19410512</v>
      </c>
      <c r="J96" s="332"/>
      <c r="K96" s="332">
        <v>561.6675515433603</v>
      </c>
      <c r="L96" s="332"/>
      <c r="M96" s="332">
        <v>0</v>
      </c>
      <c r="N96" s="332"/>
      <c r="O96" s="332">
        <v>77.9451096050364</v>
      </c>
      <c r="P96" s="332"/>
      <c r="Q96" s="332">
        <v>-0.0004335521816756227</v>
      </c>
      <c r="R96" s="332"/>
      <c r="S96" s="332">
        <v>6222.806332716215</v>
      </c>
    </row>
    <row r="97" spans="1:19" s="314" customFormat="1" ht="12.75">
      <c r="A97" s="328"/>
      <c r="B97" s="328"/>
      <c r="C97" s="328"/>
      <c r="D97" s="305" t="s">
        <v>676</v>
      </c>
      <c r="E97" s="304" t="s">
        <v>91</v>
      </c>
      <c r="F97" s="328"/>
      <c r="G97" s="328"/>
      <c r="H97" s="328"/>
      <c r="I97" s="332">
        <v>17265.37120871</v>
      </c>
      <c r="J97" s="332"/>
      <c r="K97" s="332">
        <v>-117.65809347164526</v>
      </c>
      <c r="L97" s="332"/>
      <c r="M97" s="332">
        <v>318.8586918897863</v>
      </c>
      <c r="N97" s="332"/>
      <c r="O97" s="332">
        <v>159.9434233399995</v>
      </c>
      <c r="P97" s="332"/>
      <c r="Q97" s="332">
        <v>0</v>
      </c>
      <c r="R97" s="332"/>
      <c r="S97" s="332">
        <v>17626.51523046814</v>
      </c>
    </row>
    <row r="98" spans="1:19" s="314" customFormat="1" ht="12.75">
      <c r="A98" s="328"/>
      <c r="B98" s="328"/>
      <c r="C98" s="328" t="s">
        <v>677</v>
      </c>
      <c r="D98" s="304" t="s">
        <v>92</v>
      </c>
      <c r="E98" s="305"/>
      <c r="F98" s="328"/>
      <c r="G98" s="328"/>
      <c r="H98" s="328"/>
      <c r="I98" s="332">
        <v>82.97918022</v>
      </c>
      <c r="J98" s="332"/>
      <c r="K98" s="332">
        <v>1.9577920400000437</v>
      </c>
      <c r="L98" s="332"/>
      <c r="M98" s="332">
        <v>0</v>
      </c>
      <c r="N98" s="332"/>
      <c r="O98" s="332">
        <v>-5.0084936198402374E-14</v>
      </c>
      <c r="P98" s="332"/>
      <c r="Q98" s="332">
        <v>0</v>
      </c>
      <c r="R98" s="332"/>
      <c r="S98" s="332">
        <v>84.93697225999999</v>
      </c>
    </row>
    <row r="99" spans="9:19" s="260" customFormat="1" ht="12.75">
      <c r="I99" s="318"/>
      <c r="J99" s="318"/>
      <c r="K99" s="318"/>
      <c r="L99" s="318"/>
      <c r="M99" s="318"/>
      <c r="N99" s="318"/>
      <c r="O99" s="318"/>
      <c r="P99" s="318"/>
      <c r="Q99" s="318"/>
      <c r="R99" s="318"/>
      <c r="S99" s="318"/>
    </row>
    <row r="100" spans="2:19" ht="12.75">
      <c r="B100" s="336"/>
      <c r="C100" s="336"/>
      <c r="D100" s="336"/>
      <c r="E100" s="336"/>
      <c r="F100" s="336"/>
      <c r="G100" s="336"/>
      <c r="H100" s="336"/>
      <c r="I100" s="243"/>
      <c r="J100" s="243"/>
      <c r="K100" s="243"/>
      <c r="L100" s="383"/>
      <c r="M100" s="383"/>
      <c r="N100" s="243"/>
      <c r="O100" s="383"/>
      <c r="P100" s="383"/>
      <c r="Q100" s="383"/>
      <c r="R100" s="243"/>
      <c r="S100" s="383"/>
    </row>
    <row r="101" spans="1:19" s="314" customFormat="1" ht="12.75">
      <c r="A101" s="314" t="s">
        <v>475</v>
      </c>
      <c r="B101" s="314" t="s">
        <v>8</v>
      </c>
      <c r="C101" s="337"/>
      <c r="I101" s="332">
        <f>I103+I111+I128+I133</f>
        <v>172545.54229853558</v>
      </c>
      <c r="J101" s="318"/>
      <c r="K101" s="332">
        <f>K103+K111+K128+K133</f>
        <v>12803.780872079351</v>
      </c>
      <c r="L101" s="318"/>
      <c r="M101" s="332">
        <f>M103+M111+M128+M133</f>
        <v>5878.73433312489</v>
      </c>
      <c r="N101" s="318"/>
      <c r="O101" s="332">
        <f>O103+O111+O128+O133</f>
        <v>16461.055315635807</v>
      </c>
      <c r="P101" s="318"/>
      <c r="Q101" s="332">
        <f>Q103+Q111+Q128+Q133</f>
        <v>-33.160867203415776</v>
      </c>
      <c r="R101" s="318"/>
      <c r="S101" s="332">
        <f>S103+S111+S128+S133</f>
        <v>207655.9519521722</v>
      </c>
    </row>
    <row r="102" spans="1:19" s="314" customFormat="1" ht="12.75">
      <c r="A102" s="338"/>
      <c r="B102" s="338"/>
      <c r="C102" s="339"/>
      <c r="I102" s="332"/>
      <c r="J102" s="318"/>
      <c r="K102" s="332"/>
      <c r="L102" s="318"/>
      <c r="M102" s="332"/>
      <c r="N102" s="318"/>
      <c r="O102" s="332"/>
      <c r="P102" s="318"/>
      <c r="Q102" s="332"/>
      <c r="R102" s="318"/>
      <c r="S102" s="332"/>
    </row>
    <row r="103" spans="2:19" s="314" customFormat="1" ht="12.75">
      <c r="B103" s="314" t="s">
        <v>470</v>
      </c>
      <c r="C103" s="314" t="s">
        <v>322</v>
      </c>
      <c r="I103" s="332">
        <f>I104+I108</f>
        <v>99358.98949831275</v>
      </c>
      <c r="J103" s="318"/>
      <c r="K103" s="332">
        <f>K104+K108</f>
        <v>12873.916313568108</v>
      </c>
      <c r="L103" s="318"/>
      <c r="M103" s="332">
        <f>M104+M108</f>
        <v>1079.576616454984</v>
      </c>
      <c r="N103" s="318"/>
      <c r="O103" s="332">
        <f>O104+O108</f>
        <v>8037.764912081491</v>
      </c>
      <c r="P103" s="318"/>
      <c r="Q103" s="332">
        <f>Q104+Q108</f>
        <v>44.821658171884394</v>
      </c>
      <c r="R103" s="318"/>
      <c r="S103" s="332">
        <f>S104+S108</f>
        <v>121395.06899858921</v>
      </c>
    </row>
    <row r="104" spans="3:19" s="314" customFormat="1" ht="12.75">
      <c r="C104" s="314" t="s">
        <v>240</v>
      </c>
      <c r="D104" s="314" t="s">
        <v>601</v>
      </c>
      <c r="I104" s="332">
        <f>I106+I107</f>
        <v>95954.67074876266</v>
      </c>
      <c r="J104" s="318"/>
      <c r="K104" s="332">
        <f>K106+K107</f>
        <v>12341.544157424505</v>
      </c>
      <c r="L104" s="318"/>
      <c r="M104" s="332">
        <f>M106+M107</f>
        <v>1079.576616454984</v>
      </c>
      <c r="N104" s="318"/>
      <c r="O104" s="332">
        <f>O106+O107</f>
        <v>7944.252910947063</v>
      </c>
      <c r="P104" s="318"/>
      <c r="Q104" s="332">
        <f>Q106+Q107</f>
        <v>0</v>
      </c>
      <c r="R104" s="318"/>
      <c r="S104" s="332">
        <f>S106+S107</f>
        <v>117320.04443358921</v>
      </c>
    </row>
    <row r="105" spans="4:19" s="314" customFormat="1" ht="12.75">
      <c r="D105" s="314" t="s">
        <v>241</v>
      </c>
      <c r="I105" s="318"/>
      <c r="J105" s="318"/>
      <c r="K105" s="318"/>
      <c r="L105" s="318"/>
      <c r="M105" s="318"/>
      <c r="N105" s="318"/>
      <c r="O105" s="318"/>
      <c r="P105" s="318"/>
      <c r="Q105" s="318"/>
      <c r="R105" s="318"/>
      <c r="S105" s="318"/>
    </row>
    <row r="106" spans="4:19" s="314" customFormat="1" ht="12.75">
      <c r="D106" s="314" t="s">
        <v>602</v>
      </c>
      <c r="E106" s="314" t="s">
        <v>679</v>
      </c>
      <c r="I106" s="318">
        <v>0</v>
      </c>
      <c r="J106" s="318"/>
      <c r="K106" s="318">
        <v>0</v>
      </c>
      <c r="L106" s="318"/>
      <c r="M106" s="318">
        <v>0</v>
      </c>
      <c r="N106" s="318"/>
      <c r="O106" s="318">
        <v>0</v>
      </c>
      <c r="P106" s="318"/>
      <c r="Q106" s="318">
        <v>0</v>
      </c>
      <c r="R106" s="318"/>
      <c r="S106" s="318">
        <v>0</v>
      </c>
    </row>
    <row r="107" spans="4:19" s="314" customFormat="1" ht="12.75">
      <c r="D107" s="314" t="s">
        <v>604</v>
      </c>
      <c r="E107" s="314" t="s">
        <v>680</v>
      </c>
      <c r="I107" s="318">
        <v>95954.67074876266</v>
      </c>
      <c r="J107" s="318"/>
      <c r="K107" s="318">
        <v>12341.544157424505</v>
      </c>
      <c r="L107" s="318"/>
      <c r="M107" s="318">
        <v>1079.576616454984</v>
      </c>
      <c r="N107" s="318"/>
      <c r="O107" s="318">
        <v>7944.252910947063</v>
      </c>
      <c r="P107" s="318"/>
      <c r="Q107" s="318">
        <v>0</v>
      </c>
      <c r="R107" s="318"/>
      <c r="S107" s="318">
        <v>117320.04443358921</v>
      </c>
    </row>
    <row r="108" spans="3:19" s="314" customFormat="1" ht="12.75">
      <c r="C108" s="314" t="s">
        <v>244</v>
      </c>
      <c r="D108" s="314" t="s">
        <v>17</v>
      </c>
      <c r="I108" s="332">
        <f>I110+I109</f>
        <v>3404.3187495500893</v>
      </c>
      <c r="J108" s="318"/>
      <c r="K108" s="332">
        <f>K110+K109</f>
        <v>532.3721561436039</v>
      </c>
      <c r="L108" s="318"/>
      <c r="M108" s="332">
        <f>M110+M109</f>
        <v>0</v>
      </c>
      <c r="N108" s="318"/>
      <c r="O108" s="332">
        <f>O110+O109</f>
        <v>93.51200113442798</v>
      </c>
      <c r="P108" s="318"/>
      <c r="Q108" s="332">
        <f>Q110+Q109</f>
        <v>44.821658171884394</v>
      </c>
      <c r="R108" s="318"/>
      <c r="S108" s="332">
        <f>S110+S109</f>
        <v>4075.0245650000056</v>
      </c>
    </row>
    <row r="109" spans="4:19" s="314" customFormat="1" ht="12.75">
      <c r="D109" s="314" t="s">
        <v>606</v>
      </c>
      <c r="E109" s="314" t="s">
        <v>679</v>
      </c>
      <c r="I109" s="318">
        <v>0</v>
      </c>
      <c r="J109" s="318"/>
      <c r="K109" s="318">
        <v>0</v>
      </c>
      <c r="L109" s="318"/>
      <c r="M109" s="318">
        <v>0</v>
      </c>
      <c r="N109" s="318"/>
      <c r="O109" s="318">
        <v>0</v>
      </c>
      <c r="P109" s="318"/>
      <c r="Q109" s="318">
        <v>0</v>
      </c>
      <c r="R109" s="318"/>
      <c r="S109" s="318">
        <v>0</v>
      </c>
    </row>
    <row r="110" spans="4:19" s="314" customFormat="1" ht="12.75">
      <c r="D110" s="314" t="s">
        <v>607</v>
      </c>
      <c r="E110" s="314" t="s">
        <v>680</v>
      </c>
      <c r="I110" s="318">
        <v>3404.3187495500893</v>
      </c>
      <c r="J110" s="318"/>
      <c r="K110" s="318">
        <v>532.3721561436039</v>
      </c>
      <c r="L110" s="318"/>
      <c r="M110" s="318">
        <v>0</v>
      </c>
      <c r="N110" s="318"/>
      <c r="O110" s="318">
        <v>93.51200113442798</v>
      </c>
      <c r="P110" s="318"/>
      <c r="Q110" s="318">
        <v>44.821658171884394</v>
      </c>
      <c r="R110" s="318"/>
      <c r="S110" s="318">
        <v>4075.0245650000056</v>
      </c>
    </row>
    <row r="111" spans="2:19" s="314" customFormat="1" ht="12.75">
      <c r="B111" s="314" t="s">
        <v>474</v>
      </c>
      <c r="C111" s="314" t="s">
        <v>97</v>
      </c>
      <c r="I111" s="318">
        <f>I112+I115</f>
        <v>20014.11586310532</v>
      </c>
      <c r="J111" s="318"/>
      <c r="K111" s="318">
        <f>K112+K115</f>
        <v>1921.9620486592607</v>
      </c>
      <c r="L111" s="318"/>
      <c r="M111" s="318">
        <f>M112+M115</f>
        <v>3420.396423750699</v>
      </c>
      <c r="N111" s="318"/>
      <c r="O111" s="318">
        <f>O112+O115</f>
        <v>2229.1112015543144</v>
      </c>
      <c r="P111" s="318"/>
      <c r="Q111" s="318">
        <f>Q112+Q115</f>
        <v>8.32861640813519</v>
      </c>
      <c r="R111" s="318"/>
      <c r="S111" s="318">
        <f>S112+S115</f>
        <v>27593.91415347773</v>
      </c>
    </row>
    <row r="112" spans="3:19" s="314" customFormat="1" ht="12.75">
      <c r="C112" s="314" t="s">
        <v>681</v>
      </c>
      <c r="D112" s="314" t="s">
        <v>249</v>
      </c>
      <c r="I112" s="332">
        <f>I113+I114</f>
        <v>8959.237978559062</v>
      </c>
      <c r="J112" s="318"/>
      <c r="K112" s="332">
        <f>K113+K114</f>
        <v>327.974254405093</v>
      </c>
      <c r="L112" s="318"/>
      <c r="M112" s="332">
        <f>M113+M114</f>
        <v>2586.409960898274</v>
      </c>
      <c r="N112" s="318"/>
      <c r="O112" s="332">
        <f>O113+O114</f>
        <v>2232.9112015543146</v>
      </c>
      <c r="P112" s="318"/>
      <c r="Q112" s="332">
        <f>Q113+Q114</f>
        <v>8.718127007413642</v>
      </c>
      <c r="R112" s="318"/>
      <c r="S112" s="332">
        <f>S113+S114</f>
        <v>14115.251522424158</v>
      </c>
    </row>
    <row r="113" spans="4:19" s="314" customFormat="1" ht="12.75">
      <c r="D113" s="314" t="s">
        <v>610</v>
      </c>
      <c r="E113" s="314" t="s">
        <v>682</v>
      </c>
      <c r="I113" s="318">
        <v>992.9284566749155</v>
      </c>
      <c r="J113" s="318"/>
      <c r="K113" s="318">
        <v>198.33107027833307</v>
      </c>
      <c r="L113" s="318"/>
      <c r="M113" s="318">
        <v>548.6922730277236</v>
      </c>
      <c r="N113" s="318"/>
      <c r="O113" s="318">
        <v>283.69120001902775</v>
      </c>
      <c r="P113" s="318"/>
      <c r="Q113" s="318">
        <v>0</v>
      </c>
      <c r="R113" s="318"/>
      <c r="S113" s="318">
        <v>2023.643</v>
      </c>
    </row>
    <row r="114" spans="4:19" s="314" customFormat="1" ht="12.75">
      <c r="D114" s="314" t="s">
        <v>611</v>
      </c>
      <c r="E114" s="314" t="s">
        <v>189</v>
      </c>
      <c r="I114" s="318">
        <v>7966.309521884146</v>
      </c>
      <c r="J114" s="318"/>
      <c r="K114" s="318">
        <v>129.64318412675993</v>
      </c>
      <c r="L114" s="318"/>
      <c r="M114" s="318">
        <v>2037.717687870551</v>
      </c>
      <c r="N114" s="318"/>
      <c r="O114" s="318">
        <v>1949.2200015352869</v>
      </c>
      <c r="P114" s="318"/>
      <c r="Q114" s="318">
        <v>8.718127007413642</v>
      </c>
      <c r="R114" s="318"/>
      <c r="S114" s="318">
        <v>12091.608522424158</v>
      </c>
    </row>
    <row r="115" spans="3:19" s="314" customFormat="1" ht="12.75">
      <c r="C115" s="314" t="s">
        <v>683</v>
      </c>
      <c r="D115" s="314" t="s">
        <v>255</v>
      </c>
      <c r="I115" s="318">
        <f>I116+I123</f>
        <v>11054.877884546255</v>
      </c>
      <c r="J115" s="318"/>
      <c r="K115" s="318">
        <f>K116+K123</f>
        <v>1593.9877942541677</v>
      </c>
      <c r="L115" s="318"/>
      <c r="M115" s="318">
        <f>M116+M123</f>
        <v>833.9864628524248</v>
      </c>
      <c r="N115" s="318"/>
      <c r="O115" s="318">
        <f>O116+O123</f>
        <v>-3.8</v>
      </c>
      <c r="P115" s="318"/>
      <c r="Q115" s="318">
        <f>Q116+Q123</f>
        <v>-0.38951059927845133</v>
      </c>
      <c r="R115" s="318"/>
      <c r="S115" s="318">
        <f>S116+S123</f>
        <v>13478.66263105357</v>
      </c>
    </row>
    <row r="116" spans="4:19" s="314" customFormat="1" ht="12.75">
      <c r="D116" s="314" t="s">
        <v>616</v>
      </c>
      <c r="E116" s="314" t="s">
        <v>617</v>
      </c>
      <c r="I116" s="332">
        <f>I117+I118+I119+I120</f>
        <v>10235.577884546256</v>
      </c>
      <c r="J116" s="318"/>
      <c r="K116" s="332">
        <f>K117+K118+K119+K120</f>
        <v>1664.6673457041677</v>
      </c>
      <c r="L116" s="318"/>
      <c r="M116" s="332">
        <f>M117+M118+M119+M120</f>
        <v>833.9864628524248</v>
      </c>
      <c r="N116" s="318"/>
      <c r="O116" s="332">
        <f>O117+O118+O119+O120</f>
        <v>-3.8</v>
      </c>
      <c r="P116" s="318"/>
      <c r="Q116" s="332">
        <f>Q117+Q118+Q119+Q120</f>
        <v>-0.36906204927842534</v>
      </c>
      <c r="R116" s="318"/>
      <c r="S116" s="332">
        <f>S117+S118+S119+S120</f>
        <v>12730.06263105357</v>
      </c>
    </row>
    <row r="117" spans="5:19" s="314" customFormat="1" ht="12.75">
      <c r="E117" s="314" t="s">
        <v>618</v>
      </c>
      <c r="F117" s="314" t="s">
        <v>103</v>
      </c>
      <c r="I117" s="318">
        <v>0</v>
      </c>
      <c r="J117" s="318"/>
      <c r="K117" s="318">
        <v>0</v>
      </c>
      <c r="L117" s="318"/>
      <c r="M117" s="318">
        <v>0</v>
      </c>
      <c r="N117" s="318"/>
      <c r="O117" s="318">
        <v>0</v>
      </c>
      <c r="P117" s="318"/>
      <c r="Q117" s="318">
        <v>0</v>
      </c>
      <c r="R117" s="318"/>
      <c r="S117" s="318">
        <v>0</v>
      </c>
    </row>
    <row r="118" spans="5:19" s="314" customFormat="1" ht="12.75">
      <c r="E118" s="314" t="s">
        <v>619</v>
      </c>
      <c r="F118" s="314" t="s">
        <v>612</v>
      </c>
      <c r="I118" s="318">
        <v>1986.9234837153133</v>
      </c>
      <c r="J118" s="318"/>
      <c r="K118" s="318">
        <v>-408.919521</v>
      </c>
      <c r="L118" s="318"/>
      <c r="M118" s="318">
        <v>10.212095397859983</v>
      </c>
      <c r="N118" s="318"/>
      <c r="O118" s="318">
        <v>0</v>
      </c>
      <c r="P118" s="318"/>
      <c r="Q118" s="318">
        <v>0.04667242682662831</v>
      </c>
      <c r="R118" s="318"/>
      <c r="S118" s="318">
        <v>1588.26273054</v>
      </c>
    </row>
    <row r="119" spans="5:19" s="314" customFormat="1" ht="12.75">
      <c r="E119" s="314" t="s">
        <v>620</v>
      </c>
      <c r="F119" s="314" t="s">
        <v>188</v>
      </c>
      <c r="I119" s="318">
        <v>1071.156939489245</v>
      </c>
      <c r="J119" s="318"/>
      <c r="K119" s="318">
        <v>441.6475569999999</v>
      </c>
      <c r="L119" s="318"/>
      <c r="M119" s="318">
        <v>84.667793010755</v>
      </c>
      <c r="N119" s="318"/>
      <c r="O119" s="318">
        <v>0</v>
      </c>
      <c r="P119" s="318"/>
      <c r="Q119" s="318">
        <v>-0.540620387999617</v>
      </c>
      <c r="R119" s="318"/>
      <c r="S119" s="318">
        <v>1596.9316691120002</v>
      </c>
    </row>
    <row r="120" spans="5:19" s="314" customFormat="1" ht="12.75">
      <c r="E120" s="314" t="s">
        <v>621</v>
      </c>
      <c r="F120" s="314" t="s">
        <v>189</v>
      </c>
      <c r="I120" s="332">
        <f>I121+I122</f>
        <v>7177.497461341698</v>
      </c>
      <c r="J120" s="318"/>
      <c r="K120" s="332">
        <f>K121+K122</f>
        <v>1631.9393097041677</v>
      </c>
      <c r="L120" s="318"/>
      <c r="M120" s="332">
        <f>M121+M122</f>
        <v>739.1065744438098</v>
      </c>
      <c r="N120" s="318"/>
      <c r="O120" s="332">
        <f>O121+O122</f>
        <v>-3.8</v>
      </c>
      <c r="P120" s="318"/>
      <c r="Q120" s="332">
        <f>Q121+Q122</f>
        <v>0.12488591189456333</v>
      </c>
      <c r="R120" s="318"/>
      <c r="S120" s="332">
        <f>S121+S122</f>
        <v>9544.86823140157</v>
      </c>
    </row>
    <row r="121" spans="6:19" s="314" customFormat="1" ht="12.75">
      <c r="F121" s="314" t="s">
        <v>333</v>
      </c>
      <c r="G121" s="314" t="s">
        <v>80</v>
      </c>
      <c r="I121" s="318">
        <v>2909.8836787402556</v>
      </c>
      <c r="J121" s="318"/>
      <c r="K121" s="318">
        <v>775.2066250000001</v>
      </c>
      <c r="L121" s="318"/>
      <c r="M121" s="318">
        <v>504.2</v>
      </c>
      <c r="N121" s="318"/>
      <c r="O121" s="318">
        <v>-1.8</v>
      </c>
      <c r="P121" s="318"/>
      <c r="Q121" s="318">
        <v>0.18351939561640052</v>
      </c>
      <c r="R121" s="318"/>
      <c r="S121" s="318">
        <v>4187.673823135872</v>
      </c>
    </row>
    <row r="122" spans="6:19" s="314" customFormat="1" ht="12.75">
      <c r="F122" s="314" t="s">
        <v>334</v>
      </c>
      <c r="G122" s="314" t="s">
        <v>81</v>
      </c>
      <c r="I122" s="318">
        <v>4267.613782601442</v>
      </c>
      <c r="J122" s="318"/>
      <c r="K122" s="318">
        <v>856.7326847041676</v>
      </c>
      <c r="L122" s="318"/>
      <c r="M122" s="318">
        <v>234.9065744438098</v>
      </c>
      <c r="N122" s="318"/>
      <c r="O122" s="318">
        <v>-2</v>
      </c>
      <c r="P122" s="318"/>
      <c r="Q122" s="318">
        <v>-0.05863348372183719</v>
      </c>
      <c r="R122" s="318"/>
      <c r="S122" s="318">
        <v>5357.194408265697</v>
      </c>
    </row>
    <row r="123" spans="4:19" s="314" customFormat="1" ht="12.75">
      <c r="D123" s="314" t="s">
        <v>684</v>
      </c>
      <c r="E123" s="314" t="s">
        <v>685</v>
      </c>
      <c r="I123" s="332">
        <f>I124+I125+I126+I127</f>
        <v>819.3000000000001</v>
      </c>
      <c r="J123" s="318"/>
      <c r="K123" s="332">
        <f>K124+K125+K126+K127</f>
        <v>-70.67955145000002</v>
      </c>
      <c r="L123" s="318"/>
      <c r="M123" s="332">
        <f>M124+M125+M126+M127</f>
        <v>0</v>
      </c>
      <c r="N123" s="318"/>
      <c r="O123" s="332">
        <f>O124+O125+O126+O127</f>
        <v>0</v>
      </c>
      <c r="P123" s="318"/>
      <c r="Q123" s="332">
        <f>Q124+Q125+Q126+Q127</f>
        <v>-0.02044855000002599</v>
      </c>
      <c r="R123" s="318"/>
      <c r="S123" s="332">
        <f>S124+S125+S126+S127</f>
        <v>748.6</v>
      </c>
    </row>
    <row r="124" spans="5:19" s="314" customFormat="1" ht="12.75">
      <c r="E124" s="314" t="s">
        <v>622</v>
      </c>
      <c r="F124" s="314" t="s">
        <v>103</v>
      </c>
      <c r="I124" s="318">
        <v>2.7</v>
      </c>
      <c r="J124" s="318"/>
      <c r="K124" s="318">
        <v>0</v>
      </c>
      <c r="L124" s="318"/>
      <c r="M124" s="318">
        <v>0</v>
      </c>
      <c r="N124" s="318"/>
      <c r="O124" s="318">
        <v>0</v>
      </c>
      <c r="P124" s="318"/>
      <c r="Q124" s="318">
        <v>0</v>
      </c>
      <c r="R124" s="318"/>
      <c r="S124" s="318">
        <v>2.7</v>
      </c>
    </row>
    <row r="125" spans="5:19" s="314" customFormat="1" ht="12.75">
      <c r="E125" s="314" t="s">
        <v>623</v>
      </c>
      <c r="F125" s="314" t="s">
        <v>686</v>
      </c>
      <c r="I125" s="318">
        <v>0</v>
      </c>
      <c r="J125" s="318"/>
      <c r="K125" s="318">
        <v>0</v>
      </c>
      <c r="L125" s="318"/>
      <c r="M125" s="318">
        <v>0</v>
      </c>
      <c r="N125" s="318"/>
      <c r="O125" s="318">
        <v>0</v>
      </c>
      <c r="P125" s="318"/>
      <c r="Q125" s="318">
        <v>0</v>
      </c>
      <c r="R125" s="318"/>
      <c r="S125" s="318">
        <v>0</v>
      </c>
    </row>
    <row r="126" spans="5:19" s="314" customFormat="1" ht="12.75">
      <c r="E126" s="314" t="s">
        <v>624</v>
      </c>
      <c r="F126" s="314" t="s">
        <v>188</v>
      </c>
      <c r="I126" s="318">
        <v>816.6</v>
      </c>
      <c r="J126" s="318"/>
      <c r="K126" s="318">
        <v>-70.67955145000002</v>
      </c>
      <c r="L126" s="318"/>
      <c r="M126" s="318">
        <v>0</v>
      </c>
      <c r="N126" s="318"/>
      <c r="O126" s="318">
        <v>0</v>
      </c>
      <c r="P126" s="318"/>
      <c r="Q126" s="318">
        <v>-0.02044855000002599</v>
      </c>
      <c r="R126" s="318"/>
      <c r="S126" s="318">
        <v>745.9</v>
      </c>
    </row>
    <row r="127" spans="5:19" s="314" customFormat="1" ht="12.75">
      <c r="E127" s="314" t="s">
        <v>625</v>
      </c>
      <c r="F127" s="314" t="s">
        <v>189</v>
      </c>
      <c r="I127" s="318">
        <v>0</v>
      </c>
      <c r="J127" s="318"/>
      <c r="K127" s="318">
        <v>0</v>
      </c>
      <c r="L127" s="318"/>
      <c r="M127" s="318">
        <v>0</v>
      </c>
      <c r="N127" s="318"/>
      <c r="O127" s="318">
        <v>0</v>
      </c>
      <c r="P127" s="318"/>
      <c r="Q127" s="318">
        <v>0</v>
      </c>
      <c r="R127" s="318"/>
      <c r="S127" s="318">
        <v>0</v>
      </c>
    </row>
    <row r="128" spans="2:19" s="314" customFormat="1" ht="12.75">
      <c r="B128" s="314" t="s">
        <v>539</v>
      </c>
      <c r="C128" s="314" t="s">
        <v>485</v>
      </c>
      <c r="I128" s="332">
        <f>I129+I130+I131+I132</f>
        <v>4088.3731224099893</v>
      </c>
      <c r="J128" s="318"/>
      <c r="K128" s="332">
        <f>K129+K130+K131+K132</f>
        <v>-8945.266950849198</v>
      </c>
      <c r="L128" s="318"/>
      <c r="M128" s="332">
        <f>M129+M130+M131+M132</f>
        <v>1378.7612929192076</v>
      </c>
      <c r="N128" s="318"/>
      <c r="O128" s="332">
        <f>O129+O130+O131+O132</f>
        <v>6025.4792019999995</v>
      </c>
      <c r="P128" s="318"/>
      <c r="Q128" s="332">
        <f>Q129+Q130+Q131+Q132</f>
        <v>2.842170943040401E-14</v>
      </c>
      <c r="R128" s="318"/>
      <c r="S128" s="332">
        <f>S129+S130+S131+S132</f>
        <v>2547.346666479998</v>
      </c>
    </row>
    <row r="129" spans="3:19" s="314" customFormat="1" ht="12.75">
      <c r="C129" s="314" t="s">
        <v>626</v>
      </c>
      <c r="D129" s="314" t="s">
        <v>103</v>
      </c>
      <c r="I129" s="318">
        <v>0</v>
      </c>
      <c r="J129" s="318"/>
      <c r="K129" s="318">
        <v>0</v>
      </c>
      <c r="L129" s="318"/>
      <c r="M129" s="318">
        <v>0</v>
      </c>
      <c r="N129" s="318"/>
      <c r="O129" s="318">
        <v>0</v>
      </c>
      <c r="P129" s="318"/>
      <c r="Q129" s="318">
        <v>0</v>
      </c>
      <c r="R129" s="318"/>
      <c r="S129" s="318">
        <v>0</v>
      </c>
    </row>
    <row r="130" spans="3:19" s="314" customFormat="1" ht="12.75">
      <c r="C130" s="314" t="s">
        <v>627</v>
      </c>
      <c r="D130" s="314" t="s">
        <v>612</v>
      </c>
      <c r="I130" s="318">
        <v>0</v>
      </c>
      <c r="J130" s="318"/>
      <c r="K130" s="318">
        <v>0</v>
      </c>
      <c r="L130" s="318"/>
      <c r="M130" s="318">
        <v>0</v>
      </c>
      <c r="N130" s="318"/>
      <c r="O130" s="318">
        <v>0</v>
      </c>
      <c r="P130" s="318"/>
      <c r="Q130" s="318">
        <v>0</v>
      </c>
      <c r="R130" s="318"/>
      <c r="S130" s="318">
        <v>0</v>
      </c>
    </row>
    <row r="131" spans="3:19" s="314" customFormat="1" ht="12.75">
      <c r="C131" s="314" t="s">
        <v>628</v>
      </c>
      <c r="D131" s="314" t="s">
        <v>188</v>
      </c>
      <c r="I131" s="318">
        <v>3279.371966319989</v>
      </c>
      <c r="J131" s="318"/>
      <c r="K131" s="318">
        <v>-3658.641266112175</v>
      </c>
      <c r="L131" s="318"/>
      <c r="M131" s="318">
        <v>566.232180172183</v>
      </c>
      <c r="N131" s="318"/>
      <c r="O131" s="318">
        <v>1427.5</v>
      </c>
      <c r="P131" s="318"/>
      <c r="Q131" s="318">
        <v>0</v>
      </c>
      <c r="R131" s="318"/>
      <c r="S131" s="318">
        <v>1614.4628803799974</v>
      </c>
    </row>
    <row r="132" spans="3:19" s="314" customFormat="1" ht="12.75">
      <c r="C132" s="314" t="s">
        <v>629</v>
      </c>
      <c r="D132" s="314" t="s">
        <v>189</v>
      </c>
      <c r="I132" s="318">
        <v>809.00115609</v>
      </c>
      <c r="J132" s="318"/>
      <c r="K132" s="318">
        <v>-5286.625684737023</v>
      </c>
      <c r="L132" s="318"/>
      <c r="M132" s="318">
        <v>812.5291127470246</v>
      </c>
      <c r="N132" s="318"/>
      <c r="O132" s="318">
        <v>4597.9792019999995</v>
      </c>
      <c r="P132" s="318"/>
      <c r="Q132" s="318">
        <v>2.842170943040401E-14</v>
      </c>
      <c r="R132" s="318"/>
      <c r="S132" s="318">
        <v>932.8837861000004</v>
      </c>
    </row>
    <row r="133" spans="2:19" s="314" customFormat="1" ht="12.75">
      <c r="B133" s="314" t="s">
        <v>630</v>
      </c>
      <c r="C133" s="314" t="s">
        <v>101</v>
      </c>
      <c r="I133" s="318">
        <f>I134+I145+I163+I166+I179</f>
        <v>49084.06381470752</v>
      </c>
      <c r="J133" s="318"/>
      <c r="K133" s="318">
        <f>K134+K145+K163+K166+K179</f>
        <v>6953.169460701179</v>
      </c>
      <c r="L133" s="318"/>
      <c r="M133" s="318">
        <f>M134+M145+M163+M166+M179</f>
        <v>0</v>
      </c>
      <c r="N133" s="318"/>
      <c r="O133" s="318">
        <f>O134+O145+O163+O166+O179</f>
        <v>168.70000000000002</v>
      </c>
      <c r="P133" s="318"/>
      <c r="Q133" s="318">
        <f>Q134+Q145+Q163+Q166+Q179</f>
        <v>-86.31114178343539</v>
      </c>
      <c r="R133" s="318"/>
      <c r="S133" s="318">
        <f>S134+S145+S163+S166+S179</f>
        <v>56119.622133625264</v>
      </c>
    </row>
    <row r="134" spans="3:19" s="314" customFormat="1" ht="12.75">
      <c r="C134" s="314" t="s">
        <v>313</v>
      </c>
      <c r="D134" s="314" t="s">
        <v>21</v>
      </c>
      <c r="I134" s="318">
        <f>I135+I138</f>
        <v>9563.75857578959</v>
      </c>
      <c r="J134" s="318"/>
      <c r="K134" s="318">
        <f>K135+K138</f>
        <v>-444.6383381349995</v>
      </c>
      <c r="L134" s="318"/>
      <c r="M134" s="318">
        <f>M135+M138</f>
        <v>0</v>
      </c>
      <c r="N134" s="318"/>
      <c r="O134" s="318">
        <f>O135+O138</f>
        <v>0</v>
      </c>
      <c r="P134" s="318"/>
      <c r="Q134" s="318">
        <f>Q135+Q138</f>
        <v>11.61757166475667</v>
      </c>
      <c r="R134" s="318"/>
      <c r="S134" s="318">
        <f>S135+S138</f>
        <v>9130.737809319346</v>
      </c>
    </row>
    <row r="135" spans="4:19" s="314" customFormat="1" ht="12.75">
      <c r="D135" s="314" t="s">
        <v>631</v>
      </c>
      <c r="E135" s="314" t="s">
        <v>612</v>
      </c>
      <c r="I135" s="332">
        <f>I136+I137</f>
        <v>0</v>
      </c>
      <c r="J135" s="318"/>
      <c r="K135" s="332">
        <f>K136+K137</f>
        <v>-10.831897250405468</v>
      </c>
      <c r="L135" s="318"/>
      <c r="M135" s="332">
        <f>M136+M137</f>
        <v>0</v>
      </c>
      <c r="N135" s="318"/>
      <c r="O135" s="332">
        <f>O136+O137</f>
        <v>0</v>
      </c>
      <c r="P135" s="318"/>
      <c r="Q135" s="332">
        <f>Q136+Q137</f>
        <v>10.831897250405468</v>
      </c>
      <c r="R135" s="318"/>
      <c r="S135" s="332">
        <f>S136+S137</f>
        <v>0</v>
      </c>
    </row>
    <row r="136" spans="5:19" s="314" customFormat="1" ht="12.75">
      <c r="E136" s="314" t="s">
        <v>632</v>
      </c>
      <c r="F136" s="314" t="s">
        <v>633</v>
      </c>
      <c r="I136" s="318">
        <v>0</v>
      </c>
      <c r="J136" s="318"/>
      <c r="K136" s="318">
        <v>-10.831897250405468</v>
      </c>
      <c r="L136" s="318"/>
      <c r="M136" s="318">
        <v>0</v>
      </c>
      <c r="N136" s="318"/>
      <c r="O136" s="318">
        <v>0</v>
      </c>
      <c r="P136" s="318"/>
      <c r="Q136" s="318">
        <v>10.831897250405468</v>
      </c>
      <c r="R136" s="318"/>
      <c r="S136" s="318">
        <v>0</v>
      </c>
    </row>
    <row r="137" spans="5:19" s="314" customFormat="1" ht="12.75">
      <c r="E137" s="314" t="s">
        <v>634</v>
      </c>
      <c r="F137" s="314" t="s">
        <v>635</v>
      </c>
      <c r="I137" s="318">
        <v>0</v>
      </c>
      <c r="J137" s="318"/>
      <c r="K137" s="318">
        <v>0</v>
      </c>
      <c r="L137" s="318"/>
      <c r="M137" s="318">
        <v>0</v>
      </c>
      <c r="N137" s="318"/>
      <c r="O137" s="318">
        <v>0</v>
      </c>
      <c r="P137" s="318"/>
      <c r="Q137" s="318">
        <v>0</v>
      </c>
      <c r="R137" s="318"/>
      <c r="S137" s="318">
        <v>0</v>
      </c>
    </row>
    <row r="138" spans="4:19" s="314" customFormat="1" ht="12.75">
      <c r="D138" s="314" t="s">
        <v>636</v>
      </c>
      <c r="E138" s="314" t="s">
        <v>189</v>
      </c>
      <c r="I138" s="318">
        <f>I139+I142</f>
        <v>9563.75857578959</v>
      </c>
      <c r="J138" s="318"/>
      <c r="K138" s="318">
        <f>K139+K142</f>
        <v>-433.80644088459405</v>
      </c>
      <c r="L138" s="318"/>
      <c r="M138" s="318">
        <f>M139+M142</f>
        <v>0</v>
      </c>
      <c r="N138" s="318"/>
      <c r="O138" s="318">
        <f>O139+O142</f>
        <v>0</v>
      </c>
      <c r="P138" s="318"/>
      <c r="Q138" s="318">
        <f>Q139+Q142</f>
        <v>0.7856744143512008</v>
      </c>
      <c r="R138" s="318"/>
      <c r="S138" s="318">
        <f>S139+S142</f>
        <v>9130.737809319346</v>
      </c>
    </row>
    <row r="139" spans="5:19" s="340" customFormat="1" ht="12.75">
      <c r="E139" s="340" t="s">
        <v>637</v>
      </c>
      <c r="F139" s="340" t="s">
        <v>633</v>
      </c>
      <c r="H139" s="314"/>
      <c r="I139" s="332">
        <f>I140+I141</f>
        <v>998.1829190000001</v>
      </c>
      <c r="J139" s="318"/>
      <c r="K139" s="332">
        <f>K140+K141</f>
        <v>-156.946051</v>
      </c>
      <c r="L139" s="318"/>
      <c r="M139" s="332">
        <f>M140+M141</f>
        <v>0</v>
      </c>
      <c r="N139" s="318"/>
      <c r="O139" s="332">
        <f>O140+O141</f>
        <v>0</v>
      </c>
      <c r="P139" s="318"/>
      <c r="Q139" s="332">
        <f>Q140+Q141</f>
        <v>-0.015020333333444116</v>
      </c>
      <c r="R139" s="318"/>
      <c r="S139" s="332">
        <f>S140+S141</f>
        <v>841.2218476666666</v>
      </c>
    </row>
    <row r="140" spans="6:19" s="340" customFormat="1" ht="12.75">
      <c r="F140" s="340" t="s">
        <v>687</v>
      </c>
      <c r="G140" s="340" t="s">
        <v>80</v>
      </c>
      <c r="H140" s="314"/>
      <c r="I140" s="318">
        <v>455.209</v>
      </c>
      <c r="J140" s="318"/>
      <c r="K140" s="318">
        <v>-36.693999999999996</v>
      </c>
      <c r="L140" s="318"/>
      <c r="M140" s="318">
        <v>0</v>
      </c>
      <c r="N140" s="318"/>
      <c r="O140" s="318">
        <v>0</v>
      </c>
      <c r="P140" s="318"/>
      <c r="Q140" s="318">
        <v>0.0018476666665900865</v>
      </c>
      <c r="R140" s="318"/>
      <c r="S140" s="318">
        <v>418.5168476666666</v>
      </c>
    </row>
    <row r="141" spans="6:19" s="340" customFormat="1" ht="12.75">
      <c r="F141" s="340" t="s">
        <v>688</v>
      </c>
      <c r="G141" s="340" t="s">
        <v>81</v>
      </c>
      <c r="H141" s="314"/>
      <c r="I141" s="318">
        <v>542.973919</v>
      </c>
      <c r="J141" s="318"/>
      <c r="K141" s="318">
        <v>-120.25205100000001</v>
      </c>
      <c r="L141" s="318"/>
      <c r="M141" s="318">
        <v>0</v>
      </c>
      <c r="N141" s="318"/>
      <c r="O141" s="318">
        <v>0</v>
      </c>
      <c r="P141" s="318"/>
      <c r="Q141" s="318">
        <v>-0.016868000000034203</v>
      </c>
      <c r="R141" s="318"/>
      <c r="S141" s="318">
        <v>422.705</v>
      </c>
    </row>
    <row r="142" spans="5:19" s="340" customFormat="1" ht="12.75">
      <c r="E142" s="340" t="s">
        <v>638</v>
      </c>
      <c r="F142" s="340" t="s">
        <v>635</v>
      </c>
      <c r="H142" s="314"/>
      <c r="I142" s="332">
        <f>I143+I144</f>
        <v>8565.57565678959</v>
      </c>
      <c r="J142" s="318"/>
      <c r="K142" s="332">
        <f>K143+K144</f>
        <v>-276.86038988459404</v>
      </c>
      <c r="L142" s="318"/>
      <c r="M142" s="332">
        <f>M143+M144</f>
        <v>0</v>
      </c>
      <c r="N142" s="318"/>
      <c r="O142" s="332">
        <f>O143+O144</f>
        <v>0</v>
      </c>
      <c r="P142" s="318"/>
      <c r="Q142" s="332">
        <f>Q143+Q144</f>
        <v>0.8006947476846449</v>
      </c>
      <c r="R142" s="318"/>
      <c r="S142" s="332">
        <f>S143+S144</f>
        <v>8289.51596165268</v>
      </c>
    </row>
    <row r="143" spans="6:19" s="340" customFormat="1" ht="12.75">
      <c r="F143" s="340" t="s">
        <v>639</v>
      </c>
      <c r="G143" s="340" t="s">
        <v>80</v>
      </c>
      <c r="H143" s="314"/>
      <c r="I143" s="318">
        <v>1674.3248769</v>
      </c>
      <c r="J143" s="318"/>
      <c r="K143" s="318">
        <v>-542.2</v>
      </c>
      <c r="L143" s="318"/>
      <c r="M143" s="318">
        <v>0</v>
      </c>
      <c r="N143" s="318"/>
      <c r="O143" s="318">
        <v>0</v>
      </c>
      <c r="P143" s="318"/>
      <c r="Q143" s="318">
        <v>-0.02487690000020848</v>
      </c>
      <c r="R143" s="318"/>
      <c r="S143" s="318">
        <v>1132.1</v>
      </c>
    </row>
    <row r="144" spans="6:19" s="340" customFormat="1" ht="12.75">
      <c r="F144" s="340" t="s">
        <v>640</v>
      </c>
      <c r="G144" s="340" t="s">
        <v>81</v>
      </c>
      <c r="H144" s="314"/>
      <c r="I144" s="318">
        <v>6891.2507798895895</v>
      </c>
      <c r="J144" s="318"/>
      <c r="K144" s="318">
        <v>265.339610115406</v>
      </c>
      <c r="L144" s="318"/>
      <c r="M144" s="318">
        <v>0</v>
      </c>
      <c r="N144" s="318"/>
      <c r="O144" s="318">
        <v>0</v>
      </c>
      <c r="P144" s="318"/>
      <c r="Q144" s="318">
        <v>0.8255716476848534</v>
      </c>
      <c r="R144" s="318"/>
      <c r="S144" s="318">
        <v>7157.41596165268</v>
      </c>
    </row>
    <row r="145" spans="3:19" s="314" customFormat="1" ht="12.75">
      <c r="C145" s="314" t="s">
        <v>314</v>
      </c>
      <c r="D145" s="314" t="s">
        <v>22</v>
      </c>
      <c r="I145" s="318">
        <f>I146+I150+I153+I156</f>
        <v>38965.090585267935</v>
      </c>
      <c r="J145" s="318"/>
      <c r="K145" s="318">
        <f>K146+K150+K153+K156</f>
        <v>6092.426241374529</v>
      </c>
      <c r="L145" s="318"/>
      <c r="M145" s="318">
        <f>M146+M150+M153+M156</f>
        <v>0</v>
      </c>
      <c r="N145" s="318"/>
      <c r="O145" s="318">
        <f>O146+O150+O153+O156</f>
        <v>148.8</v>
      </c>
      <c r="P145" s="318"/>
      <c r="Q145" s="318">
        <f>Q146+Q150+Q153+Q156</f>
        <v>-97.8394658865423</v>
      </c>
      <c r="R145" s="318"/>
      <c r="S145" s="318">
        <f>S146+S150+S153+S156</f>
        <v>45108.47736075592</v>
      </c>
    </row>
    <row r="146" spans="4:19" s="314" customFormat="1" ht="12.75">
      <c r="D146" s="314" t="s">
        <v>641</v>
      </c>
      <c r="E146" s="314" t="s">
        <v>103</v>
      </c>
      <c r="I146" s="318">
        <f>I147+I148+I149</f>
        <v>0</v>
      </c>
      <c r="J146" s="318"/>
      <c r="K146" s="318">
        <f>K147+K148+K149</f>
        <v>0</v>
      </c>
      <c r="L146" s="318"/>
      <c r="M146" s="318">
        <f>M147+M148+M149</f>
        <v>0</v>
      </c>
      <c r="N146" s="318"/>
      <c r="O146" s="318">
        <f>O147+O148+O149</f>
        <v>0</v>
      </c>
      <c r="P146" s="318"/>
      <c r="Q146" s="318">
        <f>Q147+Q148+Q149</f>
        <v>0</v>
      </c>
      <c r="R146" s="318"/>
      <c r="S146" s="318">
        <f>S147+S148+S149</f>
        <v>0</v>
      </c>
    </row>
    <row r="147" spans="5:19" s="314" customFormat="1" ht="12.75">
      <c r="E147" s="314" t="s">
        <v>642</v>
      </c>
      <c r="F147" s="314" t="s">
        <v>689</v>
      </c>
      <c r="I147" s="318">
        <v>0</v>
      </c>
      <c r="J147" s="318"/>
      <c r="K147" s="318">
        <v>0</v>
      </c>
      <c r="L147" s="318"/>
      <c r="M147" s="318">
        <v>0</v>
      </c>
      <c r="N147" s="318"/>
      <c r="O147" s="318">
        <v>0</v>
      </c>
      <c r="P147" s="318"/>
      <c r="Q147" s="318">
        <v>0</v>
      </c>
      <c r="R147" s="318"/>
      <c r="S147" s="318">
        <v>0</v>
      </c>
    </row>
    <row r="148" spans="5:19" s="314" customFormat="1" ht="12.75">
      <c r="E148" s="314" t="s">
        <v>643</v>
      </c>
      <c r="F148" s="314" t="s">
        <v>690</v>
      </c>
      <c r="I148" s="318">
        <v>0</v>
      </c>
      <c r="J148" s="318"/>
      <c r="K148" s="318">
        <v>0</v>
      </c>
      <c r="L148" s="318"/>
      <c r="M148" s="318">
        <v>0</v>
      </c>
      <c r="N148" s="318"/>
      <c r="O148" s="318">
        <v>0</v>
      </c>
      <c r="P148" s="318"/>
      <c r="Q148" s="318">
        <v>0</v>
      </c>
      <c r="R148" s="318"/>
      <c r="S148" s="318">
        <v>0</v>
      </c>
    </row>
    <row r="149" spans="5:19" s="314" customFormat="1" ht="12.75">
      <c r="E149" s="314" t="s">
        <v>691</v>
      </c>
      <c r="F149" s="314" t="s">
        <v>635</v>
      </c>
      <c r="I149" s="318">
        <v>0</v>
      </c>
      <c r="J149" s="318"/>
      <c r="K149" s="318">
        <v>0</v>
      </c>
      <c r="L149" s="318"/>
      <c r="M149" s="318">
        <v>0</v>
      </c>
      <c r="N149" s="318"/>
      <c r="O149" s="318">
        <v>0</v>
      </c>
      <c r="P149" s="318"/>
      <c r="Q149" s="318">
        <v>0</v>
      </c>
      <c r="R149" s="318"/>
      <c r="S149" s="318">
        <v>0</v>
      </c>
    </row>
    <row r="150" spans="4:19" s="314" customFormat="1" ht="12.75">
      <c r="D150" s="314" t="s">
        <v>692</v>
      </c>
      <c r="E150" s="314" t="s">
        <v>187</v>
      </c>
      <c r="I150" s="318">
        <f>I151+I152</f>
        <v>1040.7551970000002</v>
      </c>
      <c r="J150" s="318"/>
      <c r="K150" s="318">
        <f>K151+K152</f>
        <v>34.979791000000006</v>
      </c>
      <c r="L150" s="318"/>
      <c r="M150" s="318">
        <f>M151+M152</f>
        <v>0</v>
      </c>
      <c r="N150" s="318"/>
      <c r="O150" s="318">
        <f>O151+O152</f>
        <v>6.4</v>
      </c>
      <c r="P150" s="318"/>
      <c r="Q150" s="318">
        <f>Q151+Q152</f>
        <v>0.06151802453979993</v>
      </c>
      <c r="R150" s="318"/>
      <c r="S150" s="318">
        <f>S151+S152</f>
        <v>1082.19650602454</v>
      </c>
    </row>
    <row r="151" spans="5:19" s="314" customFormat="1" ht="12.75">
      <c r="E151" s="314" t="s">
        <v>645</v>
      </c>
      <c r="F151" s="314" t="s">
        <v>633</v>
      </c>
      <c r="I151" s="318">
        <v>1039.7551970000002</v>
      </c>
      <c r="J151" s="318"/>
      <c r="K151" s="318">
        <v>35.979791000000006</v>
      </c>
      <c r="L151" s="318"/>
      <c r="M151" s="318">
        <v>0</v>
      </c>
      <c r="N151" s="318"/>
      <c r="O151" s="318">
        <v>6.4</v>
      </c>
      <c r="P151" s="318"/>
      <c r="Q151" s="318">
        <v>0.06151802453979993</v>
      </c>
      <c r="R151" s="318"/>
      <c r="S151" s="318">
        <v>1082.19650602454</v>
      </c>
    </row>
    <row r="152" spans="5:19" s="314" customFormat="1" ht="12.75">
      <c r="E152" s="314" t="s">
        <v>646</v>
      </c>
      <c r="F152" s="314" t="s">
        <v>635</v>
      </c>
      <c r="I152" s="318">
        <v>1</v>
      </c>
      <c r="J152" s="318"/>
      <c r="K152" s="318">
        <v>-1</v>
      </c>
      <c r="L152" s="318"/>
      <c r="M152" s="318">
        <v>0</v>
      </c>
      <c r="N152" s="318"/>
      <c r="O152" s="318">
        <v>0</v>
      </c>
      <c r="P152" s="318"/>
      <c r="Q152" s="318">
        <v>0</v>
      </c>
      <c r="R152" s="318"/>
      <c r="S152" s="318">
        <v>0</v>
      </c>
    </row>
    <row r="153" spans="4:19" s="314" customFormat="1" ht="12.75">
      <c r="D153" s="314" t="s">
        <v>647</v>
      </c>
      <c r="E153" s="314" t="s">
        <v>188</v>
      </c>
      <c r="I153" s="318">
        <f>I154+I155</f>
        <v>11008.146492</v>
      </c>
      <c r="J153" s="318"/>
      <c r="K153" s="318">
        <f>K154+K155</f>
        <v>2527.515592000001</v>
      </c>
      <c r="L153" s="318"/>
      <c r="M153" s="318">
        <f>M154+M155</f>
        <v>0</v>
      </c>
      <c r="N153" s="318"/>
      <c r="O153" s="318">
        <f>O154+O155</f>
        <v>-96.1</v>
      </c>
      <c r="P153" s="318"/>
      <c r="Q153" s="318">
        <f>Q154+Q155</f>
        <v>-0.014752999999323002</v>
      </c>
      <c r="R153" s="318"/>
      <c r="S153" s="318">
        <f>S154+S155</f>
        <v>13439.547331</v>
      </c>
    </row>
    <row r="154" spans="5:19" s="314" customFormat="1" ht="12.75">
      <c r="E154" s="314" t="s">
        <v>648</v>
      </c>
      <c r="F154" s="314" t="s">
        <v>633</v>
      </c>
      <c r="I154" s="318">
        <v>8982.002677999999</v>
      </c>
      <c r="J154" s="318"/>
      <c r="K154" s="318">
        <v>-2158.8612579999995</v>
      </c>
      <c r="L154" s="318"/>
      <c r="M154" s="318">
        <v>0</v>
      </c>
      <c r="N154" s="318"/>
      <c r="O154" s="318">
        <v>-96.1</v>
      </c>
      <c r="P154" s="318"/>
      <c r="Q154" s="318">
        <v>0.020045000000757263</v>
      </c>
      <c r="R154" s="318"/>
      <c r="S154" s="318">
        <v>6727.061465</v>
      </c>
    </row>
    <row r="155" spans="5:19" s="314" customFormat="1" ht="12.75">
      <c r="E155" s="314" t="s">
        <v>649</v>
      </c>
      <c r="F155" s="314" t="s">
        <v>635</v>
      </c>
      <c r="I155" s="318">
        <v>2026.143814</v>
      </c>
      <c r="J155" s="318"/>
      <c r="K155" s="318">
        <v>4686.376850000001</v>
      </c>
      <c r="L155" s="318"/>
      <c r="M155" s="318">
        <v>0</v>
      </c>
      <c r="N155" s="318"/>
      <c r="O155" s="318">
        <v>0</v>
      </c>
      <c r="P155" s="318"/>
      <c r="Q155" s="318">
        <v>-0.034798000000080265</v>
      </c>
      <c r="R155" s="318"/>
      <c r="S155" s="318">
        <v>6712.485866</v>
      </c>
    </row>
    <row r="156" spans="4:19" s="314" customFormat="1" ht="12.75">
      <c r="D156" s="314" t="s">
        <v>650</v>
      </c>
      <c r="E156" s="314" t="s">
        <v>189</v>
      </c>
      <c r="I156" s="318">
        <f>I157+I160</f>
        <v>26916.188896267933</v>
      </c>
      <c r="J156" s="318"/>
      <c r="K156" s="318">
        <f>K157+K160</f>
        <v>3529.9308583745274</v>
      </c>
      <c r="L156" s="318"/>
      <c r="M156" s="318">
        <f>M157+M160</f>
        <v>0</v>
      </c>
      <c r="N156" s="318"/>
      <c r="O156" s="318">
        <f>O157+O160</f>
        <v>238.5</v>
      </c>
      <c r="P156" s="318"/>
      <c r="Q156" s="318">
        <f>Q157+Q160</f>
        <v>-97.88623091108278</v>
      </c>
      <c r="R156" s="318"/>
      <c r="S156" s="318">
        <f>S157+S160</f>
        <v>30586.73352373138</v>
      </c>
    </row>
    <row r="157" spans="5:19" s="314" customFormat="1" ht="12.75">
      <c r="E157" s="314" t="s">
        <v>651</v>
      </c>
      <c r="F157" s="314" t="s">
        <v>633</v>
      </c>
      <c r="I157" s="318">
        <f>I158+I159</f>
        <v>24109.38727617346</v>
      </c>
      <c r="J157" s="318"/>
      <c r="K157" s="318">
        <f>K158+K159</f>
        <v>4986.146118469</v>
      </c>
      <c r="L157" s="318"/>
      <c r="M157" s="318">
        <f>M158+M159</f>
        <v>0</v>
      </c>
      <c r="N157" s="318"/>
      <c r="O157" s="318">
        <f>O158+O159</f>
        <v>238.5</v>
      </c>
      <c r="P157" s="318"/>
      <c r="Q157" s="318">
        <f>Q158+Q159</f>
        <v>-97.87105591108268</v>
      </c>
      <c r="R157" s="318"/>
      <c r="S157" s="318">
        <f>S158+S159</f>
        <v>29236.162338731378</v>
      </c>
    </row>
    <row r="158" spans="6:19" s="314" customFormat="1" ht="12.75">
      <c r="F158" s="314" t="s">
        <v>693</v>
      </c>
      <c r="G158" s="314" t="s">
        <v>80</v>
      </c>
      <c r="I158" s="318">
        <v>2349.77095268564</v>
      </c>
      <c r="J158" s="318"/>
      <c r="K158" s="318">
        <v>625.9739092900003</v>
      </c>
      <c r="L158" s="318"/>
      <c r="M158" s="318">
        <v>0</v>
      </c>
      <c r="N158" s="318"/>
      <c r="O158" s="318">
        <v>3.3</v>
      </c>
      <c r="P158" s="318"/>
      <c r="Q158" s="318">
        <v>-0.01757763563994122</v>
      </c>
      <c r="R158" s="318"/>
      <c r="S158" s="318">
        <v>2979.0272843400003</v>
      </c>
    </row>
    <row r="159" spans="6:19" s="314" customFormat="1" ht="12.75">
      <c r="F159" s="314" t="s">
        <v>694</v>
      </c>
      <c r="G159" s="314" t="s">
        <v>81</v>
      </c>
      <c r="I159" s="318">
        <v>21759.61632348782</v>
      </c>
      <c r="J159" s="318"/>
      <c r="K159" s="318">
        <v>4360.172209179</v>
      </c>
      <c r="L159" s="318"/>
      <c r="M159" s="318">
        <v>0</v>
      </c>
      <c r="N159" s="318"/>
      <c r="O159" s="318">
        <v>235.2</v>
      </c>
      <c r="P159" s="318"/>
      <c r="Q159" s="318">
        <v>-97.85347827544274</v>
      </c>
      <c r="R159" s="318"/>
      <c r="S159" s="318">
        <v>26257.135054391376</v>
      </c>
    </row>
    <row r="160" spans="5:19" s="314" customFormat="1" ht="12.75">
      <c r="E160" s="314" t="s">
        <v>652</v>
      </c>
      <c r="F160" s="314" t="s">
        <v>635</v>
      </c>
      <c r="I160" s="318">
        <f>I161+I162</f>
        <v>2806.8016200944726</v>
      </c>
      <c r="J160" s="318"/>
      <c r="K160" s="318">
        <f>K161+K162</f>
        <v>-1456.2152600944723</v>
      </c>
      <c r="L160" s="318"/>
      <c r="M160" s="318">
        <f>M161+M162</f>
        <v>0</v>
      </c>
      <c r="N160" s="318"/>
      <c r="O160" s="318">
        <f>O161+O162</f>
        <v>0</v>
      </c>
      <c r="P160" s="318"/>
      <c r="Q160" s="318">
        <f>Q161+Q162</f>
        <v>-0.015175000000098748</v>
      </c>
      <c r="R160" s="318"/>
      <c r="S160" s="318">
        <f>S161+S162</f>
        <v>1350.571185</v>
      </c>
    </row>
    <row r="161" spans="6:19" s="314" customFormat="1" ht="12.75">
      <c r="F161" s="314" t="s">
        <v>695</v>
      </c>
      <c r="G161" s="314" t="s">
        <v>80</v>
      </c>
      <c r="I161" s="318">
        <v>886.9803</v>
      </c>
      <c r="J161" s="318"/>
      <c r="K161" s="318">
        <v>-464.4578409999999</v>
      </c>
      <c r="L161" s="318"/>
      <c r="M161" s="318">
        <v>0</v>
      </c>
      <c r="N161" s="318"/>
      <c r="O161" s="318">
        <v>0</v>
      </c>
      <c r="P161" s="318"/>
      <c r="Q161" s="318">
        <v>0.017799999999851934</v>
      </c>
      <c r="R161" s="318"/>
      <c r="S161" s="318">
        <v>422.540259</v>
      </c>
    </row>
    <row r="162" spans="6:19" s="314" customFormat="1" ht="12.75">
      <c r="F162" s="314" t="s">
        <v>696</v>
      </c>
      <c r="G162" s="314" t="s">
        <v>81</v>
      </c>
      <c r="I162" s="318">
        <v>1919.8213200944724</v>
      </c>
      <c r="J162" s="318"/>
      <c r="K162" s="318">
        <v>-991.7574190944724</v>
      </c>
      <c r="L162" s="318"/>
      <c r="M162" s="318">
        <v>0</v>
      </c>
      <c r="N162" s="318"/>
      <c r="O162" s="318">
        <v>0</v>
      </c>
      <c r="P162" s="318"/>
      <c r="Q162" s="318">
        <v>-0.03297499999995068</v>
      </c>
      <c r="R162" s="318"/>
      <c r="S162" s="318">
        <v>928.030926</v>
      </c>
    </row>
    <row r="163" spans="3:19" s="314" customFormat="1" ht="12.75">
      <c r="C163" s="314" t="s">
        <v>315</v>
      </c>
      <c r="D163" s="314" t="s">
        <v>23</v>
      </c>
      <c r="I163" s="318">
        <f>I164+I165</f>
        <v>354.6</v>
      </c>
      <c r="J163" s="318"/>
      <c r="K163" s="318">
        <f>K164+K165</f>
        <v>229.57</v>
      </c>
      <c r="L163" s="318"/>
      <c r="M163" s="318">
        <f>M164+M165</f>
        <v>0</v>
      </c>
      <c r="N163" s="318"/>
      <c r="O163" s="318">
        <f>O164+O165</f>
        <v>16.1</v>
      </c>
      <c r="P163" s="318"/>
      <c r="Q163" s="318">
        <f>Q164+Q165</f>
        <v>0.030000000000022675</v>
      </c>
      <c r="R163" s="318"/>
      <c r="S163" s="318">
        <f>S164+S165</f>
        <v>600.3</v>
      </c>
    </row>
    <row r="164" spans="4:19" s="314" customFormat="1" ht="12.75">
      <c r="D164" s="314" t="s">
        <v>653</v>
      </c>
      <c r="E164" s="314" t="s">
        <v>103</v>
      </c>
      <c r="I164" s="318">
        <v>142.2</v>
      </c>
      <c r="J164" s="318"/>
      <c r="K164" s="318">
        <v>-13.93</v>
      </c>
      <c r="L164" s="318"/>
      <c r="M164" s="318">
        <v>0</v>
      </c>
      <c r="N164" s="318"/>
      <c r="O164" s="318">
        <v>16.1</v>
      </c>
      <c r="P164" s="318"/>
      <c r="Q164" s="318">
        <v>0.030000000000022675</v>
      </c>
      <c r="R164" s="318"/>
      <c r="S164" s="318">
        <v>144.4</v>
      </c>
    </row>
    <row r="165" spans="4:19" s="314" customFormat="1" ht="12.75">
      <c r="D165" s="314" t="s">
        <v>654</v>
      </c>
      <c r="E165" s="314" t="s">
        <v>188</v>
      </c>
      <c r="I165" s="318">
        <v>212.4</v>
      </c>
      <c r="J165" s="318"/>
      <c r="K165" s="318">
        <v>243.5</v>
      </c>
      <c r="L165" s="318"/>
      <c r="M165" s="318">
        <v>0</v>
      </c>
      <c r="N165" s="318"/>
      <c r="O165" s="318">
        <v>0</v>
      </c>
      <c r="P165" s="318"/>
      <c r="Q165" s="318">
        <v>0</v>
      </c>
      <c r="R165" s="318"/>
      <c r="S165" s="318">
        <v>455.9</v>
      </c>
    </row>
    <row r="166" spans="3:19" s="314" customFormat="1" ht="12.75">
      <c r="C166" s="314" t="s">
        <v>697</v>
      </c>
      <c r="D166" s="314" t="s">
        <v>25</v>
      </c>
      <c r="I166" s="318">
        <f>I167+I170+I173+I176</f>
        <v>11.7</v>
      </c>
      <c r="J166" s="318"/>
      <c r="K166" s="318">
        <f>K167+K170+K173+K176</f>
        <v>-8</v>
      </c>
      <c r="L166" s="318"/>
      <c r="M166" s="318">
        <f>M167+M170+M173+M176</f>
        <v>0</v>
      </c>
      <c r="N166" s="318"/>
      <c r="O166" s="318">
        <f>O167+O170+O173+O176</f>
        <v>0</v>
      </c>
      <c r="P166" s="318"/>
      <c r="Q166" s="318">
        <f>Q167+Q170+Q173+Q176</f>
        <v>-0.09999999999999987</v>
      </c>
      <c r="R166" s="318"/>
      <c r="S166" s="318">
        <f>S167+S170+S173+S176</f>
        <v>3.6</v>
      </c>
    </row>
    <row r="167" spans="4:19" s="314" customFormat="1" ht="12.75">
      <c r="D167" s="314" t="s">
        <v>317</v>
      </c>
      <c r="E167" s="314" t="s">
        <v>103</v>
      </c>
      <c r="I167" s="318">
        <f>I168+I169</f>
        <v>11.7</v>
      </c>
      <c r="J167" s="318"/>
      <c r="K167" s="318">
        <f>K168+K169</f>
        <v>-8</v>
      </c>
      <c r="L167" s="318"/>
      <c r="M167" s="318">
        <f>M168+M169</f>
        <v>0</v>
      </c>
      <c r="N167" s="318"/>
      <c r="O167" s="318">
        <f>O168+O169</f>
        <v>0</v>
      </c>
      <c r="P167" s="318"/>
      <c r="Q167" s="318">
        <f>Q168+Q169</f>
        <v>-0.09999999999999987</v>
      </c>
      <c r="R167" s="318"/>
      <c r="S167" s="318">
        <f>S168+S169</f>
        <v>3.6</v>
      </c>
    </row>
    <row r="168" spans="5:19" s="314" customFormat="1" ht="12.75">
      <c r="E168" s="314" t="s">
        <v>659</v>
      </c>
      <c r="F168" s="314" t="s">
        <v>633</v>
      </c>
      <c r="I168" s="318">
        <v>0</v>
      </c>
      <c r="J168" s="318"/>
      <c r="K168" s="318">
        <v>0</v>
      </c>
      <c r="L168" s="318"/>
      <c r="M168" s="318">
        <v>0</v>
      </c>
      <c r="N168" s="318"/>
      <c r="O168" s="318">
        <v>0</v>
      </c>
      <c r="P168" s="318"/>
      <c r="Q168" s="318">
        <v>0</v>
      </c>
      <c r="R168" s="318"/>
      <c r="S168" s="318">
        <v>0</v>
      </c>
    </row>
    <row r="169" spans="5:19" s="314" customFormat="1" ht="12.75">
      <c r="E169" s="314" t="s">
        <v>660</v>
      </c>
      <c r="F169" s="314" t="s">
        <v>635</v>
      </c>
      <c r="I169" s="318">
        <v>11.7</v>
      </c>
      <c r="J169" s="318"/>
      <c r="K169" s="318">
        <v>-8</v>
      </c>
      <c r="L169" s="318"/>
      <c r="M169" s="318">
        <v>0</v>
      </c>
      <c r="N169" s="318"/>
      <c r="O169" s="318">
        <v>0</v>
      </c>
      <c r="P169" s="318"/>
      <c r="Q169" s="318">
        <v>-0.09999999999999987</v>
      </c>
      <c r="R169" s="318"/>
      <c r="S169" s="318">
        <v>3.6</v>
      </c>
    </row>
    <row r="170" spans="4:19" s="314" customFormat="1" ht="12.75">
      <c r="D170" s="314" t="s">
        <v>318</v>
      </c>
      <c r="E170" s="314" t="s">
        <v>612</v>
      </c>
      <c r="I170" s="318">
        <f>I171+I172</f>
        <v>0</v>
      </c>
      <c r="J170" s="318"/>
      <c r="K170" s="318">
        <f>K171+K172</f>
        <v>0</v>
      </c>
      <c r="L170" s="318"/>
      <c r="M170" s="318">
        <f>M171+M172</f>
        <v>0</v>
      </c>
      <c r="N170" s="318"/>
      <c r="O170" s="318">
        <f>O171+O172</f>
        <v>0</v>
      </c>
      <c r="P170" s="318"/>
      <c r="Q170" s="318">
        <f>Q171+Q172</f>
        <v>0</v>
      </c>
      <c r="R170" s="318"/>
      <c r="S170" s="318">
        <f>S171+S172</f>
        <v>0</v>
      </c>
    </row>
    <row r="171" spans="5:19" s="314" customFormat="1" ht="12.75">
      <c r="E171" s="314" t="s">
        <v>661</v>
      </c>
      <c r="F171" s="314" t="s">
        <v>633</v>
      </c>
      <c r="I171" s="318">
        <v>0</v>
      </c>
      <c r="J171" s="318"/>
      <c r="K171" s="318">
        <v>0</v>
      </c>
      <c r="L171" s="318"/>
      <c r="M171" s="318">
        <v>0</v>
      </c>
      <c r="N171" s="318"/>
      <c r="O171" s="318">
        <v>0</v>
      </c>
      <c r="P171" s="318"/>
      <c r="Q171" s="318">
        <v>0</v>
      </c>
      <c r="R171" s="318"/>
      <c r="S171" s="318">
        <v>0</v>
      </c>
    </row>
    <row r="172" spans="5:19" s="314" customFormat="1" ht="12.75">
      <c r="E172" s="314" t="s">
        <v>662</v>
      </c>
      <c r="F172" s="314" t="s">
        <v>635</v>
      </c>
      <c r="I172" s="318">
        <v>0</v>
      </c>
      <c r="J172" s="318"/>
      <c r="K172" s="318">
        <v>0</v>
      </c>
      <c r="L172" s="318"/>
      <c r="M172" s="318">
        <v>0</v>
      </c>
      <c r="N172" s="318"/>
      <c r="O172" s="318">
        <v>0</v>
      </c>
      <c r="P172" s="318"/>
      <c r="Q172" s="318">
        <v>0</v>
      </c>
      <c r="R172" s="318"/>
      <c r="S172" s="318">
        <v>0</v>
      </c>
    </row>
    <row r="173" spans="4:19" s="314" customFormat="1" ht="12.75">
      <c r="D173" s="314" t="s">
        <v>663</v>
      </c>
      <c r="E173" s="314" t="s">
        <v>188</v>
      </c>
      <c r="I173" s="318">
        <f>I174+I175</f>
        <v>0</v>
      </c>
      <c r="J173" s="318"/>
      <c r="K173" s="318">
        <f>K174+K175</f>
        <v>0</v>
      </c>
      <c r="L173" s="318"/>
      <c r="M173" s="318">
        <f>M174+M175</f>
        <v>0</v>
      </c>
      <c r="N173" s="318"/>
      <c r="O173" s="318">
        <f>O174+O175</f>
        <v>0</v>
      </c>
      <c r="P173" s="318"/>
      <c r="Q173" s="318">
        <f>Q174+Q175</f>
        <v>0</v>
      </c>
      <c r="R173" s="318"/>
      <c r="S173" s="318">
        <f>S174+S175</f>
        <v>0</v>
      </c>
    </row>
    <row r="174" spans="5:19" s="314" customFormat="1" ht="12.75">
      <c r="E174" s="314" t="s">
        <v>664</v>
      </c>
      <c r="F174" s="314" t="s">
        <v>633</v>
      </c>
      <c r="I174" s="318">
        <v>0</v>
      </c>
      <c r="J174" s="318"/>
      <c r="K174" s="318">
        <v>0</v>
      </c>
      <c r="L174" s="318"/>
      <c r="M174" s="318">
        <v>0</v>
      </c>
      <c r="N174" s="318"/>
      <c r="O174" s="318">
        <v>0</v>
      </c>
      <c r="P174" s="318"/>
      <c r="Q174" s="318">
        <v>0</v>
      </c>
      <c r="R174" s="318"/>
      <c r="S174" s="318">
        <v>0</v>
      </c>
    </row>
    <row r="175" spans="5:19" s="314" customFormat="1" ht="12.75">
      <c r="E175" s="314" t="s">
        <v>665</v>
      </c>
      <c r="F175" s="314" t="s">
        <v>635</v>
      </c>
      <c r="I175" s="318">
        <v>0</v>
      </c>
      <c r="J175" s="318"/>
      <c r="K175" s="318">
        <v>0</v>
      </c>
      <c r="L175" s="318"/>
      <c r="M175" s="318">
        <v>0</v>
      </c>
      <c r="N175" s="318"/>
      <c r="O175" s="318">
        <v>0</v>
      </c>
      <c r="P175" s="318"/>
      <c r="Q175" s="318">
        <v>0</v>
      </c>
      <c r="R175" s="318"/>
      <c r="S175" s="318">
        <v>0</v>
      </c>
    </row>
    <row r="176" spans="4:19" s="314" customFormat="1" ht="12.75">
      <c r="D176" s="314" t="s">
        <v>666</v>
      </c>
      <c r="E176" s="314" t="s">
        <v>189</v>
      </c>
      <c r="I176" s="318">
        <f>I177+I178</f>
        <v>0</v>
      </c>
      <c r="J176" s="318"/>
      <c r="K176" s="318">
        <f>K177+K178</f>
        <v>0</v>
      </c>
      <c r="L176" s="318"/>
      <c r="M176" s="318">
        <f>M177+M178</f>
        <v>0</v>
      </c>
      <c r="N176" s="318"/>
      <c r="O176" s="318">
        <f>O177+O178</f>
        <v>0</v>
      </c>
      <c r="P176" s="318"/>
      <c r="Q176" s="318">
        <f>Q177+Q178</f>
        <v>0</v>
      </c>
      <c r="R176" s="318"/>
      <c r="S176" s="318">
        <f>S177+S178</f>
        <v>0</v>
      </c>
    </row>
    <row r="177" spans="5:19" s="314" customFormat="1" ht="12.75">
      <c r="E177" s="314" t="s">
        <v>667</v>
      </c>
      <c r="F177" s="314" t="s">
        <v>633</v>
      </c>
      <c r="I177" s="318">
        <v>0</v>
      </c>
      <c r="J177" s="318"/>
      <c r="K177" s="318">
        <v>0</v>
      </c>
      <c r="L177" s="318"/>
      <c r="M177" s="318">
        <v>0</v>
      </c>
      <c r="N177" s="318"/>
      <c r="O177" s="318">
        <v>0</v>
      </c>
      <c r="P177" s="318"/>
      <c r="Q177" s="318">
        <v>0</v>
      </c>
      <c r="R177" s="318"/>
      <c r="S177" s="318">
        <v>0</v>
      </c>
    </row>
    <row r="178" spans="5:19" s="314" customFormat="1" ht="12.75">
      <c r="E178" s="314" t="s">
        <v>668</v>
      </c>
      <c r="F178" s="314" t="s">
        <v>635</v>
      </c>
      <c r="I178" s="318">
        <v>0</v>
      </c>
      <c r="J178" s="318"/>
      <c r="K178" s="318">
        <v>0</v>
      </c>
      <c r="L178" s="318"/>
      <c r="M178" s="318">
        <v>0</v>
      </c>
      <c r="N178" s="318"/>
      <c r="O178" s="318">
        <v>0</v>
      </c>
      <c r="P178" s="318"/>
      <c r="Q178" s="318">
        <v>0</v>
      </c>
      <c r="R178" s="318"/>
      <c r="S178" s="318">
        <v>0</v>
      </c>
    </row>
    <row r="179" spans="3:19" s="314" customFormat="1" ht="12.75">
      <c r="C179" s="314" t="s">
        <v>319</v>
      </c>
      <c r="D179" s="314" t="s">
        <v>718</v>
      </c>
      <c r="I179" s="318">
        <v>188.91465365</v>
      </c>
      <c r="J179" s="318"/>
      <c r="K179" s="318">
        <v>1083.8115574616497</v>
      </c>
      <c r="L179" s="318"/>
      <c r="M179" s="318">
        <v>0</v>
      </c>
      <c r="N179" s="318"/>
      <c r="O179" s="318">
        <v>3.8</v>
      </c>
      <c r="P179" s="318"/>
      <c r="Q179" s="318">
        <v>-0.01924756164978625</v>
      </c>
      <c r="R179" s="318"/>
      <c r="S179" s="318">
        <v>1276.50696355</v>
      </c>
    </row>
    <row r="180" spans="9:19" s="260" customFormat="1" ht="12.75">
      <c r="I180" s="318"/>
      <c r="J180" s="318"/>
      <c r="K180" s="318"/>
      <c r="L180" s="318"/>
      <c r="M180" s="318"/>
      <c r="N180" s="318"/>
      <c r="O180" s="318"/>
      <c r="P180" s="318"/>
      <c r="Q180" s="318"/>
      <c r="R180" s="318"/>
      <c r="S180" s="318"/>
    </row>
    <row r="181" spans="1:19" s="260" customFormat="1" ht="12.75">
      <c r="A181" s="341"/>
      <c r="B181" s="341"/>
      <c r="C181" s="341"/>
      <c r="D181" s="341"/>
      <c r="E181" s="341"/>
      <c r="F181" s="341"/>
      <c r="G181" s="341"/>
      <c r="H181" s="341"/>
      <c r="I181" s="342"/>
      <c r="J181" s="342"/>
      <c r="K181" s="342"/>
      <c r="L181" s="342"/>
      <c r="M181" s="342"/>
      <c r="N181" s="342"/>
      <c r="O181" s="342"/>
      <c r="P181" s="342"/>
      <c r="Q181" s="342"/>
      <c r="R181" s="342"/>
      <c r="S181" s="342"/>
    </row>
    <row r="182" spans="9:19" s="260" customFormat="1" ht="12.75">
      <c r="I182" s="318"/>
      <c r="J182" s="318"/>
      <c r="K182" s="318"/>
      <c r="L182" s="318"/>
      <c r="M182" s="318"/>
      <c r="N182" s="318"/>
      <c r="O182" s="318"/>
      <c r="P182" s="318"/>
      <c r="Q182" s="318"/>
      <c r="R182" s="318"/>
      <c r="S182" s="318"/>
    </row>
    <row r="183" spans="1:19" ht="12.75">
      <c r="A183" s="259" t="s">
        <v>589</v>
      </c>
      <c r="B183" s="336" t="s">
        <v>678</v>
      </c>
      <c r="C183" s="336"/>
      <c r="D183" s="336"/>
      <c r="E183" s="336"/>
      <c r="F183" s="336"/>
      <c r="G183" s="336"/>
      <c r="H183" s="336"/>
      <c r="I183" s="318"/>
      <c r="J183" s="318"/>
      <c r="K183" s="343"/>
      <c r="L183" s="343"/>
      <c r="M183" s="343"/>
      <c r="N183" s="343"/>
      <c r="O183" s="343"/>
      <c r="P183" s="343"/>
      <c r="Q183" s="318"/>
      <c r="R183" s="318"/>
      <c r="S183" s="318"/>
    </row>
    <row r="184" spans="2:19" ht="12.75">
      <c r="B184" s="344" t="s">
        <v>757</v>
      </c>
      <c r="C184" s="336"/>
      <c r="D184" s="336"/>
      <c r="E184" s="336"/>
      <c r="F184" s="336"/>
      <c r="G184" s="344"/>
      <c r="H184" s="344"/>
      <c r="I184" s="318"/>
      <c r="J184" s="318"/>
      <c r="K184" s="345"/>
      <c r="L184" s="345"/>
      <c r="M184" s="345"/>
      <c r="N184" s="345"/>
      <c r="O184" s="343"/>
      <c r="P184" s="343"/>
      <c r="Q184" s="318"/>
      <c r="R184" s="318"/>
      <c r="S184" s="318"/>
    </row>
    <row r="185" spans="1:19" ht="12.75">
      <c r="A185" s="336"/>
      <c r="G185" s="336"/>
      <c r="H185" s="336"/>
      <c r="I185" s="318"/>
      <c r="J185" s="318"/>
      <c r="K185" s="343"/>
      <c r="L185" s="343"/>
      <c r="M185" s="343"/>
      <c r="N185" s="343"/>
      <c r="O185" s="343"/>
      <c r="P185" s="343"/>
      <c r="Q185" s="318"/>
      <c r="R185" s="318"/>
      <c r="S185" s="318"/>
    </row>
    <row r="186" spans="9:19" ht="12.75">
      <c r="I186" s="318"/>
      <c r="J186" s="318"/>
      <c r="K186" s="318"/>
      <c r="L186" s="318"/>
      <c r="M186" s="318"/>
      <c r="N186" s="318"/>
      <c r="O186" s="318"/>
      <c r="P186" s="318"/>
      <c r="Q186" s="318"/>
      <c r="R186" s="318"/>
      <c r="S186" s="318"/>
    </row>
    <row r="187" spans="9:19" ht="12.75">
      <c r="I187" s="318"/>
      <c r="J187" s="318"/>
      <c r="K187" s="318"/>
      <c r="L187" s="318"/>
      <c r="M187" s="318"/>
      <c r="N187" s="318"/>
      <c r="O187" s="318"/>
      <c r="P187" s="318"/>
      <c r="Q187" s="318"/>
      <c r="R187" s="318"/>
      <c r="S187" s="318"/>
    </row>
    <row r="188" spans="9:19" ht="12.75">
      <c r="I188" s="318"/>
      <c r="J188" s="318"/>
      <c r="K188" s="318"/>
      <c r="L188" s="318"/>
      <c r="M188" s="318"/>
      <c r="N188" s="318"/>
      <c r="O188" s="318"/>
      <c r="P188" s="318"/>
      <c r="Q188" s="318"/>
      <c r="R188" s="318"/>
      <c r="S188" s="318"/>
    </row>
    <row r="189" spans="9:19" ht="12.75">
      <c r="I189" s="318"/>
      <c r="J189" s="318"/>
      <c r="K189" s="318"/>
      <c r="L189" s="318"/>
      <c r="M189" s="318"/>
      <c r="N189" s="318"/>
      <c r="O189" s="318"/>
      <c r="P189" s="318"/>
      <c r="Q189" s="318"/>
      <c r="R189" s="318"/>
      <c r="S189" s="318"/>
    </row>
    <row r="190" spans="9:19" ht="12.75">
      <c r="I190" s="318"/>
      <c r="J190" s="318"/>
      <c r="K190" s="318"/>
      <c r="L190" s="318"/>
      <c r="M190" s="318"/>
      <c r="N190" s="318"/>
      <c r="O190" s="318"/>
      <c r="P190" s="318"/>
      <c r="Q190" s="318"/>
      <c r="R190" s="318"/>
      <c r="S190" s="318"/>
    </row>
    <row r="191" spans="9:19" ht="12.75">
      <c r="I191" s="318"/>
      <c r="J191" s="318"/>
      <c r="K191" s="318"/>
      <c r="L191" s="318"/>
      <c r="M191" s="318"/>
      <c r="N191" s="318"/>
      <c r="O191" s="318"/>
      <c r="P191" s="318"/>
      <c r="Q191" s="318"/>
      <c r="R191" s="318"/>
      <c r="S191" s="318"/>
    </row>
    <row r="192" spans="9:19" ht="12.75">
      <c r="I192" s="318"/>
      <c r="J192" s="318"/>
      <c r="K192" s="318"/>
      <c r="L192" s="318"/>
      <c r="M192" s="318"/>
      <c r="N192" s="318"/>
      <c r="O192" s="318"/>
      <c r="P192" s="318"/>
      <c r="Q192" s="318"/>
      <c r="R192" s="318"/>
      <c r="S192" s="318"/>
    </row>
    <row r="193" spans="9:19" ht="12.75">
      <c r="I193" s="318"/>
      <c r="J193" s="318"/>
      <c r="K193" s="318"/>
      <c r="L193" s="318"/>
      <c r="M193" s="318"/>
      <c r="N193" s="318"/>
      <c r="O193" s="318"/>
      <c r="P193" s="318"/>
      <c r="Q193" s="318"/>
      <c r="R193" s="318"/>
      <c r="S193" s="318"/>
    </row>
    <row r="194" spans="9:19" ht="12.75">
      <c r="I194" s="318"/>
      <c r="J194" s="318"/>
      <c r="K194" s="318"/>
      <c r="L194" s="318"/>
      <c r="M194" s="318"/>
      <c r="N194" s="318"/>
      <c r="O194" s="318"/>
      <c r="P194" s="318"/>
      <c r="Q194" s="318"/>
      <c r="R194" s="318"/>
      <c r="S194" s="318"/>
    </row>
    <row r="195" spans="9:19" ht="12.75">
      <c r="I195" s="318"/>
      <c r="J195" s="318"/>
      <c r="K195" s="318"/>
      <c r="L195" s="318"/>
      <c r="M195" s="318"/>
      <c r="N195" s="318"/>
      <c r="O195" s="318"/>
      <c r="P195" s="318"/>
      <c r="Q195" s="318"/>
      <c r="R195" s="318"/>
      <c r="S195" s="318"/>
    </row>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9.xml><?xml version="1.0" encoding="utf-8"?>
<worksheet xmlns="http://schemas.openxmlformats.org/spreadsheetml/2006/main" xmlns:r="http://schemas.openxmlformats.org/officeDocument/2006/relationships">
  <sheetPr>
    <tabColor indexed="31"/>
  </sheetPr>
  <dimension ref="A2:S180"/>
  <sheetViews>
    <sheetView zoomScale="75" zoomScaleNormal="75" zoomScalePageLayoutView="0" workbookViewId="0" topLeftCell="A1">
      <pane ySplit="1545" topLeftCell="A62" activePane="topLeft" state="split"/>
      <selection pane="topLeft" activeCell="A1" sqref="A1:IV16384"/>
      <selection pane="bottomLeft" activeCell="S75" sqref="S75"/>
    </sheetView>
  </sheetViews>
  <sheetFormatPr defaultColWidth="11.421875" defaultRowHeight="12.75"/>
  <cols>
    <col min="1" max="1" width="2.28125" style="363" customWidth="1"/>
    <col min="2" max="2" width="1.7109375" style="363" customWidth="1"/>
    <col min="3" max="3" width="5.57421875" style="363" customWidth="1"/>
    <col min="4" max="4" width="3.00390625" style="363" customWidth="1"/>
    <col min="5" max="5" width="23.421875" style="363" customWidth="1"/>
    <col min="6" max="6" width="5.28125" style="363" hidden="1" customWidth="1"/>
    <col min="7" max="7" width="6.7109375" style="363" hidden="1" customWidth="1"/>
    <col min="8" max="8" width="19.00390625" style="363" customWidth="1"/>
    <col min="9" max="9" width="8.57421875" style="365" bestFit="1" customWidth="1"/>
    <col min="10" max="10" width="1.7109375" style="365" customWidth="1"/>
    <col min="11" max="11" width="14.421875" style="364" bestFit="1" customWidth="1"/>
    <col min="12" max="12" width="2.140625" style="364" customWidth="1"/>
    <col min="13" max="13" width="11.421875" style="364" customWidth="1"/>
    <col min="14" max="14" width="1.7109375" style="364" customWidth="1"/>
    <col min="15" max="15" width="11.421875" style="364" customWidth="1"/>
    <col min="16" max="16" width="1.421875" style="364" customWidth="1"/>
    <col min="17" max="17" width="12.7109375" style="365" bestFit="1" customWidth="1"/>
    <col min="18" max="18" width="2.140625" style="365" customWidth="1"/>
    <col min="19" max="19" width="8.28125" style="365" bestFit="1" customWidth="1"/>
    <col min="20" max="16384" width="11.421875" style="363" customWidth="1"/>
  </cols>
  <sheetData>
    <row r="2" spans="1:19" s="347" customFormat="1" ht="12.75">
      <c r="A2" s="346" t="s">
        <v>772</v>
      </c>
      <c r="C2" s="360"/>
      <c r="D2" s="360"/>
      <c r="E2" s="360"/>
      <c r="F2" s="360"/>
      <c r="G2" s="360"/>
      <c r="H2" s="360"/>
      <c r="I2" s="361"/>
      <c r="J2" s="361"/>
      <c r="K2" s="361"/>
      <c r="L2" s="361"/>
      <c r="M2" s="362"/>
      <c r="N2" s="362"/>
      <c r="O2" s="362"/>
      <c r="P2" s="362"/>
      <c r="Q2" s="361"/>
      <c r="R2" s="361"/>
      <c r="S2" s="361"/>
    </row>
    <row r="3" spans="1:19" ht="12.75">
      <c r="A3" s="363" t="s">
        <v>0</v>
      </c>
      <c r="I3" s="364"/>
      <c r="J3" s="364"/>
      <c r="K3" s="365"/>
      <c r="M3" s="366"/>
      <c r="N3" s="366"/>
      <c r="O3" s="366"/>
      <c r="P3" s="366"/>
      <c r="Q3" s="364"/>
      <c r="R3" s="364"/>
      <c r="S3" s="364"/>
    </row>
    <row r="4" spans="1:19" s="349" customFormat="1" ht="12.75">
      <c r="A4" s="348"/>
      <c r="I4" s="350"/>
      <c r="J4" s="350"/>
      <c r="K4" s="350"/>
      <c r="L4" s="350"/>
      <c r="M4" s="350"/>
      <c r="N4" s="350"/>
      <c r="O4" s="350"/>
      <c r="P4" s="350"/>
      <c r="Q4" s="350"/>
      <c r="R4" s="350"/>
      <c r="S4" s="351"/>
    </row>
    <row r="5" spans="1:19" s="349" customFormat="1" ht="12.75">
      <c r="A5" s="352"/>
      <c r="B5" s="352"/>
      <c r="C5" s="352"/>
      <c r="D5" s="352"/>
      <c r="E5" s="352"/>
      <c r="F5" s="352"/>
      <c r="G5" s="353"/>
      <c r="H5" s="353"/>
      <c r="I5" s="353"/>
      <c r="J5" s="353"/>
      <c r="K5" s="353" t="s">
        <v>698</v>
      </c>
      <c r="L5" s="353"/>
      <c r="M5" s="353"/>
      <c r="N5" s="353"/>
      <c r="O5" s="353"/>
      <c r="P5" s="353"/>
      <c r="Q5" s="353"/>
      <c r="R5" s="353"/>
      <c r="S5" s="354"/>
    </row>
    <row r="6" spans="7:19" s="192" customFormat="1" ht="12.75">
      <c r="G6" s="355"/>
      <c r="H6" s="355"/>
      <c r="I6" s="356"/>
      <c r="J6" s="356"/>
      <c r="K6" s="357" t="s">
        <v>739</v>
      </c>
      <c r="L6" s="357"/>
      <c r="M6" s="357"/>
      <c r="N6" s="357"/>
      <c r="O6" s="357"/>
      <c r="P6" s="357"/>
      <c r="Q6" s="357"/>
      <c r="R6" s="358"/>
      <c r="S6" s="359"/>
    </row>
    <row r="7" spans="1:19" s="192" customFormat="1" ht="12.75">
      <c r="A7" s="350" t="s">
        <v>1</v>
      </c>
      <c r="E7" s="191"/>
      <c r="F7" s="191"/>
      <c r="G7" s="191"/>
      <c r="H7" s="191"/>
      <c r="I7" s="242"/>
      <c r="J7" s="242"/>
      <c r="K7" s="242"/>
      <c r="L7" s="242"/>
      <c r="M7" s="242"/>
      <c r="N7" s="242"/>
      <c r="O7" s="242"/>
      <c r="P7" s="242"/>
      <c r="Q7" s="242"/>
      <c r="R7" s="242"/>
      <c r="S7" s="242"/>
    </row>
    <row r="8" spans="1:19" s="349" customFormat="1" ht="39" thickBot="1">
      <c r="A8" s="367"/>
      <c r="B8" s="367"/>
      <c r="C8" s="367"/>
      <c r="D8" s="367"/>
      <c r="E8" s="368"/>
      <c r="F8" s="368"/>
      <c r="G8" s="368"/>
      <c r="H8" s="369"/>
      <c r="I8" s="370">
        <v>2008</v>
      </c>
      <c r="J8" s="371"/>
      <c r="K8" s="370" t="s">
        <v>699</v>
      </c>
      <c r="L8" s="371"/>
      <c r="M8" s="372" t="s">
        <v>700</v>
      </c>
      <c r="N8" s="373"/>
      <c r="O8" s="374" t="s">
        <v>701</v>
      </c>
      <c r="P8" s="373"/>
      <c r="Q8" s="374" t="s">
        <v>600</v>
      </c>
      <c r="R8" s="372"/>
      <c r="S8" s="375">
        <v>39873</v>
      </c>
    </row>
    <row r="9" spans="5:19" s="192" customFormat="1" ht="12.75">
      <c r="E9" s="191"/>
      <c r="F9" s="191"/>
      <c r="G9" s="191"/>
      <c r="H9" s="191"/>
      <c r="I9" s="242"/>
      <c r="J9" s="242"/>
      <c r="K9" s="242"/>
      <c r="L9" s="242"/>
      <c r="M9" s="242"/>
      <c r="N9" s="242"/>
      <c r="O9" s="242"/>
      <c r="P9" s="242"/>
      <c r="Q9" s="242"/>
      <c r="R9" s="242"/>
      <c r="S9" s="242"/>
    </row>
    <row r="10" spans="1:19" ht="12.75">
      <c r="A10" s="376"/>
      <c r="B10" s="376"/>
      <c r="C10" s="376"/>
      <c r="D10" s="376"/>
      <c r="E10" s="376"/>
      <c r="F10" s="376"/>
      <c r="G10" s="376"/>
      <c r="H10" s="376"/>
      <c r="I10" s="359"/>
      <c r="J10" s="359"/>
      <c r="K10" s="358"/>
      <c r="L10" s="358"/>
      <c r="M10" s="358"/>
      <c r="N10" s="358"/>
      <c r="O10" s="358"/>
      <c r="P10" s="358"/>
      <c r="Q10" s="358"/>
      <c r="R10" s="358"/>
      <c r="S10" s="359"/>
    </row>
    <row r="11" spans="1:19" s="377" customFormat="1" ht="12.75">
      <c r="A11" s="349" t="s">
        <v>236</v>
      </c>
      <c r="G11" s="378"/>
      <c r="H11" s="378"/>
      <c r="I11" s="379">
        <f>I13-I75</f>
        <v>-29833.38791695304</v>
      </c>
      <c r="J11" s="379"/>
      <c r="K11" s="379">
        <f>K13-K75</f>
        <v>-651.1728689659212</v>
      </c>
      <c r="L11" s="379"/>
      <c r="M11" s="379">
        <f>M13-M75</f>
        <v>-124.12830675961186</v>
      </c>
      <c r="N11" s="379"/>
      <c r="O11" s="379">
        <f>O13-O75</f>
        <v>-5678.437954188107</v>
      </c>
      <c r="P11" s="379"/>
      <c r="Q11" s="379">
        <f>Q13-Q75</f>
        <v>73.44498697236958</v>
      </c>
      <c r="R11" s="379"/>
      <c r="S11" s="379">
        <f>S13-S75</f>
        <v>-36213.728476714285</v>
      </c>
    </row>
    <row r="12" spans="7:19" s="377" customFormat="1" ht="12.75">
      <c r="G12" s="378"/>
      <c r="H12" s="378"/>
      <c r="I12" s="379"/>
      <c r="J12" s="379"/>
      <c r="K12" s="379"/>
      <c r="L12" s="379"/>
      <c r="M12" s="379"/>
      <c r="N12" s="379"/>
      <c r="O12" s="379"/>
      <c r="P12" s="379"/>
      <c r="Q12" s="379"/>
      <c r="R12" s="379"/>
      <c r="S12" s="379"/>
    </row>
    <row r="13" spans="1:19" s="377" customFormat="1" ht="12.75">
      <c r="A13" s="377" t="s">
        <v>707</v>
      </c>
      <c r="G13" s="378"/>
      <c r="H13" s="378"/>
      <c r="I13" s="379">
        <f>I15+I20+I59</f>
        <v>142712.15438158254</v>
      </c>
      <c r="J13" s="379"/>
      <c r="K13" s="379">
        <f>K15+K20+K59</f>
        <v>1010.8645632529128</v>
      </c>
      <c r="L13" s="379"/>
      <c r="M13" s="379">
        <f>M15+M20+M59</f>
        <v>697.4309115545448</v>
      </c>
      <c r="N13" s="379"/>
      <c r="O13" s="379">
        <f>O15+O20+O59</f>
        <v>-1182.5966171550633</v>
      </c>
      <c r="P13" s="379"/>
      <c r="Q13" s="379">
        <f>Q15+Q20+Q59</f>
        <v>73.12605823150373</v>
      </c>
      <c r="R13" s="379"/>
      <c r="S13" s="379">
        <f>S15+S20+S59</f>
        <v>143310.93288064646</v>
      </c>
    </row>
    <row r="14" spans="9:19" s="377" customFormat="1" ht="12.75">
      <c r="I14" s="379"/>
      <c r="J14" s="379"/>
      <c r="K14" s="379"/>
      <c r="L14" s="379"/>
      <c r="M14" s="379"/>
      <c r="N14" s="379"/>
      <c r="O14" s="379"/>
      <c r="P14" s="379"/>
      <c r="Q14" s="379"/>
      <c r="R14" s="379"/>
      <c r="S14" s="379"/>
    </row>
    <row r="15" spans="1:19" s="377" customFormat="1" ht="12.75">
      <c r="A15" s="377" t="s">
        <v>740</v>
      </c>
      <c r="D15" s="380"/>
      <c r="G15" s="380"/>
      <c r="H15" s="380"/>
      <c r="I15" s="379">
        <f>I16+I17+I18+I19</f>
        <v>25021.901140403672</v>
      </c>
      <c r="J15" s="379"/>
      <c r="K15" s="379">
        <f>K16+K17+K18+K19</f>
        <v>-1169.3456047323864</v>
      </c>
      <c r="L15" s="379"/>
      <c r="M15" s="379">
        <f>M16+M17+M18+M19</f>
        <v>275.70767025999953</v>
      </c>
      <c r="N15" s="379"/>
      <c r="O15" s="379">
        <f>O16+O17+O18+O19</f>
        <v>-1008.262001881281</v>
      </c>
      <c r="P15" s="379"/>
      <c r="Q15" s="379">
        <f>Q16+Q17+Q18+Q19</f>
        <v>0</v>
      </c>
      <c r="R15" s="379"/>
      <c r="S15" s="379">
        <f>S16+S17+S18+S19</f>
        <v>23120.001204050004</v>
      </c>
    </row>
    <row r="16" spans="3:19" s="377" customFormat="1" ht="12.75">
      <c r="C16" s="380"/>
      <c r="D16" s="380" t="s">
        <v>196</v>
      </c>
      <c r="G16" s="380"/>
      <c r="H16" s="380"/>
      <c r="I16" s="379">
        <v>0</v>
      </c>
      <c r="J16" s="379"/>
      <c r="K16" s="379">
        <v>0</v>
      </c>
      <c r="L16" s="379"/>
      <c r="M16" s="379">
        <v>0</v>
      </c>
      <c r="N16" s="379"/>
      <c r="O16" s="379">
        <v>0</v>
      </c>
      <c r="P16" s="379"/>
      <c r="Q16" s="379">
        <v>0</v>
      </c>
      <c r="R16" s="379"/>
      <c r="S16" s="379">
        <v>0</v>
      </c>
    </row>
    <row r="17" spans="3:19" s="377" customFormat="1" ht="12.75">
      <c r="C17" s="380"/>
      <c r="D17" s="380" t="s">
        <v>97</v>
      </c>
      <c r="F17" s="380"/>
      <c r="G17" s="380"/>
      <c r="H17" s="380"/>
      <c r="I17" s="379">
        <v>19220.656955460003</v>
      </c>
      <c r="J17" s="379"/>
      <c r="K17" s="379">
        <v>-1409.4271133804052</v>
      </c>
      <c r="L17" s="379"/>
      <c r="M17" s="379">
        <v>275.70767025999953</v>
      </c>
      <c r="N17" s="379"/>
      <c r="O17" s="379">
        <v>-600.8702604495944</v>
      </c>
      <c r="P17" s="379"/>
      <c r="Q17" s="379">
        <v>0</v>
      </c>
      <c r="R17" s="379"/>
      <c r="S17" s="379">
        <v>17486.067251890003</v>
      </c>
    </row>
    <row r="18" spans="4:19" s="377" customFormat="1" ht="12.75">
      <c r="D18" s="380" t="s">
        <v>485</v>
      </c>
      <c r="F18" s="380"/>
      <c r="G18" s="380"/>
      <c r="H18" s="380"/>
      <c r="I18" s="379">
        <v>0</v>
      </c>
      <c r="J18" s="379"/>
      <c r="K18" s="379">
        <v>0</v>
      </c>
      <c r="L18" s="379"/>
      <c r="M18" s="379">
        <v>0</v>
      </c>
      <c r="N18" s="379"/>
      <c r="O18" s="379">
        <v>0</v>
      </c>
      <c r="P18" s="379"/>
      <c r="Q18" s="379">
        <v>0</v>
      </c>
      <c r="R18" s="379"/>
      <c r="S18" s="379">
        <v>0</v>
      </c>
    </row>
    <row r="19" spans="4:19" s="377" customFormat="1" ht="12.75">
      <c r="D19" s="380" t="s">
        <v>101</v>
      </c>
      <c r="G19" s="380"/>
      <c r="H19" s="380"/>
      <c r="I19" s="379">
        <v>5801.244184943668</v>
      </c>
      <c r="J19" s="379"/>
      <c r="K19" s="379">
        <v>240.08150864801883</v>
      </c>
      <c r="L19" s="379"/>
      <c r="M19" s="379">
        <v>0</v>
      </c>
      <c r="N19" s="379"/>
      <c r="O19" s="379">
        <v>-407.39174143168657</v>
      </c>
      <c r="P19" s="379"/>
      <c r="Q19" s="379">
        <v>0</v>
      </c>
      <c r="R19" s="379"/>
      <c r="S19" s="379">
        <v>5633.93395216</v>
      </c>
    </row>
    <row r="20" spans="1:19" s="377" customFormat="1" ht="12.75">
      <c r="A20" s="377" t="s">
        <v>741</v>
      </c>
      <c r="G20" s="380"/>
      <c r="H20" s="380"/>
      <c r="I20" s="379">
        <f>I21+I26+I37+I48</f>
        <v>55334.857483298445</v>
      </c>
      <c r="J20" s="379"/>
      <c r="K20" s="379">
        <f>K21+K26+K37+K48</f>
        <v>538.332571140877</v>
      </c>
      <c r="L20" s="379"/>
      <c r="M20" s="379">
        <f>M21+M26+M37+M48</f>
        <v>379.3998230891752</v>
      </c>
      <c r="N20" s="379"/>
      <c r="O20" s="379">
        <f>O21+O26+O37+O48</f>
        <v>-526.872402831516</v>
      </c>
      <c r="P20" s="379"/>
      <c r="Q20" s="379">
        <f>Q21+Q26+Q37+Q48</f>
        <v>73.12605823150373</v>
      </c>
      <c r="R20" s="379"/>
      <c r="S20" s="379">
        <f>S21+S26+S37+S48</f>
        <v>55798.843532928484</v>
      </c>
    </row>
    <row r="21" spans="2:19" s="377" customFormat="1" ht="12.75">
      <c r="B21" s="377" t="s">
        <v>742</v>
      </c>
      <c r="G21" s="380"/>
      <c r="H21" s="380"/>
      <c r="I21" s="379">
        <f>I22+I25</f>
        <v>23411.541837790002</v>
      </c>
      <c r="J21" s="379"/>
      <c r="K21" s="379">
        <f>K22+K25</f>
        <v>459.6441882716979</v>
      </c>
      <c r="L21" s="379"/>
      <c r="M21" s="379">
        <f>M22+M25</f>
        <v>361.23365365818364</v>
      </c>
      <c r="N21" s="379"/>
      <c r="O21" s="379">
        <f>O22+O25</f>
        <v>-603.0222506694245</v>
      </c>
      <c r="P21" s="379"/>
      <c r="Q21" s="379">
        <f>Q22+Q25</f>
        <v>0</v>
      </c>
      <c r="R21" s="379"/>
      <c r="S21" s="379">
        <f>S22+S25</f>
        <v>23629.397429050456</v>
      </c>
    </row>
    <row r="22" spans="4:19" s="377" customFormat="1" ht="12.75">
      <c r="D22" s="377" t="s">
        <v>215</v>
      </c>
      <c r="G22" s="380"/>
      <c r="H22" s="380"/>
      <c r="I22" s="379">
        <f>I23+I24</f>
        <v>23162.348837790003</v>
      </c>
      <c r="J22" s="379"/>
      <c r="K22" s="379">
        <f>K23+K24</f>
        <v>459.6441882716979</v>
      </c>
      <c r="L22" s="379"/>
      <c r="M22" s="379">
        <f>M23+M24</f>
        <v>361.23365365818364</v>
      </c>
      <c r="N22" s="379"/>
      <c r="O22" s="379">
        <f>O23+O24</f>
        <v>-600.8052506694245</v>
      </c>
      <c r="P22" s="379"/>
      <c r="Q22" s="379">
        <f>Q23+Q24</f>
        <v>0</v>
      </c>
      <c r="R22" s="379"/>
      <c r="S22" s="379">
        <f>S23+S24</f>
        <v>23382.421429050457</v>
      </c>
    </row>
    <row r="23" spans="5:19" s="377" customFormat="1" ht="12.75">
      <c r="E23" s="377" t="s">
        <v>89</v>
      </c>
      <c r="G23" s="380"/>
      <c r="H23" s="380"/>
      <c r="I23" s="379">
        <v>22848.56531383</v>
      </c>
      <c r="J23" s="379"/>
      <c r="K23" s="379">
        <v>434.79500039099315</v>
      </c>
      <c r="L23" s="379"/>
      <c r="M23" s="379">
        <v>359.5804236492484</v>
      </c>
      <c r="N23" s="379"/>
      <c r="O23" s="379">
        <v>-593.1313540047632</v>
      </c>
      <c r="P23" s="379"/>
      <c r="Q23" s="379">
        <v>0</v>
      </c>
      <c r="R23" s="379"/>
      <c r="S23" s="379">
        <v>23049.80938386548</v>
      </c>
    </row>
    <row r="24" spans="5:19" s="377" customFormat="1" ht="12.75">
      <c r="E24" s="377" t="s">
        <v>67</v>
      </c>
      <c r="G24" s="380"/>
      <c r="H24" s="380"/>
      <c r="I24" s="379">
        <v>313.78352396000264</v>
      </c>
      <c r="J24" s="379"/>
      <c r="K24" s="379">
        <v>24.84918788070472</v>
      </c>
      <c r="L24" s="379"/>
      <c r="M24" s="379">
        <v>1.6532300089352248</v>
      </c>
      <c r="N24" s="379"/>
      <c r="O24" s="379">
        <v>-7.6738966646612425</v>
      </c>
      <c r="P24" s="379"/>
      <c r="Q24" s="379">
        <v>0</v>
      </c>
      <c r="R24" s="379"/>
      <c r="S24" s="379">
        <v>332.61204518497834</v>
      </c>
    </row>
    <row r="25" spans="4:19" s="377" customFormat="1" ht="12.75">
      <c r="D25" s="377" t="s">
        <v>708</v>
      </c>
      <c r="G25" s="380"/>
      <c r="H25" s="380"/>
      <c r="I25" s="379">
        <v>249.19299999999998</v>
      </c>
      <c r="J25" s="379"/>
      <c r="K25" s="379">
        <v>0</v>
      </c>
      <c r="L25" s="379"/>
      <c r="M25" s="379">
        <v>0</v>
      </c>
      <c r="N25" s="379"/>
      <c r="O25" s="379">
        <v>-2.2169999999999916</v>
      </c>
      <c r="P25" s="379"/>
      <c r="Q25" s="379">
        <v>0</v>
      </c>
      <c r="R25" s="379"/>
      <c r="S25" s="379">
        <v>246.976</v>
      </c>
    </row>
    <row r="26" spans="2:19" s="377" customFormat="1" ht="12.75">
      <c r="B26" s="377" t="s">
        <v>743</v>
      </c>
      <c r="C26" s="380"/>
      <c r="G26" s="380"/>
      <c r="H26" s="380"/>
      <c r="I26" s="379">
        <f>I27+I28+I31+I32</f>
        <v>7728.659341206379</v>
      </c>
      <c r="J26" s="379"/>
      <c r="K26" s="379">
        <f>K27+K28+K31+K32</f>
        <v>-650.3866632795258</v>
      </c>
      <c r="L26" s="379"/>
      <c r="M26" s="379">
        <f>M27+M28+M31+M32</f>
        <v>23.4018272716478</v>
      </c>
      <c r="N26" s="379"/>
      <c r="O26" s="379">
        <f>O27+O28+O31+O32</f>
        <v>291.6</v>
      </c>
      <c r="P26" s="379"/>
      <c r="Q26" s="379">
        <f>Q27+Q28+Q31+Q32</f>
        <v>73.08605823150015</v>
      </c>
      <c r="R26" s="379"/>
      <c r="S26" s="379">
        <f>S27+S28+S31+S32</f>
        <v>7466.360563430002</v>
      </c>
    </row>
    <row r="27" spans="3:19" s="377" customFormat="1" ht="12.75">
      <c r="C27" s="380" t="s">
        <v>196</v>
      </c>
      <c r="G27" s="380"/>
      <c r="H27" s="380"/>
      <c r="I27" s="379">
        <v>45.670020560000005</v>
      </c>
      <c r="J27" s="379"/>
      <c r="K27" s="379">
        <v>7.186534</v>
      </c>
      <c r="L27" s="379"/>
      <c r="M27" s="379">
        <v>0</v>
      </c>
      <c r="N27" s="379"/>
      <c r="O27" s="379">
        <v>1.1</v>
      </c>
      <c r="P27" s="379"/>
      <c r="Q27" s="379">
        <v>0.04314199999999602</v>
      </c>
      <c r="R27" s="379"/>
      <c r="S27" s="379">
        <v>53.999696560000004</v>
      </c>
    </row>
    <row r="28" spans="3:19" s="377" customFormat="1" ht="12.75">
      <c r="C28" s="380" t="s">
        <v>97</v>
      </c>
      <c r="G28" s="380"/>
      <c r="H28" s="380"/>
      <c r="I28" s="379">
        <f>I29+I30</f>
        <v>230.91498990637567</v>
      </c>
      <c r="J28" s="379"/>
      <c r="K28" s="379">
        <f>K29+K30</f>
        <v>-29.53147734637568</v>
      </c>
      <c r="L28" s="379"/>
      <c r="M28" s="379">
        <f>M29+M30</f>
        <v>0</v>
      </c>
      <c r="N28" s="379"/>
      <c r="O28" s="379">
        <f>O29+O30</f>
        <v>0</v>
      </c>
      <c r="P28" s="379"/>
      <c r="Q28" s="379">
        <f>Q29+Q30</f>
        <v>0</v>
      </c>
      <c r="R28" s="379"/>
      <c r="S28" s="379">
        <f>S29+S30</f>
        <v>201.38351256</v>
      </c>
    </row>
    <row r="29" spans="3:19" s="377" customFormat="1" ht="12.75">
      <c r="C29" s="380"/>
      <c r="D29" s="377" t="s">
        <v>609</v>
      </c>
      <c r="G29" s="380"/>
      <c r="H29" s="380"/>
      <c r="I29" s="379">
        <v>59.68498990637568</v>
      </c>
      <c r="J29" s="379"/>
      <c r="K29" s="379">
        <v>0.8405226536243049</v>
      </c>
      <c r="L29" s="379"/>
      <c r="M29" s="379">
        <v>0</v>
      </c>
      <c r="N29" s="379"/>
      <c r="O29" s="379">
        <v>0</v>
      </c>
      <c r="P29" s="379"/>
      <c r="Q29" s="379">
        <v>0</v>
      </c>
      <c r="R29" s="379"/>
      <c r="S29" s="379">
        <v>60.52551256</v>
      </c>
    </row>
    <row r="30" spans="3:19" s="377" customFormat="1" ht="12.75">
      <c r="C30" s="380"/>
      <c r="D30" s="377" t="s">
        <v>255</v>
      </c>
      <c r="G30" s="380"/>
      <c r="H30" s="380"/>
      <c r="I30" s="379">
        <v>171.23</v>
      </c>
      <c r="J30" s="379"/>
      <c r="K30" s="379">
        <v>-30.371999999999986</v>
      </c>
      <c r="L30" s="379"/>
      <c r="M30" s="379">
        <v>0</v>
      </c>
      <c r="N30" s="379"/>
      <c r="O30" s="379">
        <v>0</v>
      </c>
      <c r="P30" s="379"/>
      <c r="Q30" s="379">
        <v>0</v>
      </c>
      <c r="R30" s="379"/>
      <c r="S30" s="379">
        <v>140.858</v>
      </c>
    </row>
    <row r="31" spans="3:19" s="377" customFormat="1" ht="12.75">
      <c r="C31" s="380" t="s">
        <v>485</v>
      </c>
      <c r="G31" s="380"/>
      <c r="H31" s="380"/>
      <c r="I31" s="379">
        <v>2428.744330740004</v>
      </c>
      <c r="J31" s="379"/>
      <c r="K31" s="379">
        <v>-1105.48371993315</v>
      </c>
      <c r="L31" s="379"/>
      <c r="M31" s="379">
        <v>23.4018272716478</v>
      </c>
      <c r="N31" s="379"/>
      <c r="O31" s="379">
        <v>290.5</v>
      </c>
      <c r="P31" s="379"/>
      <c r="Q31" s="379">
        <v>73.04291623150016</v>
      </c>
      <c r="R31" s="379"/>
      <c r="S31" s="379">
        <v>1710.205354310002</v>
      </c>
    </row>
    <row r="32" spans="3:19" s="377" customFormat="1" ht="12.75">
      <c r="C32" s="380" t="s">
        <v>101</v>
      </c>
      <c r="G32" s="380"/>
      <c r="H32" s="380"/>
      <c r="I32" s="379">
        <f>I33+I36</f>
        <v>5023.33</v>
      </c>
      <c r="J32" s="379"/>
      <c r="K32" s="379">
        <f>K33+K36</f>
        <v>477.4419999999999</v>
      </c>
      <c r="L32" s="379"/>
      <c r="M32" s="379">
        <f>M33+M36</f>
        <v>0</v>
      </c>
      <c r="N32" s="379"/>
      <c r="O32" s="379">
        <f>O33+O36</f>
        <v>0</v>
      </c>
      <c r="P32" s="379"/>
      <c r="Q32" s="379">
        <f>Q33+Q36</f>
        <v>0</v>
      </c>
      <c r="R32" s="379"/>
      <c r="S32" s="379">
        <f>S33+S36</f>
        <v>5500.772</v>
      </c>
    </row>
    <row r="33" spans="3:19" s="377" customFormat="1" ht="12.75">
      <c r="C33" s="380"/>
      <c r="D33" s="377" t="s">
        <v>22</v>
      </c>
      <c r="G33" s="380"/>
      <c r="H33" s="380"/>
      <c r="I33" s="379">
        <f>I34+I35</f>
        <v>2396.628</v>
      </c>
      <c r="J33" s="379"/>
      <c r="K33" s="379">
        <f>K34+K35</f>
        <v>-71.58900000000006</v>
      </c>
      <c r="L33" s="379"/>
      <c r="M33" s="379">
        <f>M34+M35</f>
        <v>0</v>
      </c>
      <c r="N33" s="379"/>
      <c r="O33" s="379">
        <f>O34+O35</f>
        <v>0</v>
      </c>
      <c r="P33" s="379"/>
      <c r="Q33" s="379">
        <f>Q34+Q35</f>
        <v>0</v>
      </c>
      <c r="R33" s="379"/>
      <c r="S33" s="379">
        <f>S34+S35</f>
        <v>2325.0389999999998</v>
      </c>
    </row>
    <row r="34" spans="3:19" s="377" customFormat="1" ht="12.75">
      <c r="C34" s="380"/>
      <c r="D34" s="377" t="s">
        <v>703</v>
      </c>
      <c r="G34" s="380"/>
      <c r="H34" s="380"/>
      <c r="I34" s="379">
        <v>1469.442</v>
      </c>
      <c r="J34" s="379"/>
      <c r="K34" s="379">
        <v>-20.057999999999993</v>
      </c>
      <c r="L34" s="379"/>
      <c r="M34" s="379">
        <v>0</v>
      </c>
      <c r="N34" s="379"/>
      <c r="O34" s="379">
        <v>0</v>
      </c>
      <c r="P34" s="379"/>
      <c r="Q34" s="379">
        <v>0</v>
      </c>
      <c r="R34" s="379"/>
      <c r="S34" s="379">
        <v>1449.384</v>
      </c>
    </row>
    <row r="35" spans="1:19" s="377" customFormat="1" ht="12.75">
      <c r="A35" s="380"/>
      <c r="B35" s="380"/>
      <c r="C35" s="380"/>
      <c r="D35" s="377" t="s">
        <v>744</v>
      </c>
      <c r="G35" s="380"/>
      <c r="H35" s="380"/>
      <c r="I35" s="379">
        <v>927.186</v>
      </c>
      <c r="J35" s="379"/>
      <c r="K35" s="379">
        <v>-51.53100000000006</v>
      </c>
      <c r="L35" s="379"/>
      <c r="M35" s="379">
        <v>0</v>
      </c>
      <c r="N35" s="379"/>
      <c r="O35" s="379">
        <v>0</v>
      </c>
      <c r="P35" s="379"/>
      <c r="Q35" s="379">
        <v>0</v>
      </c>
      <c r="R35" s="379"/>
      <c r="S35" s="379">
        <v>875.655</v>
      </c>
    </row>
    <row r="36" spans="4:19" s="377" customFormat="1" ht="12.75">
      <c r="D36" s="377" t="s">
        <v>90</v>
      </c>
      <c r="G36" s="380"/>
      <c r="H36" s="380"/>
      <c r="I36" s="379">
        <v>2626.702</v>
      </c>
      <c r="J36" s="379"/>
      <c r="K36" s="379">
        <v>549.031</v>
      </c>
      <c r="L36" s="379"/>
      <c r="M36" s="379">
        <v>0</v>
      </c>
      <c r="N36" s="379"/>
      <c r="O36" s="379">
        <v>0</v>
      </c>
      <c r="P36" s="379"/>
      <c r="Q36" s="379">
        <v>0</v>
      </c>
      <c r="R36" s="379"/>
      <c r="S36" s="379">
        <v>3175.733</v>
      </c>
    </row>
    <row r="37" spans="2:19" s="377" customFormat="1" ht="12.75">
      <c r="B37" s="377" t="s">
        <v>745</v>
      </c>
      <c r="D37" s="380"/>
      <c r="G37" s="380"/>
      <c r="H37" s="380"/>
      <c r="I37" s="379">
        <f>I38+I39+I42+I43</f>
        <v>20321.588733099998</v>
      </c>
      <c r="J37" s="379"/>
      <c r="K37" s="379">
        <f>K38+K39+K42+K43</f>
        <v>688.393919403405</v>
      </c>
      <c r="L37" s="379"/>
      <c r="M37" s="379">
        <f>M38+M39+M42+M43</f>
        <v>-320.62759726043953</v>
      </c>
      <c r="N37" s="379"/>
      <c r="O37" s="379">
        <f>O38+O39+O42+O43</f>
        <v>-211.53779029296643</v>
      </c>
      <c r="P37" s="379"/>
      <c r="Q37" s="379">
        <f>Q38+Q39+Q42+Q43</f>
        <v>0.0199999999999676</v>
      </c>
      <c r="R37" s="379"/>
      <c r="S37" s="379">
        <f>S38+S39+S42+S43</f>
        <v>20477.837264949998</v>
      </c>
    </row>
    <row r="38" spans="4:19" s="377" customFormat="1" ht="12.75">
      <c r="D38" s="380" t="s">
        <v>709</v>
      </c>
      <c r="G38" s="380"/>
      <c r="H38" s="380"/>
      <c r="I38" s="379">
        <v>0</v>
      </c>
      <c r="J38" s="379"/>
      <c r="K38" s="379">
        <v>0</v>
      </c>
      <c r="L38" s="379"/>
      <c r="M38" s="379">
        <v>0</v>
      </c>
      <c r="N38" s="379"/>
      <c r="O38" s="379">
        <v>0</v>
      </c>
      <c r="P38" s="379"/>
      <c r="Q38" s="379">
        <v>0</v>
      </c>
      <c r="R38" s="379"/>
      <c r="S38" s="379">
        <v>0</v>
      </c>
    </row>
    <row r="39" spans="4:19" s="377" customFormat="1" ht="12.75">
      <c r="D39" s="380" t="s">
        <v>710</v>
      </c>
      <c r="G39" s="380"/>
      <c r="H39" s="380"/>
      <c r="I39" s="379">
        <f>I40+I41</f>
        <v>19788.63</v>
      </c>
      <c r="J39" s="379"/>
      <c r="K39" s="379">
        <f>K40+K41</f>
        <v>1036.415008209005</v>
      </c>
      <c r="L39" s="379"/>
      <c r="M39" s="379">
        <f>M40+M41</f>
        <v>-350.29721791603953</v>
      </c>
      <c r="N39" s="379"/>
      <c r="O39" s="379">
        <f>O40+O41</f>
        <v>-276.13779029296643</v>
      </c>
      <c r="P39" s="379"/>
      <c r="Q39" s="379">
        <f>Q40+Q41</f>
        <v>-0.010000000000005116</v>
      </c>
      <c r="R39" s="379"/>
      <c r="S39" s="379">
        <f>S40+S41</f>
        <v>20198.6</v>
      </c>
    </row>
    <row r="40" spans="4:19" s="377" customFormat="1" ht="12.75">
      <c r="D40" s="380"/>
      <c r="E40" s="377" t="s">
        <v>609</v>
      </c>
      <c r="G40" s="381"/>
      <c r="H40" s="381"/>
      <c r="I40" s="379">
        <v>19755.74</v>
      </c>
      <c r="J40" s="379"/>
      <c r="K40" s="379">
        <v>986.850300779005</v>
      </c>
      <c r="L40" s="379"/>
      <c r="M40" s="379">
        <v>-341.58333618604</v>
      </c>
      <c r="N40" s="379"/>
      <c r="O40" s="379">
        <v>-259.20696459296596</v>
      </c>
      <c r="P40" s="379"/>
      <c r="Q40" s="379">
        <v>0</v>
      </c>
      <c r="R40" s="379"/>
      <c r="S40" s="379">
        <v>20141.8</v>
      </c>
    </row>
    <row r="41" spans="4:19" s="377" customFormat="1" ht="12.75">
      <c r="D41" s="380"/>
      <c r="E41" s="377" t="s">
        <v>255</v>
      </c>
      <c r="G41" s="381"/>
      <c r="H41" s="381"/>
      <c r="I41" s="379">
        <v>32.89</v>
      </c>
      <c r="J41" s="379"/>
      <c r="K41" s="379">
        <v>49.564707430000006</v>
      </c>
      <c r="L41" s="379"/>
      <c r="M41" s="379">
        <v>-8.7138817299995</v>
      </c>
      <c r="N41" s="379"/>
      <c r="O41" s="379">
        <v>-16.930825700000497</v>
      </c>
      <c r="P41" s="379"/>
      <c r="Q41" s="379">
        <v>-0.010000000000005116</v>
      </c>
      <c r="R41" s="379"/>
      <c r="S41" s="379">
        <v>56.8</v>
      </c>
    </row>
    <row r="42" spans="4:19" s="377" customFormat="1" ht="12.75">
      <c r="D42" s="380" t="s">
        <v>485</v>
      </c>
      <c r="G42" s="380"/>
      <c r="H42" s="380"/>
      <c r="I42" s="379">
        <v>118.28873310000002</v>
      </c>
      <c r="J42" s="379"/>
      <c r="K42" s="379">
        <v>-150.5210888056</v>
      </c>
      <c r="L42" s="379"/>
      <c r="M42" s="379">
        <v>29.66962065559997</v>
      </c>
      <c r="N42" s="379"/>
      <c r="O42" s="379">
        <v>77.1</v>
      </c>
      <c r="P42" s="379"/>
      <c r="Q42" s="379">
        <v>0</v>
      </c>
      <c r="R42" s="379"/>
      <c r="S42" s="379">
        <v>74.53726495</v>
      </c>
    </row>
    <row r="43" spans="4:19" s="377" customFormat="1" ht="12.75">
      <c r="D43" s="380" t="s">
        <v>711</v>
      </c>
      <c r="G43" s="380"/>
      <c r="H43" s="380"/>
      <c r="I43" s="379">
        <f>I44+I47</f>
        <v>414.67</v>
      </c>
      <c r="J43" s="379"/>
      <c r="K43" s="379">
        <f>K44+K47</f>
        <v>-197.5</v>
      </c>
      <c r="L43" s="379"/>
      <c r="M43" s="379">
        <f>M44+M47</f>
        <v>0</v>
      </c>
      <c r="N43" s="379"/>
      <c r="O43" s="379">
        <f>O44+O47</f>
        <v>-12.5</v>
      </c>
      <c r="P43" s="379"/>
      <c r="Q43" s="379">
        <f>Q44+Q47</f>
        <v>0.029999999999972715</v>
      </c>
      <c r="R43" s="379"/>
      <c r="S43" s="379">
        <f>S44+S47</f>
        <v>204.7</v>
      </c>
    </row>
    <row r="44" spans="4:19" s="377" customFormat="1" ht="12.75">
      <c r="D44" s="380"/>
      <c r="E44" s="377" t="s">
        <v>22</v>
      </c>
      <c r="G44" s="380"/>
      <c r="H44" s="380"/>
      <c r="I44" s="379">
        <f>I45+I46</f>
        <v>0</v>
      </c>
      <c r="J44" s="379"/>
      <c r="K44" s="379">
        <v>0</v>
      </c>
      <c r="L44" s="379"/>
      <c r="M44" s="379">
        <v>0</v>
      </c>
      <c r="N44" s="379"/>
      <c r="O44" s="379">
        <v>0</v>
      </c>
      <c r="P44" s="379"/>
      <c r="Q44" s="379">
        <v>0</v>
      </c>
      <c r="R44" s="379"/>
      <c r="S44" s="379">
        <v>0</v>
      </c>
    </row>
    <row r="45" spans="4:19" s="377" customFormat="1" ht="12.75">
      <c r="D45" s="380"/>
      <c r="E45" s="377" t="s">
        <v>703</v>
      </c>
      <c r="G45" s="380"/>
      <c r="H45" s="380"/>
      <c r="I45" s="379">
        <v>0</v>
      </c>
      <c r="J45" s="379"/>
      <c r="K45" s="379">
        <v>0</v>
      </c>
      <c r="L45" s="379"/>
      <c r="M45" s="379">
        <v>0</v>
      </c>
      <c r="N45" s="379"/>
      <c r="O45" s="379">
        <v>0</v>
      </c>
      <c r="P45" s="379"/>
      <c r="Q45" s="379">
        <v>0</v>
      </c>
      <c r="R45" s="379"/>
      <c r="S45" s="379">
        <v>0</v>
      </c>
    </row>
    <row r="46" spans="5:19" s="377" customFormat="1" ht="12.75">
      <c r="E46" s="377" t="s">
        <v>744</v>
      </c>
      <c r="G46" s="380"/>
      <c r="H46" s="380"/>
      <c r="I46" s="379">
        <v>0</v>
      </c>
      <c r="J46" s="379"/>
      <c r="K46" s="379">
        <v>0</v>
      </c>
      <c r="L46" s="379"/>
      <c r="M46" s="379">
        <v>0</v>
      </c>
      <c r="N46" s="379"/>
      <c r="O46" s="379">
        <v>0</v>
      </c>
      <c r="P46" s="379"/>
      <c r="Q46" s="379">
        <v>0</v>
      </c>
      <c r="R46" s="379"/>
      <c r="S46" s="379">
        <v>0</v>
      </c>
    </row>
    <row r="47" spans="4:19" s="377" customFormat="1" ht="12.75">
      <c r="D47" s="380"/>
      <c r="E47" s="377" t="s">
        <v>90</v>
      </c>
      <c r="G47" s="380"/>
      <c r="H47" s="380"/>
      <c r="I47" s="379">
        <v>414.67</v>
      </c>
      <c r="J47" s="379"/>
      <c r="K47" s="379">
        <v>-197.5</v>
      </c>
      <c r="L47" s="379"/>
      <c r="M47" s="379">
        <v>0</v>
      </c>
      <c r="N47" s="379"/>
      <c r="O47" s="379">
        <v>-12.5</v>
      </c>
      <c r="P47" s="379"/>
      <c r="Q47" s="379">
        <v>0.029999999999972715</v>
      </c>
      <c r="R47" s="379"/>
      <c r="S47" s="379">
        <v>204.7</v>
      </c>
    </row>
    <row r="48" spans="2:19" s="377" customFormat="1" ht="12.75">
      <c r="B48" s="377" t="s">
        <v>746</v>
      </c>
      <c r="D48" s="380"/>
      <c r="G48" s="380"/>
      <c r="H48" s="380"/>
      <c r="I48" s="379">
        <f>I49+I50+I53+I54</f>
        <v>3873.067571202065</v>
      </c>
      <c r="J48" s="379"/>
      <c r="K48" s="379">
        <f>K49+K50+K53+K54</f>
        <v>40.681126745299906</v>
      </c>
      <c r="L48" s="379"/>
      <c r="M48" s="379">
        <f>M49+M50+M53+M54</f>
        <v>315.3919394197833</v>
      </c>
      <c r="N48" s="379"/>
      <c r="O48" s="379">
        <f>O49+O50+O53+O54</f>
        <v>-3.9123618691250996</v>
      </c>
      <c r="P48" s="379"/>
      <c r="Q48" s="379">
        <f>Q49+Q50+Q53+Q54</f>
        <v>0.02000000000361979</v>
      </c>
      <c r="R48" s="379"/>
      <c r="S48" s="379">
        <f>S49+S50+S53+S54</f>
        <v>4225.248275498028</v>
      </c>
    </row>
    <row r="49" spans="4:19" s="377" customFormat="1" ht="12.75">
      <c r="D49" s="380" t="s">
        <v>709</v>
      </c>
      <c r="G49" s="380"/>
      <c r="H49" s="380"/>
      <c r="I49" s="379">
        <v>0</v>
      </c>
      <c r="J49" s="379"/>
      <c r="K49" s="379">
        <v>0</v>
      </c>
      <c r="L49" s="379"/>
      <c r="M49" s="379">
        <v>0</v>
      </c>
      <c r="N49" s="379"/>
      <c r="O49" s="379">
        <v>0</v>
      </c>
      <c r="P49" s="379"/>
      <c r="Q49" s="379">
        <v>0</v>
      </c>
      <c r="R49" s="379"/>
      <c r="S49" s="379">
        <v>0</v>
      </c>
    </row>
    <row r="50" spans="4:19" s="377" customFormat="1" ht="12.75">
      <c r="D50" s="380" t="s">
        <v>710</v>
      </c>
      <c r="G50" s="380"/>
      <c r="H50" s="380"/>
      <c r="I50" s="379">
        <f>I51+I52</f>
        <v>3591.554603502065</v>
      </c>
      <c r="J50" s="379"/>
      <c r="K50" s="379">
        <f>K51+K52</f>
        <v>137.48949510999992</v>
      </c>
      <c r="L50" s="379"/>
      <c r="M50" s="379">
        <f>M51+M52</f>
        <v>310.9829928350833</v>
      </c>
      <c r="N50" s="379"/>
      <c r="O50" s="379">
        <f>O51+O52</f>
        <v>-5.8123618691251</v>
      </c>
      <c r="P50" s="379"/>
      <c r="Q50" s="379">
        <f>Q51+Q52</f>
        <v>3.637978807091713E-12</v>
      </c>
      <c r="R50" s="379"/>
      <c r="S50" s="379">
        <f>S51+S52</f>
        <v>4034.214729578028</v>
      </c>
    </row>
    <row r="51" spans="4:19" s="377" customFormat="1" ht="12.75">
      <c r="D51" s="380"/>
      <c r="E51" s="377" t="s">
        <v>609</v>
      </c>
      <c r="G51" s="380"/>
      <c r="H51" s="380"/>
      <c r="I51" s="379">
        <v>2037.1532879483993</v>
      </c>
      <c r="J51" s="379"/>
      <c r="K51" s="379">
        <v>-39.67422479000007</v>
      </c>
      <c r="L51" s="379"/>
      <c r="M51" s="379">
        <v>191.159468623537</v>
      </c>
      <c r="N51" s="379"/>
      <c r="O51" s="379">
        <v>-6.1</v>
      </c>
      <c r="P51" s="379"/>
      <c r="Q51" s="379">
        <v>3.637978807091713E-12</v>
      </c>
      <c r="R51" s="379"/>
      <c r="S51" s="379">
        <v>2182.53853178194</v>
      </c>
    </row>
    <row r="52" spans="4:19" s="377" customFormat="1" ht="12.75">
      <c r="D52" s="380"/>
      <c r="E52" s="377" t="s">
        <v>255</v>
      </c>
      <c r="G52" s="380"/>
      <c r="H52" s="380"/>
      <c r="I52" s="379">
        <v>1554.401315553666</v>
      </c>
      <c r="J52" s="379"/>
      <c r="K52" s="379">
        <v>177.1637199</v>
      </c>
      <c r="L52" s="379"/>
      <c r="M52" s="379">
        <v>119.82352421154629</v>
      </c>
      <c r="N52" s="379"/>
      <c r="O52" s="379">
        <v>0.28763813087489964</v>
      </c>
      <c r="P52" s="379"/>
      <c r="Q52" s="379">
        <v>0</v>
      </c>
      <c r="R52" s="379"/>
      <c r="S52" s="379">
        <v>1851.6761977960875</v>
      </c>
    </row>
    <row r="53" spans="4:19" s="377" customFormat="1" ht="12.75">
      <c r="D53" s="380" t="s">
        <v>485</v>
      </c>
      <c r="G53" s="381"/>
      <c r="H53" s="381"/>
      <c r="I53" s="379">
        <v>5.6329677</v>
      </c>
      <c r="J53" s="379"/>
      <c r="K53" s="379">
        <v>-0.0210141647</v>
      </c>
      <c r="L53" s="379"/>
      <c r="M53" s="379">
        <v>4.4089465847000024</v>
      </c>
      <c r="N53" s="379"/>
      <c r="O53" s="379">
        <v>6.9</v>
      </c>
      <c r="P53" s="379"/>
      <c r="Q53" s="379">
        <v>0</v>
      </c>
      <c r="R53" s="379"/>
      <c r="S53" s="379">
        <v>16.920900120000002</v>
      </c>
    </row>
    <row r="54" spans="4:19" s="377" customFormat="1" ht="12.75">
      <c r="D54" s="380" t="s">
        <v>711</v>
      </c>
      <c r="G54" s="381"/>
      <c r="H54" s="381"/>
      <c r="I54" s="379">
        <f>+I55+I56+I57</f>
        <v>275.88</v>
      </c>
      <c r="J54" s="379"/>
      <c r="K54" s="379">
        <f>+K55+K56+K57</f>
        <v>-96.78735420000001</v>
      </c>
      <c r="L54" s="379"/>
      <c r="M54" s="379">
        <f>+M55+M56+M57</f>
        <v>0</v>
      </c>
      <c r="N54" s="379"/>
      <c r="O54" s="379">
        <f>+O55+O56+O57</f>
        <v>-5</v>
      </c>
      <c r="P54" s="379"/>
      <c r="Q54" s="379">
        <f>+Q55+Q56+Q57</f>
        <v>0.01999999999998181</v>
      </c>
      <c r="R54" s="379"/>
      <c r="S54" s="379">
        <f>+S55+S56+S57</f>
        <v>174.11264579999997</v>
      </c>
    </row>
    <row r="55" spans="4:19" s="377" customFormat="1" ht="12.75">
      <c r="D55" s="380"/>
      <c r="E55" s="377" t="s">
        <v>22</v>
      </c>
      <c r="G55" s="380"/>
      <c r="H55" s="380"/>
      <c r="I55" s="379">
        <v>0</v>
      </c>
      <c r="J55" s="379"/>
      <c r="K55" s="379">
        <v>0</v>
      </c>
      <c r="L55" s="379"/>
      <c r="M55" s="379">
        <v>0</v>
      </c>
      <c r="N55" s="379"/>
      <c r="O55" s="379">
        <v>0</v>
      </c>
      <c r="P55" s="379"/>
      <c r="Q55" s="379">
        <v>0</v>
      </c>
      <c r="R55" s="379"/>
      <c r="S55" s="379">
        <v>0</v>
      </c>
    </row>
    <row r="56" spans="4:19" s="377" customFormat="1" ht="12.75">
      <c r="D56" s="380"/>
      <c r="E56" s="393" t="s">
        <v>90</v>
      </c>
      <c r="G56" s="380"/>
      <c r="H56" s="380"/>
      <c r="I56" s="379">
        <v>275.88</v>
      </c>
      <c r="J56" s="379"/>
      <c r="K56" s="379">
        <v>-96.78735420000001</v>
      </c>
      <c r="L56" s="379"/>
      <c r="M56" s="379">
        <v>0</v>
      </c>
      <c r="N56" s="379"/>
      <c r="O56" s="379">
        <v>-5</v>
      </c>
      <c r="P56" s="379"/>
      <c r="Q56" s="379">
        <v>0.01999999999998181</v>
      </c>
      <c r="R56" s="379"/>
      <c r="S56" s="379">
        <v>174.11264579999997</v>
      </c>
    </row>
    <row r="57" spans="5:19" s="377" customFormat="1" ht="12.75">
      <c r="E57" s="393" t="s">
        <v>24</v>
      </c>
      <c r="G57" s="380"/>
      <c r="H57" s="380"/>
      <c r="I57" s="379">
        <v>0</v>
      </c>
      <c r="J57" s="379"/>
      <c r="K57" s="379">
        <v>0</v>
      </c>
      <c r="L57" s="379"/>
      <c r="M57" s="379">
        <v>0</v>
      </c>
      <c r="N57" s="379"/>
      <c r="O57" s="379">
        <v>0</v>
      </c>
      <c r="P57" s="379"/>
      <c r="Q57" s="379">
        <v>0</v>
      </c>
      <c r="R57" s="379"/>
      <c r="S57" s="379">
        <v>0</v>
      </c>
    </row>
    <row r="58" spans="4:19" s="377" customFormat="1" ht="12.75">
      <c r="D58" s="380"/>
      <c r="G58" s="380"/>
      <c r="H58" s="380"/>
      <c r="I58" s="379"/>
      <c r="J58" s="379"/>
      <c r="K58" s="379"/>
      <c r="L58" s="379"/>
      <c r="M58" s="379"/>
      <c r="N58" s="379"/>
      <c r="O58" s="379"/>
      <c r="P58" s="379"/>
      <c r="Q58" s="379"/>
      <c r="R58" s="379"/>
      <c r="S58" s="379"/>
    </row>
    <row r="59" spans="1:19" s="377" customFormat="1" ht="12.75">
      <c r="A59" s="377" t="s">
        <v>747</v>
      </c>
      <c r="D59" s="380"/>
      <c r="G59" s="380"/>
      <c r="H59" s="380"/>
      <c r="I59" s="379">
        <f>I60+I63+I66+I67</f>
        <v>62355.39575788043</v>
      </c>
      <c r="J59" s="379"/>
      <c r="K59" s="379">
        <f>K60+K63+K66+K67</f>
        <v>1641.8775968444222</v>
      </c>
      <c r="L59" s="379"/>
      <c r="M59" s="379">
        <f>M60+M63+M66+M67</f>
        <v>42.32341820536999</v>
      </c>
      <c r="N59" s="379"/>
      <c r="O59" s="379">
        <f>O60+O63+O66+O67</f>
        <v>352.5377875577335</v>
      </c>
      <c r="P59" s="379"/>
      <c r="Q59" s="379">
        <f>Q60+Q63+Q66+Q67</f>
        <v>0</v>
      </c>
      <c r="R59" s="379"/>
      <c r="S59" s="379">
        <f>S60+S63+S66+S67</f>
        <v>64392.08814366797</v>
      </c>
    </row>
    <row r="60" spans="4:19" s="377" customFormat="1" ht="12.75">
      <c r="D60" s="380" t="s">
        <v>196</v>
      </c>
      <c r="G60" s="380"/>
      <c r="H60" s="380"/>
      <c r="I60" s="379">
        <f>I61+I62</f>
        <v>31774.549782652706</v>
      </c>
      <c r="J60" s="379"/>
      <c r="K60" s="379">
        <f>K61+K62</f>
        <v>2276.1655520145646</v>
      </c>
      <c r="L60" s="379"/>
      <c r="M60" s="379">
        <f>M61+M62</f>
        <v>28.2</v>
      </c>
      <c r="N60" s="379"/>
      <c r="O60" s="379">
        <f>O61+O62</f>
        <v>-606.1</v>
      </c>
      <c r="P60" s="379"/>
      <c r="Q60" s="379">
        <f>Q61+Q62</f>
        <v>0</v>
      </c>
      <c r="R60" s="379"/>
      <c r="S60" s="379">
        <f>S61+S62</f>
        <v>33472.76891784727</v>
      </c>
    </row>
    <row r="61" spans="4:19" s="377" customFormat="1" ht="12.75">
      <c r="D61" s="380"/>
      <c r="E61" s="377" t="s">
        <v>704</v>
      </c>
      <c r="G61" s="380"/>
      <c r="H61" s="380"/>
      <c r="I61" s="379">
        <v>27625.879908102706</v>
      </c>
      <c r="J61" s="379"/>
      <c r="K61" s="379">
        <v>1931.1191351945645</v>
      </c>
      <c r="L61" s="379"/>
      <c r="M61" s="379">
        <v>28.2</v>
      </c>
      <c r="N61" s="379"/>
      <c r="O61" s="379">
        <v>-606.1</v>
      </c>
      <c r="P61" s="379"/>
      <c r="Q61" s="379">
        <v>0</v>
      </c>
      <c r="R61" s="379"/>
      <c r="S61" s="379">
        <v>28979.099043297272</v>
      </c>
    </row>
    <row r="62" spans="4:19" s="377" customFormat="1" ht="12.75">
      <c r="D62" s="380"/>
      <c r="E62" s="377" t="s">
        <v>17</v>
      </c>
      <c r="G62" s="380"/>
      <c r="H62" s="380"/>
      <c r="I62" s="379">
        <v>4148.669874550001</v>
      </c>
      <c r="J62" s="379"/>
      <c r="K62" s="379">
        <v>345.0464168200001</v>
      </c>
      <c r="L62" s="379"/>
      <c r="M62" s="379">
        <v>0</v>
      </c>
      <c r="N62" s="379"/>
      <c r="O62" s="379">
        <v>0</v>
      </c>
      <c r="P62" s="379"/>
      <c r="Q62" s="379">
        <v>0</v>
      </c>
      <c r="R62" s="379"/>
      <c r="S62" s="379">
        <v>4493.669874550001</v>
      </c>
    </row>
    <row r="63" spans="4:19" s="377" customFormat="1" ht="12.75">
      <c r="D63" s="380" t="s">
        <v>97</v>
      </c>
      <c r="G63" s="380"/>
      <c r="H63" s="380"/>
      <c r="I63" s="379">
        <f>I64+I65</f>
        <v>14467.236097564091</v>
      </c>
      <c r="J63" s="379"/>
      <c r="K63" s="379">
        <f>K64+K65</f>
        <v>578.2465146365944</v>
      </c>
      <c r="L63" s="379"/>
      <c r="M63" s="379">
        <f>M64+M65</f>
        <v>-559.5411759951164</v>
      </c>
      <c r="N63" s="379"/>
      <c r="O63" s="379">
        <f>O64+O65</f>
        <v>-121.16221244226641</v>
      </c>
      <c r="P63" s="379"/>
      <c r="Q63" s="379">
        <f>Q64+Q65</f>
        <v>0</v>
      </c>
      <c r="R63" s="379"/>
      <c r="S63" s="379">
        <f>S64+S65</f>
        <v>14364.779223763306</v>
      </c>
    </row>
    <row r="64" spans="4:19" s="377" customFormat="1" ht="12.75">
      <c r="D64" s="380"/>
      <c r="E64" s="377" t="s">
        <v>609</v>
      </c>
      <c r="G64" s="381"/>
      <c r="H64" s="381"/>
      <c r="I64" s="379">
        <v>11397.620855962341</v>
      </c>
      <c r="J64" s="379"/>
      <c r="K64" s="379">
        <v>473.03884539583566</v>
      </c>
      <c r="L64" s="379"/>
      <c r="M64" s="379">
        <v>-197.06866746389693</v>
      </c>
      <c r="N64" s="379"/>
      <c r="O64" s="379">
        <v>-124.24879756618145</v>
      </c>
      <c r="P64" s="379"/>
      <c r="Q64" s="379">
        <v>0</v>
      </c>
      <c r="R64" s="379"/>
      <c r="S64" s="379">
        <v>11549.3422363281</v>
      </c>
    </row>
    <row r="65" spans="4:19" s="377" customFormat="1" ht="12.75">
      <c r="D65" s="380"/>
      <c r="E65" s="377" t="s">
        <v>255</v>
      </c>
      <c r="G65" s="381"/>
      <c r="H65" s="381"/>
      <c r="I65" s="379">
        <v>3069.615241601751</v>
      </c>
      <c r="J65" s="379"/>
      <c r="K65" s="379">
        <v>105.20766924075868</v>
      </c>
      <c r="L65" s="379"/>
      <c r="M65" s="379">
        <v>-362.47250853121943</v>
      </c>
      <c r="N65" s="379"/>
      <c r="O65" s="379">
        <v>3.0865851239150444</v>
      </c>
      <c r="P65" s="379"/>
      <c r="Q65" s="379">
        <v>0</v>
      </c>
      <c r="R65" s="379"/>
      <c r="S65" s="379">
        <v>2815.4369874352046</v>
      </c>
    </row>
    <row r="66" spans="4:19" s="377" customFormat="1" ht="12.75">
      <c r="D66" s="380" t="s">
        <v>485</v>
      </c>
      <c r="G66" s="380"/>
      <c r="H66" s="380"/>
      <c r="I66" s="379">
        <v>474.06816481999977</v>
      </c>
      <c r="J66" s="379"/>
      <c r="K66" s="379">
        <v>-1872.812295320486</v>
      </c>
      <c r="L66" s="379"/>
      <c r="M66" s="379">
        <v>573.6645942004864</v>
      </c>
      <c r="N66" s="379"/>
      <c r="O66" s="379">
        <v>1134.8</v>
      </c>
      <c r="P66" s="379"/>
      <c r="Q66" s="379">
        <v>0</v>
      </c>
      <c r="R66" s="379"/>
      <c r="S66" s="379">
        <v>309.7204637000001</v>
      </c>
    </row>
    <row r="67" spans="4:19" s="377" customFormat="1" ht="12.75">
      <c r="D67" s="380" t="s">
        <v>101</v>
      </c>
      <c r="G67" s="380"/>
      <c r="H67" s="380"/>
      <c r="I67" s="379">
        <f>I68+I69+I72+I73</f>
        <v>15639.54171284364</v>
      </c>
      <c r="J67" s="379"/>
      <c r="K67" s="379">
        <f>K68+K69+K72+K73</f>
        <v>660.2778255137493</v>
      </c>
      <c r="L67" s="379"/>
      <c r="M67" s="379">
        <f>M68+M69+M72+M73</f>
        <v>0</v>
      </c>
      <c r="N67" s="379"/>
      <c r="O67" s="379">
        <f>O68+O69+O72+O73</f>
        <v>-55</v>
      </c>
      <c r="P67" s="379"/>
      <c r="Q67" s="379">
        <f>Q68+Q69+Q72+Q73</f>
        <v>0</v>
      </c>
      <c r="R67" s="379"/>
      <c r="S67" s="379">
        <f>S68+S69+S72+S73</f>
        <v>16244.81953835739</v>
      </c>
    </row>
    <row r="68" spans="4:19" s="377" customFormat="1" ht="12.75">
      <c r="D68" s="380"/>
      <c r="E68" s="377" t="s">
        <v>21</v>
      </c>
      <c r="G68" s="380"/>
      <c r="H68" s="380"/>
      <c r="I68" s="379">
        <v>8544.37416794974</v>
      </c>
      <c r="J68" s="379"/>
      <c r="K68" s="379">
        <v>360.36589186385436</v>
      </c>
      <c r="L68" s="379"/>
      <c r="M68" s="379">
        <v>0</v>
      </c>
      <c r="N68" s="379"/>
      <c r="O68" s="379">
        <v>0</v>
      </c>
      <c r="P68" s="379"/>
      <c r="Q68" s="379">
        <v>0</v>
      </c>
      <c r="R68" s="379"/>
      <c r="S68" s="379">
        <v>8904.740059813594</v>
      </c>
    </row>
    <row r="69" spans="4:19" s="377" customFormat="1" ht="12.75">
      <c r="D69" s="380"/>
      <c r="E69" s="377" t="s">
        <v>22</v>
      </c>
      <c r="G69" s="380"/>
      <c r="H69" s="380"/>
      <c r="I69" s="379">
        <f>I70+I71</f>
        <v>181.336119</v>
      </c>
      <c r="J69" s="379"/>
      <c r="K69" s="379">
        <f>K70+K71</f>
        <v>50.239977829999994</v>
      </c>
      <c r="L69" s="379"/>
      <c r="M69" s="379">
        <f>M70+M71</f>
        <v>0</v>
      </c>
      <c r="N69" s="379"/>
      <c r="O69" s="379">
        <f>O70+O71</f>
        <v>0</v>
      </c>
      <c r="P69" s="379"/>
      <c r="Q69" s="379">
        <f>Q70+Q71</f>
        <v>0</v>
      </c>
      <c r="R69" s="379"/>
      <c r="S69" s="379">
        <f>S70+S71</f>
        <v>231.57609682999998</v>
      </c>
    </row>
    <row r="70" spans="4:19" s="377" customFormat="1" ht="12.75">
      <c r="D70" s="380"/>
      <c r="E70" s="377" t="s">
        <v>703</v>
      </c>
      <c r="G70" s="380"/>
      <c r="H70" s="380"/>
      <c r="I70" s="379">
        <v>181.336119</v>
      </c>
      <c r="J70" s="379"/>
      <c r="K70" s="379">
        <v>50.239977829999994</v>
      </c>
      <c r="L70" s="379"/>
      <c r="M70" s="379">
        <v>0</v>
      </c>
      <c r="N70" s="379"/>
      <c r="O70" s="379">
        <v>0</v>
      </c>
      <c r="P70" s="379"/>
      <c r="Q70" s="379">
        <v>0</v>
      </c>
      <c r="R70" s="379"/>
      <c r="S70" s="379">
        <v>231.57609682999998</v>
      </c>
    </row>
    <row r="71" spans="4:19" s="377" customFormat="1" ht="12.75">
      <c r="D71" s="380"/>
      <c r="E71" s="377" t="s">
        <v>744</v>
      </c>
      <c r="G71" s="380"/>
      <c r="H71" s="380"/>
      <c r="I71" s="379">
        <v>0</v>
      </c>
      <c r="J71" s="379"/>
      <c r="K71" s="379">
        <v>0</v>
      </c>
      <c r="L71" s="379"/>
      <c r="M71" s="379">
        <v>0</v>
      </c>
      <c r="N71" s="379"/>
      <c r="O71" s="379">
        <v>0</v>
      </c>
      <c r="P71" s="379"/>
      <c r="Q71" s="379">
        <v>0</v>
      </c>
      <c r="R71" s="379"/>
      <c r="S71" s="379">
        <v>0</v>
      </c>
    </row>
    <row r="72" spans="1:19" s="377" customFormat="1" ht="12.75">
      <c r="A72" s="382"/>
      <c r="B72" s="382"/>
      <c r="C72" s="382"/>
      <c r="D72" s="382"/>
      <c r="E72" s="382" t="s">
        <v>90</v>
      </c>
      <c r="G72" s="380"/>
      <c r="H72" s="380"/>
      <c r="I72" s="379">
        <v>6913.831425893901</v>
      </c>
      <c r="J72" s="379"/>
      <c r="K72" s="379">
        <v>249.67195581989506</v>
      </c>
      <c r="L72" s="379"/>
      <c r="M72" s="379">
        <v>0</v>
      </c>
      <c r="N72" s="379"/>
      <c r="O72" s="379">
        <v>-55</v>
      </c>
      <c r="P72" s="379"/>
      <c r="Q72" s="379">
        <v>0</v>
      </c>
      <c r="R72" s="379"/>
      <c r="S72" s="379">
        <v>7108.5033817137955</v>
      </c>
    </row>
    <row r="73" spans="5:19" s="377" customFormat="1" ht="12.75">
      <c r="E73" s="377" t="s">
        <v>24</v>
      </c>
      <c r="G73" s="380"/>
      <c r="H73" s="380"/>
      <c r="I73" s="379">
        <v>0</v>
      </c>
      <c r="J73" s="379"/>
      <c r="K73" s="379">
        <v>0</v>
      </c>
      <c r="L73" s="379"/>
      <c r="M73" s="379">
        <v>0</v>
      </c>
      <c r="N73" s="379"/>
      <c r="O73" s="379">
        <v>0</v>
      </c>
      <c r="P73" s="379"/>
      <c r="Q73" s="379">
        <v>0</v>
      </c>
      <c r="R73" s="379"/>
      <c r="S73" s="379">
        <v>0</v>
      </c>
    </row>
    <row r="74" spans="9:19" s="377" customFormat="1" ht="12.75">
      <c r="I74" s="383"/>
      <c r="J74" s="383"/>
      <c r="K74" s="383"/>
      <c r="L74" s="383"/>
      <c r="M74" s="383"/>
      <c r="N74" s="383"/>
      <c r="O74" s="383"/>
      <c r="P74" s="383"/>
      <c r="Q74" s="383"/>
      <c r="R74" s="383"/>
      <c r="S74" s="383"/>
    </row>
    <row r="75" spans="1:19" s="377" customFormat="1" ht="12.75">
      <c r="A75" s="377" t="s">
        <v>702</v>
      </c>
      <c r="G75" s="380"/>
      <c r="H75" s="380"/>
      <c r="I75" s="383">
        <f>I77+I88+I113</f>
        <v>172545.54229853558</v>
      </c>
      <c r="J75" s="383"/>
      <c r="K75" s="383">
        <f>K77+K88+K113</f>
        <v>1662.037432218834</v>
      </c>
      <c r="L75" s="383"/>
      <c r="M75" s="383">
        <f>M77+M88+M113</f>
        <v>821.5592183141566</v>
      </c>
      <c r="N75" s="383"/>
      <c r="O75" s="383">
        <f>O77+O88+O113</f>
        <v>4495.841337033044</v>
      </c>
      <c r="P75" s="383"/>
      <c r="Q75" s="383">
        <f>Q77+Q88+Q113</f>
        <v>-0.3189287408658501</v>
      </c>
      <c r="R75" s="383"/>
      <c r="S75" s="383">
        <f>S77+S88+S113</f>
        <v>179524.66135736075</v>
      </c>
    </row>
    <row r="76" spans="7:19" s="377" customFormat="1" ht="12.75">
      <c r="G76" s="380"/>
      <c r="H76" s="380"/>
      <c r="I76" s="383"/>
      <c r="J76" s="383"/>
      <c r="K76" s="383"/>
      <c r="L76" s="383"/>
      <c r="M76" s="383"/>
      <c r="N76" s="383"/>
      <c r="O76" s="383"/>
      <c r="P76" s="383"/>
      <c r="Q76" s="383"/>
      <c r="R76" s="383"/>
      <c r="S76" s="383"/>
    </row>
    <row r="77" spans="1:19" s="377" customFormat="1" ht="12.75">
      <c r="A77" s="377" t="s">
        <v>740</v>
      </c>
      <c r="C77" s="380"/>
      <c r="D77" s="380"/>
      <c r="G77" s="380"/>
      <c r="H77" s="380"/>
      <c r="I77" s="383">
        <f>I78+I80+I81</f>
        <v>3027.6786807153135</v>
      </c>
      <c r="J77" s="383"/>
      <c r="K77" s="383">
        <f>K78+K80+K81</f>
        <v>-39.79553625040546</v>
      </c>
      <c r="L77" s="383"/>
      <c r="M77" s="383">
        <f>M78+M80+M81</f>
        <v>-13.7</v>
      </c>
      <c r="N77" s="383"/>
      <c r="O77" s="383">
        <f>O78+O80+O81</f>
        <v>-9.2</v>
      </c>
      <c r="P77" s="383"/>
      <c r="Q77" s="383">
        <f>Q78+Q80+Q81</f>
        <v>10.822941468562728</v>
      </c>
      <c r="R77" s="383"/>
      <c r="S77" s="383">
        <f>S78+S80+S81</f>
        <v>2975.806085933471</v>
      </c>
    </row>
    <row r="78" spans="3:19" s="377" customFormat="1" ht="12.75">
      <c r="C78" s="380"/>
      <c r="D78" s="380" t="s">
        <v>97</v>
      </c>
      <c r="G78" s="380"/>
      <c r="H78" s="380"/>
      <c r="I78" s="383">
        <f>I79</f>
        <v>1986.9234837153133</v>
      </c>
      <c r="J78" s="383"/>
      <c r="K78" s="383">
        <f>K79</f>
        <v>-6.936746999999997</v>
      </c>
      <c r="L78" s="383"/>
      <c r="M78" s="383">
        <f>M79</f>
        <v>-13.7</v>
      </c>
      <c r="N78" s="383"/>
      <c r="O78" s="383">
        <f>O79</f>
        <v>0</v>
      </c>
      <c r="P78" s="383"/>
      <c r="Q78" s="383">
        <f>Q79</f>
        <v>-0.02418478184246098</v>
      </c>
      <c r="R78" s="383"/>
      <c r="S78" s="383">
        <f>S79</f>
        <v>1966.2625519334708</v>
      </c>
    </row>
    <row r="79" spans="3:19" s="377" customFormat="1" ht="12.75">
      <c r="C79" s="380"/>
      <c r="D79" s="380"/>
      <c r="E79" s="377" t="s">
        <v>255</v>
      </c>
      <c r="G79" s="380"/>
      <c r="H79" s="380"/>
      <c r="I79" s="383">
        <v>1986.9234837153133</v>
      </c>
      <c r="J79" s="383"/>
      <c r="K79" s="383">
        <v>-6.936746999999997</v>
      </c>
      <c r="L79" s="383"/>
      <c r="M79" s="383">
        <v>-13.7</v>
      </c>
      <c r="N79" s="383"/>
      <c r="O79" s="383">
        <v>0</v>
      </c>
      <c r="P79" s="383"/>
      <c r="Q79" s="383">
        <v>-0.02418478184246098</v>
      </c>
      <c r="R79" s="383"/>
      <c r="S79" s="383">
        <v>1966.2625519334708</v>
      </c>
    </row>
    <row r="80" spans="4:19" s="377" customFormat="1" ht="12.75">
      <c r="D80" s="380" t="s">
        <v>485</v>
      </c>
      <c r="G80" s="380"/>
      <c r="H80" s="380"/>
      <c r="I80" s="383">
        <v>0</v>
      </c>
      <c r="J80" s="383"/>
      <c r="K80" s="383">
        <v>0</v>
      </c>
      <c r="L80" s="383"/>
      <c r="M80" s="383">
        <v>0</v>
      </c>
      <c r="N80" s="383"/>
      <c r="O80" s="383">
        <v>0</v>
      </c>
      <c r="P80" s="383"/>
      <c r="Q80" s="383">
        <v>0</v>
      </c>
      <c r="R80" s="383"/>
      <c r="S80" s="383">
        <v>0</v>
      </c>
    </row>
    <row r="81" spans="4:19" s="377" customFormat="1" ht="12.75">
      <c r="D81" s="380" t="s">
        <v>101</v>
      </c>
      <c r="G81" s="380"/>
      <c r="H81" s="380"/>
      <c r="I81" s="383">
        <f>I82+I85</f>
        <v>1040.7551970000002</v>
      </c>
      <c r="J81" s="383"/>
      <c r="K81" s="383">
        <f>K82+K85</f>
        <v>-32.858789250405465</v>
      </c>
      <c r="L81" s="383"/>
      <c r="M81" s="383">
        <f>M82+M85</f>
        <v>0</v>
      </c>
      <c r="N81" s="383"/>
      <c r="O81" s="383">
        <f>O82+O85</f>
        <v>-9.2</v>
      </c>
      <c r="P81" s="383"/>
      <c r="Q81" s="383">
        <f>Q82+Q85</f>
        <v>10.84712625040519</v>
      </c>
      <c r="R81" s="383"/>
      <c r="S81" s="383">
        <f>S82+S85</f>
        <v>1009.5435339999999</v>
      </c>
    </row>
    <row r="82" spans="4:19" s="377" customFormat="1" ht="12.75">
      <c r="D82" s="380"/>
      <c r="E82" s="377" t="s">
        <v>21</v>
      </c>
      <c r="G82" s="381"/>
      <c r="H82" s="381"/>
      <c r="I82" s="383">
        <f>I83+I84</f>
        <v>0</v>
      </c>
      <c r="J82" s="383"/>
      <c r="K82" s="383">
        <f>K83+K84</f>
        <v>-10.831897250405468</v>
      </c>
      <c r="L82" s="383"/>
      <c r="M82" s="383">
        <f>M83+M84</f>
        <v>0</v>
      </c>
      <c r="N82" s="383"/>
      <c r="O82" s="383">
        <f>O83+O84</f>
        <v>0</v>
      </c>
      <c r="P82" s="383"/>
      <c r="Q82" s="383">
        <f>Q83+Q84</f>
        <v>10.831897250405468</v>
      </c>
      <c r="R82" s="383"/>
      <c r="S82" s="383">
        <f>S83+S84</f>
        <v>0</v>
      </c>
    </row>
    <row r="83" spans="4:19" s="377" customFormat="1" ht="12.75">
      <c r="D83" s="380"/>
      <c r="E83" s="377" t="s">
        <v>703</v>
      </c>
      <c r="G83" s="381"/>
      <c r="H83" s="381"/>
      <c r="I83" s="383">
        <v>0</v>
      </c>
      <c r="J83" s="383"/>
      <c r="K83" s="383">
        <v>0</v>
      </c>
      <c r="L83" s="383"/>
      <c r="M83" s="383">
        <v>0</v>
      </c>
      <c r="N83" s="383"/>
      <c r="O83" s="383">
        <v>0</v>
      </c>
      <c r="P83" s="383"/>
      <c r="Q83" s="383">
        <v>0</v>
      </c>
      <c r="R83" s="383"/>
      <c r="S83" s="383">
        <v>0</v>
      </c>
    </row>
    <row r="84" spans="4:19" s="377" customFormat="1" ht="12.75">
      <c r="D84" s="380"/>
      <c r="E84" s="377" t="s">
        <v>744</v>
      </c>
      <c r="G84" s="380"/>
      <c r="H84" s="380"/>
      <c r="I84" s="383">
        <v>0</v>
      </c>
      <c r="J84" s="383"/>
      <c r="K84" s="383">
        <v>-10.831897250405468</v>
      </c>
      <c r="L84" s="383"/>
      <c r="M84" s="383">
        <v>0</v>
      </c>
      <c r="N84" s="383"/>
      <c r="O84" s="383">
        <v>0</v>
      </c>
      <c r="P84" s="383"/>
      <c r="Q84" s="383">
        <v>10.831897250405468</v>
      </c>
      <c r="R84" s="383"/>
      <c r="S84" s="383">
        <v>0</v>
      </c>
    </row>
    <row r="85" spans="4:19" s="377" customFormat="1" ht="12.75">
      <c r="D85" s="380"/>
      <c r="E85" s="377" t="s">
        <v>22</v>
      </c>
      <c r="G85" s="380"/>
      <c r="H85" s="380"/>
      <c r="I85" s="383">
        <f>I86+I87</f>
        <v>1040.7551970000002</v>
      </c>
      <c r="J85" s="383"/>
      <c r="K85" s="383">
        <f>K86+K87</f>
        <v>-22.026891999999993</v>
      </c>
      <c r="L85" s="383"/>
      <c r="M85" s="383">
        <f>M86+M87</f>
        <v>0</v>
      </c>
      <c r="N85" s="383"/>
      <c r="O85" s="383">
        <f>O86+O87</f>
        <v>-9.2</v>
      </c>
      <c r="P85" s="383"/>
      <c r="Q85" s="383">
        <f>Q86+Q87</f>
        <v>0.015228999999720827</v>
      </c>
      <c r="R85" s="383"/>
      <c r="S85" s="383">
        <f>S86+S87</f>
        <v>1009.5435339999999</v>
      </c>
    </row>
    <row r="86" spans="4:19" s="377" customFormat="1" ht="12.75">
      <c r="D86" s="380"/>
      <c r="E86" s="377" t="s">
        <v>703</v>
      </c>
      <c r="G86" s="381"/>
      <c r="H86" s="381"/>
      <c r="I86" s="383">
        <v>1</v>
      </c>
      <c r="J86" s="383"/>
      <c r="K86" s="383">
        <v>0</v>
      </c>
      <c r="L86" s="383"/>
      <c r="M86" s="383">
        <v>0</v>
      </c>
      <c r="N86" s="383"/>
      <c r="O86" s="383">
        <v>0</v>
      </c>
      <c r="P86" s="383"/>
      <c r="Q86" s="383">
        <v>0</v>
      </c>
      <c r="R86" s="383"/>
      <c r="S86" s="383">
        <v>1</v>
      </c>
    </row>
    <row r="87" spans="4:19" s="377" customFormat="1" ht="12.75">
      <c r="D87" s="380"/>
      <c r="E87" s="377" t="s">
        <v>744</v>
      </c>
      <c r="G87" s="381"/>
      <c r="H87" s="381"/>
      <c r="I87" s="383">
        <v>1039.7551970000002</v>
      </c>
      <c r="J87" s="383"/>
      <c r="K87" s="383">
        <v>-22.026891999999993</v>
      </c>
      <c r="L87" s="383"/>
      <c r="M87" s="383">
        <v>0</v>
      </c>
      <c r="N87" s="383"/>
      <c r="O87" s="383">
        <v>-9.2</v>
      </c>
      <c r="P87" s="383"/>
      <c r="Q87" s="383">
        <v>0.015228999999720827</v>
      </c>
      <c r="R87" s="383"/>
      <c r="S87" s="383">
        <v>1008.5435339999999</v>
      </c>
    </row>
    <row r="88" spans="1:19" s="377" customFormat="1" ht="12.75">
      <c r="A88" s="377" t="s">
        <v>741</v>
      </c>
      <c r="D88" s="380"/>
      <c r="G88" s="380"/>
      <c r="H88" s="380"/>
      <c r="I88" s="383">
        <f>I89+I101</f>
        <v>24041.56282178794</v>
      </c>
      <c r="J88" s="383"/>
      <c r="K88" s="383">
        <f>K89+K101</f>
        <v>-2539.7453531902443</v>
      </c>
      <c r="L88" s="383"/>
      <c r="M88" s="383">
        <f>M89+M101</f>
        <v>145.9705345017</v>
      </c>
      <c r="N88" s="383"/>
      <c r="O88" s="383">
        <f>O89+O101</f>
        <v>-309.9608093896012</v>
      </c>
      <c r="P88" s="383"/>
      <c r="Q88" s="383">
        <f>Q89+Q101</f>
        <v>-0.1075710108064234</v>
      </c>
      <c r="R88" s="383"/>
      <c r="S88" s="383">
        <f>S89+S101</f>
        <v>21337.719622698987</v>
      </c>
    </row>
    <row r="89" spans="1:19" s="377" customFormat="1" ht="12.75">
      <c r="A89" s="380"/>
      <c r="B89" s="380" t="s">
        <v>742</v>
      </c>
      <c r="C89" s="380"/>
      <c r="D89" s="380"/>
      <c r="G89" s="380"/>
      <c r="H89" s="380"/>
      <c r="I89" s="383">
        <f>I90+I91+I92</f>
        <v>345.51465364999996</v>
      </c>
      <c r="J89" s="383"/>
      <c r="K89" s="383">
        <f>K90+K91+K92</f>
        <v>-10.077821699191924</v>
      </c>
      <c r="L89" s="383"/>
      <c r="M89" s="383">
        <f>M90+M91+M92</f>
        <v>0</v>
      </c>
      <c r="N89" s="383"/>
      <c r="O89" s="383">
        <f>O90+O91+O92</f>
        <v>0.8999999999999995</v>
      </c>
      <c r="P89" s="383"/>
      <c r="Q89" s="383">
        <f>Q90+Q91+Q92</f>
        <v>-0.05196901080804306</v>
      </c>
      <c r="R89" s="383"/>
      <c r="S89" s="383">
        <f>S90+S91+S92</f>
        <v>336.28486294</v>
      </c>
    </row>
    <row r="90" spans="1:19" s="377" customFormat="1" ht="12.75">
      <c r="A90" s="380"/>
      <c r="B90" s="380"/>
      <c r="C90" s="380"/>
      <c r="D90" s="380" t="s">
        <v>97</v>
      </c>
      <c r="G90" s="380"/>
      <c r="H90" s="380"/>
      <c r="I90" s="383">
        <v>2.7</v>
      </c>
      <c r="J90" s="383"/>
      <c r="K90" s="383">
        <v>0</v>
      </c>
      <c r="L90" s="383"/>
      <c r="M90" s="383">
        <v>0</v>
      </c>
      <c r="N90" s="383"/>
      <c r="O90" s="383">
        <v>0</v>
      </c>
      <c r="P90" s="383"/>
      <c r="Q90" s="383">
        <v>0</v>
      </c>
      <c r="R90" s="383"/>
      <c r="S90" s="383">
        <v>2.7</v>
      </c>
    </row>
    <row r="91" spans="4:19" s="377" customFormat="1" ht="12.75">
      <c r="D91" s="382" t="s">
        <v>485</v>
      </c>
      <c r="G91" s="380"/>
      <c r="H91" s="380"/>
      <c r="I91" s="383">
        <v>0</v>
      </c>
      <c r="J91" s="383"/>
      <c r="K91" s="383">
        <v>0</v>
      </c>
      <c r="L91" s="383"/>
      <c r="M91" s="383">
        <v>0</v>
      </c>
      <c r="N91" s="383"/>
      <c r="O91" s="383">
        <v>0</v>
      </c>
      <c r="P91" s="383"/>
      <c r="Q91" s="383">
        <v>0</v>
      </c>
      <c r="R91" s="383"/>
      <c r="S91" s="383">
        <v>0</v>
      </c>
    </row>
    <row r="92" spans="4:19" s="377" customFormat="1" ht="12.75">
      <c r="D92" s="380" t="s">
        <v>101</v>
      </c>
      <c r="G92" s="380"/>
      <c r="H92" s="380"/>
      <c r="I92" s="383">
        <f>I93+I96+I97+I100</f>
        <v>342.81465364999997</v>
      </c>
      <c r="J92" s="383"/>
      <c r="K92" s="383">
        <f>K93+K96+K97+K100</f>
        <v>-10.077821699191924</v>
      </c>
      <c r="L92" s="383"/>
      <c r="M92" s="383">
        <f>M93+M96+M97+M100</f>
        <v>0</v>
      </c>
      <c r="N92" s="383"/>
      <c r="O92" s="383">
        <f>O93+O96+O97+O100</f>
        <v>0.8999999999999995</v>
      </c>
      <c r="P92" s="383"/>
      <c r="Q92" s="383">
        <f>Q93+Q96+Q97+Q100</f>
        <v>-0.05196901080804306</v>
      </c>
      <c r="R92" s="383"/>
      <c r="S92" s="383">
        <f>S93+S96+S97+S100</f>
        <v>333.58486294</v>
      </c>
    </row>
    <row r="93" spans="4:19" s="377" customFormat="1" ht="12.75">
      <c r="D93" s="380"/>
      <c r="E93" s="377" t="s">
        <v>22</v>
      </c>
      <c r="G93" s="380"/>
      <c r="H93" s="380"/>
      <c r="I93" s="383">
        <f>I94+I95</f>
        <v>0</v>
      </c>
      <c r="J93" s="383"/>
      <c r="K93" s="383">
        <f>K94+K95</f>
        <v>0</v>
      </c>
      <c r="L93" s="383"/>
      <c r="M93" s="383">
        <f>M94+M95</f>
        <v>0</v>
      </c>
      <c r="N93" s="383"/>
      <c r="O93" s="383">
        <f>O94+O95</f>
        <v>0</v>
      </c>
      <c r="P93" s="383"/>
      <c r="Q93" s="383">
        <f>Q94+Q95</f>
        <v>0</v>
      </c>
      <c r="R93" s="383"/>
      <c r="S93" s="383">
        <f>S94+S95</f>
        <v>0</v>
      </c>
    </row>
    <row r="94" spans="4:19" s="377" customFormat="1" ht="12.75">
      <c r="D94" s="380"/>
      <c r="E94" s="377" t="s">
        <v>703</v>
      </c>
      <c r="G94" s="380"/>
      <c r="H94" s="380"/>
      <c r="I94" s="383">
        <v>0</v>
      </c>
      <c r="J94" s="383"/>
      <c r="K94" s="383">
        <v>0</v>
      </c>
      <c r="L94" s="383"/>
      <c r="M94" s="383">
        <v>0</v>
      </c>
      <c r="N94" s="383"/>
      <c r="O94" s="383">
        <v>0</v>
      </c>
      <c r="P94" s="383"/>
      <c r="Q94" s="383">
        <v>0</v>
      </c>
      <c r="R94" s="383"/>
      <c r="S94" s="383">
        <v>0</v>
      </c>
    </row>
    <row r="95" spans="4:19" s="377" customFormat="1" ht="12.75">
      <c r="D95" s="380"/>
      <c r="E95" s="377" t="s">
        <v>744</v>
      </c>
      <c r="G95" s="380"/>
      <c r="H95" s="380"/>
      <c r="I95" s="383">
        <v>0</v>
      </c>
      <c r="J95" s="383"/>
      <c r="K95" s="383">
        <v>0</v>
      </c>
      <c r="L95" s="383"/>
      <c r="M95" s="383">
        <v>0</v>
      </c>
      <c r="N95" s="383"/>
      <c r="O95" s="383">
        <v>0</v>
      </c>
      <c r="P95" s="383"/>
      <c r="Q95" s="383">
        <v>0</v>
      </c>
      <c r="R95" s="383"/>
      <c r="S95" s="383">
        <v>0</v>
      </c>
    </row>
    <row r="96" spans="4:19" s="377" customFormat="1" ht="12.75">
      <c r="D96" s="380"/>
      <c r="E96" s="377" t="s">
        <v>23</v>
      </c>
      <c r="G96" s="380"/>
      <c r="H96" s="380"/>
      <c r="I96" s="383">
        <v>142.2</v>
      </c>
      <c r="J96" s="383"/>
      <c r="K96" s="383">
        <v>-2.5</v>
      </c>
      <c r="L96" s="383"/>
      <c r="M96" s="383">
        <v>0</v>
      </c>
      <c r="N96" s="383"/>
      <c r="O96" s="383">
        <v>7.3</v>
      </c>
      <c r="P96" s="383"/>
      <c r="Q96" s="383">
        <v>1.1546319456101628E-14</v>
      </c>
      <c r="R96" s="383"/>
      <c r="S96" s="383">
        <v>147</v>
      </c>
    </row>
    <row r="97" spans="4:19" s="377" customFormat="1" ht="12.75">
      <c r="D97" s="380"/>
      <c r="E97" s="377" t="s">
        <v>25</v>
      </c>
      <c r="G97" s="380"/>
      <c r="H97" s="380"/>
      <c r="I97" s="383">
        <f>I98+I99</f>
        <v>11.7</v>
      </c>
      <c r="J97" s="383"/>
      <c r="K97" s="383">
        <f>K98+K99</f>
        <v>-7.3761794</v>
      </c>
      <c r="L97" s="383"/>
      <c r="M97" s="383">
        <f>M98+M99</f>
        <v>0</v>
      </c>
      <c r="N97" s="383"/>
      <c r="O97" s="383">
        <f>O98+O99</f>
        <v>0</v>
      </c>
      <c r="P97" s="383"/>
      <c r="Q97" s="383">
        <f>Q98+Q99</f>
        <v>-0.023820599999999637</v>
      </c>
      <c r="R97" s="383"/>
      <c r="S97" s="383">
        <f>S98+S99</f>
        <v>4.3</v>
      </c>
    </row>
    <row r="98" spans="4:19" s="377" customFormat="1" ht="12.75">
      <c r="D98" s="380"/>
      <c r="E98" s="377" t="s">
        <v>703</v>
      </c>
      <c r="G98" s="381"/>
      <c r="H98" s="381"/>
      <c r="I98" s="383">
        <v>11.7</v>
      </c>
      <c r="J98" s="383"/>
      <c r="K98" s="383">
        <v>-7.3761794</v>
      </c>
      <c r="L98" s="383"/>
      <c r="M98" s="383">
        <v>0</v>
      </c>
      <c r="N98" s="383"/>
      <c r="O98" s="383">
        <v>0</v>
      </c>
      <c r="P98" s="383"/>
      <c r="Q98" s="383">
        <v>-0.023820599999999637</v>
      </c>
      <c r="R98" s="383"/>
      <c r="S98" s="383">
        <v>4.3</v>
      </c>
    </row>
    <row r="99" spans="4:19" s="377" customFormat="1" ht="12.75">
      <c r="D99" s="380"/>
      <c r="E99" s="377" t="s">
        <v>744</v>
      </c>
      <c r="G99" s="381"/>
      <c r="H99" s="381"/>
      <c r="I99" s="383">
        <v>0</v>
      </c>
      <c r="J99" s="383"/>
      <c r="K99" s="383">
        <v>0</v>
      </c>
      <c r="L99" s="383"/>
      <c r="M99" s="383">
        <v>0</v>
      </c>
      <c r="N99" s="383"/>
      <c r="O99" s="383">
        <v>0</v>
      </c>
      <c r="P99" s="383"/>
      <c r="Q99" s="383">
        <v>0</v>
      </c>
      <c r="R99" s="383"/>
      <c r="S99" s="383">
        <v>0</v>
      </c>
    </row>
    <row r="100" spans="4:19" s="377" customFormat="1" ht="12.75">
      <c r="D100" s="380"/>
      <c r="E100" s="377" t="s">
        <v>718</v>
      </c>
      <c r="G100" s="380"/>
      <c r="H100" s="380"/>
      <c r="I100" s="383">
        <v>188.91465365</v>
      </c>
      <c r="J100" s="383"/>
      <c r="K100" s="383">
        <v>-0.20164229919192506</v>
      </c>
      <c r="L100" s="383"/>
      <c r="M100" s="383">
        <v>0</v>
      </c>
      <c r="N100" s="383"/>
      <c r="O100" s="383">
        <v>-6.4</v>
      </c>
      <c r="P100" s="383"/>
      <c r="Q100" s="383">
        <v>-0.02814841080805497</v>
      </c>
      <c r="R100" s="383"/>
      <c r="S100" s="383">
        <v>182.28486294</v>
      </c>
    </row>
    <row r="101" spans="1:19" s="377" customFormat="1" ht="12.75">
      <c r="A101" s="380"/>
      <c r="B101" s="380" t="s">
        <v>743</v>
      </c>
      <c r="C101" s="380"/>
      <c r="D101" s="380"/>
      <c r="G101" s="380"/>
      <c r="H101" s="380"/>
      <c r="I101" s="383">
        <f>I102+I103+I106+I107</f>
        <v>23696.04816813794</v>
      </c>
      <c r="J101" s="383"/>
      <c r="K101" s="383">
        <f>K102+K103+K106+K107</f>
        <v>-2529.667531491052</v>
      </c>
      <c r="L101" s="383"/>
      <c r="M101" s="383">
        <f>M102+M103+M106+M107</f>
        <v>145.9705345017</v>
      </c>
      <c r="N101" s="383"/>
      <c r="O101" s="383">
        <f>O102+O103+O106+O107</f>
        <v>-310.8608093896012</v>
      </c>
      <c r="P101" s="383"/>
      <c r="Q101" s="383">
        <f>Q102+Q103+Q106+Q107</f>
        <v>-0.055601999998380336</v>
      </c>
      <c r="R101" s="383"/>
      <c r="S101" s="383">
        <f>S102+S103+S106+S107</f>
        <v>21001.434759758988</v>
      </c>
    </row>
    <row r="102" spans="1:19" s="377" customFormat="1" ht="12.75">
      <c r="A102" s="380"/>
      <c r="B102" s="380"/>
      <c r="C102" s="380"/>
      <c r="D102" s="380" t="s">
        <v>196</v>
      </c>
      <c r="G102" s="380"/>
      <c r="H102" s="380"/>
      <c r="I102" s="383">
        <v>6315.444313653788</v>
      </c>
      <c r="J102" s="383"/>
      <c r="K102" s="383">
        <v>9.57864528932724</v>
      </c>
      <c r="L102" s="383"/>
      <c r="M102" s="383">
        <v>6.25322236227776</v>
      </c>
      <c r="N102" s="383"/>
      <c r="O102" s="383">
        <v>221.98190577027844</v>
      </c>
      <c r="P102" s="383"/>
      <c r="Q102" s="383">
        <v>0</v>
      </c>
      <c r="R102" s="383"/>
      <c r="S102" s="383">
        <v>6553.258087075672</v>
      </c>
    </row>
    <row r="103" spans="4:19" s="377" customFormat="1" ht="12.75">
      <c r="D103" s="380" t="s">
        <v>97</v>
      </c>
      <c r="G103" s="380"/>
      <c r="H103" s="380"/>
      <c r="I103" s="383">
        <f>I104+I105</f>
        <v>2880.6853961641605</v>
      </c>
      <c r="J103" s="383"/>
      <c r="K103" s="383">
        <f>K104+K105</f>
        <v>-38.19404035717895</v>
      </c>
      <c r="L103" s="383"/>
      <c r="M103" s="383">
        <f>M104+M105</f>
        <v>-71.49922649379124</v>
      </c>
      <c r="N103" s="383"/>
      <c r="O103" s="383">
        <f>O104+O105</f>
        <v>89.55728484012033</v>
      </c>
      <c r="P103" s="383"/>
      <c r="Q103" s="383">
        <f>Q104+Q105</f>
        <v>-0.022031000000048095</v>
      </c>
      <c r="R103" s="383"/>
      <c r="S103" s="383">
        <f>S104+S105</f>
        <v>2860.5273831533104</v>
      </c>
    </row>
    <row r="104" spans="4:19" s="377" customFormat="1" ht="12.75">
      <c r="D104" s="380"/>
      <c r="E104" s="377" t="s">
        <v>609</v>
      </c>
      <c r="G104" s="380"/>
      <c r="H104" s="380"/>
      <c r="I104" s="383">
        <v>992.9284566749155</v>
      </c>
      <c r="J104" s="383"/>
      <c r="K104" s="383">
        <v>-42.61607135717897</v>
      </c>
      <c r="L104" s="383"/>
      <c r="M104" s="383">
        <v>-63.86701950454626</v>
      </c>
      <c r="N104" s="383"/>
      <c r="O104" s="383">
        <v>89.55728484012033</v>
      </c>
      <c r="P104" s="383"/>
      <c r="Q104" s="383">
        <v>0</v>
      </c>
      <c r="R104" s="383"/>
      <c r="S104" s="383">
        <v>976.0026506533106</v>
      </c>
    </row>
    <row r="105" spans="4:19" s="377" customFormat="1" ht="12.75">
      <c r="D105" s="380"/>
      <c r="E105" s="377" t="s">
        <v>255</v>
      </c>
      <c r="G105" s="380"/>
      <c r="H105" s="380"/>
      <c r="I105" s="383">
        <v>1887.7569394892448</v>
      </c>
      <c r="J105" s="383"/>
      <c r="K105" s="383">
        <v>4.422031000000018</v>
      </c>
      <c r="L105" s="383"/>
      <c r="M105" s="383">
        <v>-7.6322069892449775</v>
      </c>
      <c r="N105" s="383"/>
      <c r="O105" s="383">
        <v>0</v>
      </c>
      <c r="P105" s="383"/>
      <c r="Q105" s="383">
        <v>-0.022031000000048095</v>
      </c>
      <c r="R105" s="383"/>
      <c r="S105" s="383">
        <v>1884.5247325</v>
      </c>
    </row>
    <row r="106" spans="4:19" s="377" customFormat="1" ht="12.75">
      <c r="D106" s="380" t="s">
        <v>485</v>
      </c>
      <c r="G106" s="381"/>
      <c r="H106" s="381"/>
      <c r="I106" s="383">
        <v>3279.371966319989</v>
      </c>
      <c r="J106" s="383"/>
      <c r="K106" s="383">
        <v>-944.2303414232003</v>
      </c>
      <c r="L106" s="383"/>
      <c r="M106" s="383">
        <v>211.21653863321347</v>
      </c>
      <c r="N106" s="383"/>
      <c r="O106" s="383">
        <v>-501.7</v>
      </c>
      <c r="P106" s="383"/>
      <c r="Q106" s="383">
        <v>0</v>
      </c>
      <c r="R106" s="383"/>
      <c r="S106" s="383">
        <v>2044.6581635300022</v>
      </c>
    </row>
    <row r="107" spans="4:19" s="377" customFormat="1" ht="12.75">
      <c r="D107" s="380" t="s">
        <v>101</v>
      </c>
      <c r="G107" s="381"/>
      <c r="H107" s="381"/>
      <c r="I107" s="383">
        <f>I108+I111+I112</f>
        <v>11220.546492</v>
      </c>
      <c r="J107" s="383"/>
      <c r="K107" s="383">
        <f>K108+K111+K112</f>
        <v>-1556.821795</v>
      </c>
      <c r="L107" s="383"/>
      <c r="M107" s="383">
        <f>M108+M111+M112</f>
        <v>0</v>
      </c>
      <c r="N107" s="383"/>
      <c r="O107" s="383">
        <f>O108+O111+O112</f>
        <v>-120.7</v>
      </c>
      <c r="P107" s="383"/>
      <c r="Q107" s="383">
        <f>Q108+Q111+Q112</f>
        <v>-0.03357099999833224</v>
      </c>
      <c r="R107" s="383"/>
      <c r="S107" s="383">
        <f>S108+S111+S112</f>
        <v>9542.991126</v>
      </c>
    </row>
    <row r="108" spans="4:19" s="377" customFormat="1" ht="12.75">
      <c r="D108" s="380"/>
      <c r="E108" s="377" t="s">
        <v>22</v>
      </c>
      <c r="G108" s="380"/>
      <c r="H108" s="380"/>
      <c r="I108" s="383">
        <f>I109+I110</f>
        <v>11008.146492</v>
      </c>
      <c r="J108" s="383"/>
      <c r="K108" s="383">
        <f>K109+K110</f>
        <v>-1594.521795</v>
      </c>
      <c r="L108" s="383"/>
      <c r="M108" s="383">
        <f>M109+M110</f>
        <v>0</v>
      </c>
      <c r="N108" s="383"/>
      <c r="O108" s="383">
        <f>O109+O110</f>
        <v>-120.7</v>
      </c>
      <c r="P108" s="383"/>
      <c r="Q108" s="383">
        <f>Q109+Q110</f>
        <v>-0.03357099999833224</v>
      </c>
      <c r="R108" s="383"/>
      <c r="S108" s="383">
        <f>S109+S110</f>
        <v>9292.891126</v>
      </c>
    </row>
    <row r="109" spans="4:19" s="377" customFormat="1" ht="12.75">
      <c r="D109" s="380"/>
      <c r="E109" s="377" t="s">
        <v>703</v>
      </c>
      <c r="G109" s="380"/>
      <c r="H109" s="380"/>
      <c r="I109" s="383">
        <v>2026.143814</v>
      </c>
      <c r="J109" s="383"/>
      <c r="K109" s="383">
        <v>366.22835699999996</v>
      </c>
      <c r="L109" s="383"/>
      <c r="M109" s="383">
        <v>0</v>
      </c>
      <c r="N109" s="383"/>
      <c r="O109" s="383">
        <v>0</v>
      </c>
      <c r="P109" s="383"/>
      <c r="Q109" s="383">
        <v>-0.042276000000072145</v>
      </c>
      <c r="R109" s="383"/>
      <c r="S109" s="383">
        <v>2392.329895</v>
      </c>
    </row>
    <row r="110" spans="4:19" s="377" customFormat="1" ht="12.75">
      <c r="D110" s="380"/>
      <c r="E110" s="377" t="s">
        <v>744</v>
      </c>
      <c r="G110" s="380"/>
      <c r="H110" s="380"/>
      <c r="I110" s="383">
        <v>8982.002677999999</v>
      </c>
      <c r="J110" s="383"/>
      <c r="K110" s="383">
        <v>-1960.750152</v>
      </c>
      <c r="L110" s="383"/>
      <c r="M110" s="383">
        <v>0</v>
      </c>
      <c r="N110" s="383"/>
      <c r="O110" s="383">
        <v>-120.7</v>
      </c>
      <c r="P110" s="383"/>
      <c r="Q110" s="383">
        <v>0.008705000001739904</v>
      </c>
      <c r="R110" s="383"/>
      <c r="S110" s="383">
        <v>6900.561231000001</v>
      </c>
    </row>
    <row r="111" spans="4:19" s="377" customFormat="1" ht="12.75">
      <c r="D111" s="380"/>
      <c r="E111" s="377" t="s">
        <v>90</v>
      </c>
      <c r="G111" s="380"/>
      <c r="H111" s="380"/>
      <c r="I111" s="383">
        <v>212.4</v>
      </c>
      <c r="J111" s="383"/>
      <c r="K111" s="383">
        <v>37.7</v>
      </c>
      <c r="L111" s="383"/>
      <c r="M111" s="383">
        <v>0</v>
      </c>
      <c r="N111" s="383"/>
      <c r="O111" s="383">
        <v>0</v>
      </c>
      <c r="P111" s="383"/>
      <c r="Q111" s="383">
        <v>0</v>
      </c>
      <c r="R111" s="383"/>
      <c r="S111" s="383">
        <v>250.1</v>
      </c>
    </row>
    <row r="112" spans="1:19" s="377" customFormat="1" ht="12.75">
      <c r="A112" s="380"/>
      <c r="B112" s="380"/>
      <c r="C112" s="380"/>
      <c r="D112" s="380"/>
      <c r="E112" s="377" t="s">
        <v>25</v>
      </c>
      <c r="G112" s="380"/>
      <c r="H112" s="380"/>
      <c r="I112" s="383">
        <v>0</v>
      </c>
      <c r="J112" s="383"/>
      <c r="K112" s="383">
        <v>0</v>
      </c>
      <c r="L112" s="383"/>
      <c r="M112" s="383">
        <v>0</v>
      </c>
      <c r="N112" s="383"/>
      <c r="O112" s="383">
        <v>0</v>
      </c>
      <c r="P112" s="383"/>
      <c r="Q112" s="383">
        <v>0</v>
      </c>
      <c r="R112" s="383"/>
      <c r="S112" s="383">
        <v>0</v>
      </c>
    </row>
    <row r="113" spans="1:19" s="377" customFormat="1" ht="12.75">
      <c r="A113" s="377" t="s">
        <v>747</v>
      </c>
      <c r="D113" s="380"/>
      <c r="G113" s="380"/>
      <c r="H113" s="380"/>
      <c r="I113" s="383">
        <f>I114+I117+I120+I121</f>
        <v>145476.30079603233</v>
      </c>
      <c r="J113" s="383"/>
      <c r="K113" s="383">
        <f>K114+K117+K120+K121</f>
        <v>4241.578321659484</v>
      </c>
      <c r="L113" s="383"/>
      <c r="M113" s="383">
        <f>M114+M117+M120+M121</f>
        <v>689.2886838124566</v>
      </c>
      <c r="N113" s="383"/>
      <c r="O113" s="383">
        <f>O114+O117+O120+O121</f>
        <v>4815.002146422645</v>
      </c>
      <c r="P113" s="383"/>
      <c r="Q113" s="383">
        <f>Q114+Q117+Q120+Q121</f>
        <v>-11.034299198622154</v>
      </c>
      <c r="R113" s="383"/>
      <c r="S113" s="383">
        <f>S114+S117+S120+S121</f>
        <v>155211.1356487283</v>
      </c>
    </row>
    <row r="114" spans="4:19" s="377" customFormat="1" ht="12.75">
      <c r="D114" s="380" t="s">
        <v>196</v>
      </c>
      <c r="G114" s="380"/>
      <c r="H114" s="380"/>
      <c r="I114" s="383">
        <f>I115+I116</f>
        <v>93043.54518465896</v>
      </c>
      <c r="J114" s="383"/>
      <c r="K114" s="383">
        <f>K115+K116</f>
        <v>3928.363611048693</v>
      </c>
      <c r="L114" s="383"/>
      <c r="M114" s="383">
        <f>M115+M116</f>
        <v>133.1336973959134</v>
      </c>
      <c r="N114" s="383"/>
      <c r="O114" s="383">
        <f>O115+O116</f>
        <v>2695.5959870516854</v>
      </c>
      <c r="P114" s="383"/>
      <c r="Q114" s="383">
        <f>Q115+Q116</f>
        <v>18.086006171880726</v>
      </c>
      <c r="R114" s="383"/>
      <c r="S114" s="383">
        <f>S115+S116</f>
        <v>99818.72448632712</v>
      </c>
    </row>
    <row r="115" spans="4:19" s="377" customFormat="1" ht="12.75">
      <c r="D115" s="380"/>
      <c r="E115" s="377" t="s">
        <v>704</v>
      </c>
      <c r="G115" s="380"/>
      <c r="H115" s="380"/>
      <c r="I115" s="383">
        <v>89639.22643510887</v>
      </c>
      <c r="J115" s="383"/>
      <c r="K115" s="383">
        <v>3815.674058905092</v>
      </c>
      <c r="L115" s="383"/>
      <c r="M115" s="383">
        <v>133.1336973959134</v>
      </c>
      <c r="N115" s="383"/>
      <c r="O115" s="383">
        <v>2756.883985917257</v>
      </c>
      <c r="P115" s="383"/>
      <c r="Q115" s="383">
        <v>0</v>
      </c>
      <c r="R115" s="383"/>
      <c r="S115" s="383">
        <v>96344.91817732713</v>
      </c>
    </row>
    <row r="116" spans="4:19" s="377" customFormat="1" ht="12.75">
      <c r="D116" s="380"/>
      <c r="E116" s="377" t="s">
        <v>17</v>
      </c>
      <c r="G116" s="380"/>
      <c r="H116" s="380"/>
      <c r="I116" s="383">
        <v>3404.3187495500893</v>
      </c>
      <c r="J116" s="383"/>
      <c r="K116" s="383">
        <v>112.68955214360119</v>
      </c>
      <c r="L116" s="383"/>
      <c r="M116" s="383">
        <v>0</v>
      </c>
      <c r="N116" s="383"/>
      <c r="O116" s="383">
        <v>-61.28799886557202</v>
      </c>
      <c r="P116" s="383"/>
      <c r="Q116" s="383">
        <v>18.086006171880726</v>
      </c>
      <c r="R116" s="383"/>
      <c r="S116" s="383">
        <v>3473.806308999999</v>
      </c>
    </row>
    <row r="117" spans="4:19" s="377" customFormat="1" ht="12.75">
      <c r="D117" s="380" t="s">
        <v>97</v>
      </c>
      <c r="G117" s="380"/>
      <c r="H117" s="380"/>
      <c r="I117" s="383">
        <f>I118+I119</f>
        <v>15143.806983225844</v>
      </c>
      <c r="J117" s="383"/>
      <c r="K117" s="383">
        <f>K118+K119</f>
        <v>1378.0375055045283</v>
      </c>
      <c r="L117" s="383"/>
      <c r="M117" s="383">
        <f>M118+M119</f>
        <v>159.79370981604347</v>
      </c>
      <c r="N117" s="383"/>
      <c r="O117" s="383">
        <f>O118+O119</f>
        <v>683.4062711009598</v>
      </c>
      <c r="P117" s="383"/>
      <c r="Q117" s="383">
        <f>Q118+Q119</f>
        <v>8.685215582680353</v>
      </c>
      <c r="R117" s="383"/>
      <c r="S117" s="383">
        <f>S118+S119</f>
        <v>17373.729685230057</v>
      </c>
    </row>
    <row r="118" spans="4:19" s="377" customFormat="1" ht="12.75">
      <c r="D118" s="380"/>
      <c r="E118" s="377" t="s">
        <v>609</v>
      </c>
      <c r="G118" s="380"/>
      <c r="H118" s="380"/>
      <c r="I118" s="383">
        <v>7966.309521884146</v>
      </c>
      <c r="J118" s="383"/>
      <c r="K118" s="383">
        <v>183.1104075045282</v>
      </c>
      <c r="L118" s="383"/>
      <c r="M118" s="383">
        <v>-1.4128646277663162</v>
      </c>
      <c r="N118" s="383"/>
      <c r="O118" s="383">
        <v>685.2062711009597</v>
      </c>
      <c r="P118" s="383"/>
      <c r="Q118" s="383">
        <v>8.718127007413642</v>
      </c>
      <c r="R118" s="383"/>
      <c r="S118" s="383">
        <v>8841.931462869281</v>
      </c>
    </row>
    <row r="119" spans="4:19" s="377" customFormat="1" ht="12.75">
      <c r="D119" s="380"/>
      <c r="E119" s="377" t="s">
        <v>255</v>
      </c>
      <c r="G119" s="381"/>
      <c r="H119" s="381"/>
      <c r="I119" s="383">
        <v>7177.497461341698</v>
      </c>
      <c r="J119" s="383"/>
      <c r="K119" s="383">
        <v>1194.9270980000001</v>
      </c>
      <c r="L119" s="383"/>
      <c r="M119" s="383">
        <v>161.20657444380979</v>
      </c>
      <c r="N119" s="383"/>
      <c r="O119" s="383">
        <v>-1.8</v>
      </c>
      <c r="P119" s="383"/>
      <c r="Q119" s="383">
        <v>-0.03291142473328801</v>
      </c>
      <c r="R119" s="383"/>
      <c r="S119" s="383">
        <v>8531.798222360774</v>
      </c>
    </row>
    <row r="120" spans="4:19" s="377" customFormat="1" ht="12.75">
      <c r="D120" s="380" t="s">
        <v>485</v>
      </c>
      <c r="G120" s="381"/>
      <c r="H120" s="381"/>
      <c r="I120" s="383">
        <v>809.00115609</v>
      </c>
      <c r="J120" s="383"/>
      <c r="K120" s="383">
        <v>-1933.4438481805</v>
      </c>
      <c r="L120" s="383"/>
      <c r="M120" s="383">
        <v>396.36127660049976</v>
      </c>
      <c r="N120" s="383"/>
      <c r="O120" s="383">
        <v>1563.3998882699998</v>
      </c>
      <c r="P120" s="383"/>
      <c r="Q120" s="383">
        <v>2.842170943040401E-14</v>
      </c>
      <c r="R120" s="383"/>
      <c r="S120" s="383">
        <v>835.3184727799996</v>
      </c>
    </row>
    <row r="121" spans="4:19" s="377" customFormat="1" ht="12.75">
      <c r="D121" s="380" t="s">
        <v>101</v>
      </c>
      <c r="G121" s="380"/>
      <c r="H121" s="380"/>
      <c r="I121" s="383">
        <f>I122+I125+I128</f>
        <v>36479.94747205752</v>
      </c>
      <c r="J121" s="383"/>
      <c r="K121" s="383">
        <f>K122+K125+K128</f>
        <v>868.6210532867624</v>
      </c>
      <c r="L121" s="383"/>
      <c r="M121" s="383">
        <f>M122+M125+M128</f>
        <v>0</v>
      </c>
      <c r="N121" s="383"/>
      <c r="O121" s="383">
        <f>O122+O125+O128</f>
        <v>-127.4</v>
      </c>
      <c r="P121" s="383"/>
      <c r="Q121" s="383">
        <f>Q122+Q125+Q128</f>
        <v>-37.80552095318326</v>
      </c>
      <c r="R121" s="383"/>
      <c r="S121" s="383">
        <f>S122+S125+S128</f>
        <v>37183.3630043911</v>
      </c>
    </row>
    <row r="122" spans="4:19" s="377" customFormat="1" ht="12.75">
      <c r="D122" s="380"/>
      <c r="E122" s="377" t="s">
        <v>21</v>
      </c>
      <c r="G122" s="380"/>
      <c r="H122" s="380"/>
      <c r="I122" s="383">
        <f>I123+I124</f>
        <v>9563.75857578959</v>
      </c>
      <c r="J122" s="383"/>
      <c r="K122" s="383">
        <f>K123+K124</f>
        <v>-1742.7279566737664</v>
      </c>
      <c r="L122" s="383"/>
      <c r="M122" s="383">
        <f>M123+M124</f>
        <v>0</v>
      </c>
      <c r="N122" s="383"/>
      <c r="O122" s="383">
        <f>O123+O124</f>
        <v>0</v>
      </c>
      <c r="P122" s="383"/>
      <c r="Q122" s="383">
        <f>Q123+Q124</f>
        <v>0.7842948086852335</v>
      </c>
      <c r="R122" s="383"/>
      <c r="S122" s="383">
        <f>S123+S124</f>
        <v>7821.814913924508</v>
      </c>
    </row>
    <row r="123" spans="4:19" s="377" customFormat="1" ht="12.75">
      <c r="D123" s="380"/>
      <c r="E123" s="377" t="s">
        <v>703</v>
      </c>
      <c r="G123" s="380"/>
      <c r="H123" s="380"/>
      <c r="I123" s="383">
        <v>8565.57565678959</v>
      </c>
      <c r="J123" s="383"/>
      <c r="K123" s="383">
        <v>-1613.4190096737664</v>
      </c>
      <c r="L123" s="383"/>
      <c r="M123" s="383">
        <v>0</v>
      </c>
      <c r="N123" s="383"/>
      <c r="O123" s="383">
        <v>0</v>
      </c>
      <c r="P123" s="383"/>
      <c r="Q123" s="383">
        <v>0.8006947476853838</v>
      </c>
      <c r="R123" s="383"/>
      <c r="S123" s="383">
        <v>6952.957341863508</v>
      </c>
    </row>
    <row r="124" spans="4:19" s="377" customFormat="1" ht="12.75">
      <c r="D124" s="380"/>
      <c r="E124" s="377" t="s">
        <v>744</v>
      </c>
      <c r="G124" s="380"/>
      <c r="H124" s="380"/>
      <c r="I124" s="383">
        <v>998.1829190000001</v>
      </c>
      <c r="J124" s="383"/>
      <c r="K124" s="383">
        <v>-129.30894700000002</v>
      </c>
      <c r="L124" s="383"/>
      <c r="M124" s="383">
        <v>0</v>
      </c>
      <c r="N124" s="383"/>
      <c r="O124" s="383">
        <v>0</v>
      </c>
      <c r="P124" s="383"/>
      <c r="Q124" s="383">
        <v>-0.016399939000150354</v>
      </c>
      <c r="R124" s="383"/>
      <c r="S124" s="383">
        <v>868.8575720609999</v>
      </c>
    </row>
    <row r="125" spans="4:19" s="377" customFormat="1" ht="12.75">
      <c r="D125" s="380"/>
      <c r="E125" s="377" t="s">
        <v>22</v>
      </c>
      <c r="G125" s="380"/>
      <c r="H125" s="380"/>
      <c r="I125" s="383">
        <f>I126+I127</f>
        <v>26916.188896267933</v>
      </c>
      <c r="J125" s="383"/>
      <c r="K125" s="383">
        <f>K126+K127</f>
        <v>2611.3490099605287</v>
      </c>
      <c r="L125" s="383"/>
      <c r="M125" s="383">
        <f>M126+M127</f>
        <v>0</v>
      </c>
      <c r="N125" s="383"/>
      <c r="O125" s="383">
        <f>O126+O127</f>
        <v>-127.4</v>
      </c>
      <c r="P125" s="383"/>
      <c r="Q125" s="383">
        <f>Q126+Q127</f>
        <v>-38.58981576186849</v>
      </c>
      <c r="R125" s="383"/>
      <c r="S125" s="383">
        <f>S126+S127</f>
        <v>29361.548090466593</v>
      </c>
    </row>
    <row r="126" spans="1:19" s="377" customFormat="1" ht="12.75">
      <c r="A126" s="382"/>
      <c r="B126" s="382"/>
      <c r="C126" s="382"/>
      <c r="D126" s="388"/>
      <c r="E126" s="382" t="s">
        <v>703</v>
      </c>
      <c r="G126" s="380"/>
      <c r="H126" s="380"/>
      <c r="I126" s="383">
        <v>2806.8016200944726</v>
      </c>
      <c r="J126" s="383"/>
      <c r="K126" s="383">
        <v>-150.16273757947226</v>
      </c>
      <c r="L126" s="383"/>
      <c r="M126" s="383">
        <v>0</v>
      </c>
      <c r="N126" s="383"/>
      <c r="O126" s="383">
        <v>0</v>
      </c>
      <c r="P126" s="383"/>
      <c r="Q126" s="383">
        <v>-0.03572499999984302</v>
      </c>
      <c r="R126" s="383"/>
      <c r="S126" s="383">
        <v>2656.6031575150005</v>
      </c>
    </row>
    <row r="127" spans="1:19" s="377" customFormat="1" ht="12.75">
      <c r="A127" s="382"/>
      <c r="B127" s="382"/>
      <c r="C127" s="382"/>
      <c r="D127" s="388"/>
      <c r="E127" s="382" t="s">
        <v>744</v>
      </c>
      <c r="G127" s="380"/>
      <c r="H127" s="380"/>
      <c r="I127" s="383">
        <v>24109.38727617346</v>
      </c>
      <c r="J127" s="383"/>
      <c r="K127" s="383">
        <v>2761.511747540001</v>
      </c>
      <c r="L127" s="383"/>
      <c r="M127" s="383">
        <v>0</v>
      </c>
      <c r="N127" s="383"/>
      <c r="O127" s="383">
        <v>-127.4</v>
      </c>
      <c r="P127" s="383"/>
      <c r="Q127" s="383">
        <v>-38.55409076186865</v>
      </c>
      <c r="R127" s="383"/>
      <c r="S127" s="383">
        <v>26704.944932951592</v>
      </c>
    </row>
    <row r="128" spans="5:19" s="377" customFormat="1" ht="12.75">
      <c r="E128" s="377" t="s">
        <v>25</v>
      </c>
      <c r="G128" s="380"/>
      <c r="H128" s="380"/>
      <c r="I128" s="383">
        <v>0</v>
      </c>
      <c r="J128" s="383"/>
      <c r="K128" s="383">
        <v>0</v>
      </c>
      <c r="L128" s="383"/>
      <c r="M128" s="383">
        <v>0</v>
      </c>
      <c r="N128" s="383"/>
      <c r="O128" s="383">
        <v>0</v>
      </c>
      <c r="P128" s="383"/>
      <c r="Q128" s="383">
        <v>0</v>
      </c>
      <c r="R128" s="383"/>
      <c r="S128" s="383">
        <v>0</v>
      </c>
    </row>
    <row r="129" spans="1:19" s="382" customFormat="1" ht="12.75">
      <c r="A129" s="384"/>
      <c r="B129" s="384"/>
      <c r="C129" s="384"/>
      <c r="D129" s="384"/>
      <c r="E129" s="384"/>
      <c r="F129" s="384"/>
      <c r="G129" s="384"/>
      <c r="H129" s="384"/>
      <c r="I129" s="385"/>
      <c r="J129" s="385"/>
      <c r="K129" s="386"/>
      <c r="L129" s="386"/>
      <c r="M129" s="386"/>
      <c r="N129" s="386"/>
      <c r="O129" s="386"/>
      <c r="P129" s="386"/>
      <c r="Q129" s="385"/>
      <c r="R129" s="385"/>
      <c r="S129" s="385"/>
    </row>
    <row r="130" spans="9:19" s="257" customFormat="1" ht="12.75">
      <c r="I130" s="243"/>
      <c r="J130" s="243"/>
      <c r="K130" s="243"/>
      <c r="L130" s="243"/>
      <c r="M130" s="243"/>
      <c r="N130" s="243"/>
      <c r="O130" s="243"/>
      <c r="P130" s="243"/>
      <c r="Q130" s="243"/>
      <c r="R130" s="243"/>
      <c r="S130" s="243"/>
    </row>
    <row r="131" spans="1:19" s="192" customFormat="1" ht="12.75">
      <c r="A131" s="387" t="s">
        <v>589</v>
      </c>
      <c r="B131" s="377" t="s">
        <v>705</v>
      </c>
      <c r="C131" s="377"/>
      <c r="D131" s="377"/>
      <c r="E131" s="377"/>
      <c r="F131" s="377"/>
      <c r="G131" s="377"/>
      <c r="H131" s="377"/>
      <c r="I131" s="383"/>
      <c r="J131" s="383"/>
      <c r="K131" s="383"/>
      <c r="L131" s="383"/>
      <c r="M131" s="383"/>
      <c r="N131" s="383"/>
      <c r="O131" s="383"/>
      <c r="P131" s="383"/>
      <c r="Q131" s="383"/>
      <c r="R131" s="383"/>
      <c r="S131" s="383"/>
    </row>
    <row r="132" spans="1:19" s="192" customFormat="1" ht="12.75">
      <c r="A132" s="377"/>
      <c r="B132" s="377" t="s">
        <v>706</v>
      </c>
      <c r="C132" s="377"/>
      <c r="D132" s="377"/>
      <c r="E132" s="377"/>
      <c r="F132" s="377"/>
      <c r="G132" s="377"/>
      <c r="H132" s="377"/>
      <c r="I132" s="383"/>
      <c r="J132" s="383"/>
      <c r="K132" s="383"/>
      <c r="L132" s="383"/>
      <c r="M132" s="383"/>
      <c r="N132" s="383"/>
      <c r="O132" s="383"/>
      <c r="P132" s="383"/>
      <c r="Q132" s="383"/>
      <c r="R132" s="383"/>
      <c r="S132" s="383"/>
    </row>
    <row r="133" spans="2:19" s="377" customFormat="1" ht="12.75">
      <c r="B133" s="377" t="s">
        <v>713</v>
      </c>
      <c r="I133" s="383"/>
      <c r="J133" s="383"/>
      <c r="K133" s="383"/>
      <c r="L133" s="383"/>
      <c r="M133" s="383"/>
      <c r="N133" s="383"/>
      <c r="O133" s="383"/>
      <c r="P133" s="383"/>
      <c r="Q133" s="383"/>
      <c r="R133" s="383"/>
      <c r="S133" s="383"/>
    </row>
    <row r="134" spans="1:19" s="377" customFormat="1" ht="12.75">
      <c r="A134" s="363"/>
      <c r="B134" s="363" t="s">
        <v>712</v>
      </c>
      <c r="C134" s="363"/>
      <c r="D134" s="363"/>
      <c r="E134" s="363"/>
      <c r="I134" s="383"/>
      <c r="J134" s="383"/>
      <c r="K134" s="383"/>
      <c r="L134" s="383"/>
      <c r="M134" s="383"/>
      <c r="N134" s="383"/>
      <c r="O134" s="383"/>
      <c r="P134" s="383"/>
      <c r="Q134" s="383"/>
      <c r="R134" s="383"/>
      <c r="S134" s="383"/>
    </row>
    <row r="135" spans="1:19" s="377" customFormat="1" ht="12.75">
      <c r="A135" s="363" t="s">
        <v>748</v>
      </c>
      <c r="B135" s="363"/>
      <c r="C135" s="363"/>
      <c r="D135" s="363"/>
      <c r="E135" s="363"/>
      <c r="I135" s="383"/>
      <c r="J135" s="383"/>
      <c r="K135" s="383"/>
      <c r="L135" s="383"/>
      <c r="M135" s="383"/>
      <c r="N135" s="383"/>
      <c r="O135" s="383"/>
      <c r="P135" s="383"/>
      <c r="Q135" s="383"/>
      <c r="R135" s="383"/>
      <c r="S135" s="383"/>
    </row>
    <row r="136" spans="1:19" s="377" customFormat="1" ht="12.75">
      <c r="A136" s="363"/>
      <c r="B136" s="363"/>
      <c r="C136" s="363"/>
      <c r="D136" s="363"/>
      <c r="E136" s="363"/>
      <c r="I136" s="383"/>
      <c r="J136" s="383"/>
      <c r="K136" s="383"/>
      <c r="L136" s="383"/>
      <c r="M136" s="383"/>
      <c r="N136" s="383"/>
      <c r="O136" s="383"/>
      <c r="P136" s="383"/>
      <c r="Q136" s="383"/>
      <c r="R136" s="383"/>
      <c r="S136" s="383"/>
    </row>
    <row r="137" spans="1:19" s="377" customFormat="1" ht="12.75">
      <c r="A137" s="363"/>
      <c r="B137" s="363"/>
      <c r="C137" s="363"/>
      <c r="D137" s="363"/>
      <c r="E137" s="363"/>
      <c r="I137" s="383"/>
      <c r="J137" s="383"/>
      <c r="K137" s="383"/>
      <c r="L137" s="383"/>
      <c r="M137" s="383"/>
      <c r="N137" s="383"/>
      <c r="O137" s="383"/>
      <c r="P137" s="383"/>
      <c r="Q137" s="383"/>
      <c r="R137" s="383"/>
      <c r="S137" s="383"/>
    </row>
    <row r="138" spans="1:19" s="377" customFormat="1" ht="12.75">
      <c r="A138" s="363"/>
      <c r="B138" s="363"/>
      <c r="C138" s="363"/>
      <c r="D138" s="363"/>
      <c r="E138" s="363"/>
      <c r="I138" s="383"/>
      <c r="J138" s="383"/>
      <c r="K138" s="383"/>
      <c r="L138" s="383"/>
      <c r="M138" s="383"/>
      <c r="N138" s="383"/>
      <c r="O138" s="383"/>
      <c r="P138" s="383"/>
      <c r="Q138" s="383"/>
      <c r="R138" s="383"/>
      <c r="S138" s="383"/>
    </row>
    <row r="139" spans="1:19" s="377" customFormat="1" ht="12.75">
      <c r="A139" s="363"/>
      <c r="B139" s="363"/>
      <c r="C139" s="363"/>
      <c r="D139" s="363"/>
      <c r="E139" s="363"/>
      <c r="I139" s="383"/>
      <c r="J139" s="383"/>
      <c r="K139" s="383"/>
      <c r="L139" s="383"/>
      <c r="M139" s="383"/>
      <c r="N139" s="383"/>
      <c r="O139" s="383"/>
      <c r="P139" s="383"/>
      <c r="Q139" s="383"/>
      <c r="R139" s="383"/>
      <c r="S139" s="383"/>
    </row>
    <row r="140" spans="1:19" s="377" customFormat="1" ht="12.75">
      <c r="A140" s="363"/>
      <c r="B140" s="363"/>
      <c r="C140" s="363"/>
      <c r="D140" s="363"/>
      <c r="E140" s="363"/>
      <c r="I140" s="383"/>
      <c r="J140" s="383"/>
      <c r="K140" s="383"/>
      <c r="L140" s="383"/>
      <c r="M140" s="383"/>
      <c r="N140" s="383"/>
      <c r="O140" s="383"/>
      <c r="P140" s="383"/>
      <c r="Q140" s="383"/>
      <c r="R140" s="383"/>
      <c r="S140" s="383"/>
    </row>
    <row r="141" spans="1:19" s="377" customFormat="1" ht="12.75">
      <c r="A141" s="363"/>
      <c r="B141" s="363"/>
      <c r="C141" s="363"/>
      <c r="D141" s="363"/>
      <c r="E141" s="363"/>
      <c r="I141" s="383"/>
      <c r="J141" s="383"/>
      <c r="K141" s="383"/>
      <c r="L141" s="383"/>
      <c r="M141" s="383"/>
      <c r="N141" s="383"/>
      <c r="O141" s="383"/>
      <c r="P141" s="383"/>
      <c r="Q141" s="383"/>
      <c r="R141" s="383"/>
      <c r="S141" s="383"/>
    </row>
    <row r="142" spans="1:19" s="377" customFormat="1" ht="12.75">
      <c r="A142" s="363"/>
      <c r="B142" s="363"/>
      <c r="C142" s="363"/>
      <c r="D142" s="363"/>
      <c r="E142" s="363"/>
      <c r="I142" s="383"/>
      <c r="J142" s="383"/>
      <c r="K142" s="383"/>
      <c r="L142" s="383"/>
      <c r="M142" s="383"/>
      <c r="N142" s="383"/>
      <c r="O142" s="383"/>
      <c r="P142" s="383"/>
      <c r="Q142" s="383"/>
      <c r="R142" s="383"/>
      <c r="S142" s="383"/>
    </row>
    <row r="143" spans="1:19" s="377" customFormat="1" ht="12.75">
      <c r="A143" s="363"/>
      <c r="B143" s="363"/>
      <c r="C143" s="363"/>
      <c r="D143" s="363"/>
      <c r="E143" s="363"/>
      <c r="I143" s="383"/>
      <c r="J143" s="383"/>
      <c r="K143" s="383"/>
      <c r="L143" s="383"/>
      <c r="M143" s="383"/>
      <c r="N143" s="383"/>
      <c r="O143" s="383"/>
      <c r="P143" s="383"/>
      <c r="Q143" s="383"/>
      <c r="R143" s="383"/>
      <c r="S143" s="383"/>
    </row>
    <row r="144" spans="1:19" s="377" customFormat="1" ht="12.75">
      <c r="A144" s="363"/>
      <c r="B144" s="363"/>
      <c r="C144" s="363"/>
      <c r="D144" s="363"/>
      <c r="E144" s="363"/>
      <c r="I144" s="383"/>
      <c r="J144" s="383"/>
      <c r="K144" s="383"/>
      <c r="L144" s="383"/>
      <c r="M144" s="383"/>
      <c r="N144" s="383"/>
      <c r="O144" s="383"/>
      <c r="P144" s="383"/>
      <c r="Q144" s="383"/>
      <c r="R144" s="383"/>
      <c r="S144" s="383"/>
    </row>
    <row r="145" spans="1:19" s="377" customFormat="1" ht="12.75">
      <c r="A145" s="363"/>
      <c r="B145" s="363"/>
      <c r="C145" s="363"/>
      <c r="D145" s="363"/>
      <c r="E145" s="363"/>
      <c r="I145" s="382"/>
      <c r="J145" s="382"/>
      <c r="K145" s="382"/>
      <c r="L145" s="382"/>
      <c r="M145" s="382"/>
      <c r="N145" s="382"/>
      <c r="O145" s="382"/>
      <c r="P145" s="382"/>
      <c r="Q145" s="388"/>
      <c r="R145" s="388"/>
      <c r="S145" s="388"/>
    </row>
    <row r="146" spans="1:19" s="377" customFormat="1" ht="12.75">
      <c r="A146" s="363"/>
      <c r="B146" s="363"/>
      <c r="C146" s="363"/>
      <c r="D146" s="363"/>
      <c r="E146" s="363"/>
      <c r="I146" s="382"/>
      <c r="J146" s="382"/>
      <c r="K146" s="382"/>
      <c r="L146" s="382"/>
      <c r="M146" s="382"/>
      <c r="N146" s="382"/>
      <c r="O146" s="382"/>
      <c r="P146" s="382"/>
      <c r="Q146" s="388"/>
      <c r="R146" s="388"/>
      <c r="S146" s="388"/>
    </row>
    <row r="147" spans="1:19" s="377" customFormat="1" ht="12.75">
      <c r="A147" s="363"/>
      <c r="B147" s="363"/>
      <c r="C147" s="363"/>
      <c r="D147" s="363"/>
      <c r="E147" s="363"/>
      <c r="I147" s="382"/>
      <c r="J147" s="382"/>
      <c r="K147" s="382"/>
      <c r="L147" s="382"/>
      <c r="M147" s="382"/>
      <c r="N147" s="382"/>
      <c r="O147" s="382"/>
      <c r="P147" s="382"/>
      <c r="Q147" s="388"/>
      <c r="R147" s="388"/>
      <c r="S147" s="388"/>
    </row>
    <row r="148" spans="1:19" s="377" customFormat="1" ht="12.75">
      <c r="A148" s="363"/>
      <c r="B148" s="363"/>
      <c r="C148" s="363"/>
      <c r="D148" s="363"/>
      <c r="E148" s="363"/>
      <c r="I148" s="382"/>
      <c r="J148" s="382"/>
      <c r="K148" s="382"/>
      <c r="L148" s="382"/>
      <c r="M148" s="382"/>
      <c r="N148" s="382"/>
      <c r="O148" s="382"/>
      <c r="P148" s="382"/>
      <c r="Q148" s="388"/>
      <c r="R148" s="388"/>
      <c r="S148" s="388"/>
    </row>
    <row r="149" spans="1:19" s="377" customFormat="1" ht="12.75">
      <c r="A149" s="363"/>
      <c r="B149" s="363"/>
      <c r="C149" s="363"/>
      <c r="D149" s="363"/>
      <c r="E149" s="363"/>
      <c r="I149" s="382"/>
      <c r="J149" s="382"/>
      <c r="K149" s="382"/>
      <c r="L149" s="382"/>
      <c r="M149" s="382"/>
      <c r="N149" s="382"/>
      <c r="O149" s="382"/>
      <c r="P149" s="382"/>
      <c r="Q149" s="388"/>
      <c r="R149" s="388"/>
      <c r="S149" s="388"/>
    </row>
    <row r="150" spans="1:19" s="377" customFormat="1" ht="12.75">
      <c r="A150" s="363"/>
      <c r="B150" s="363"/>
      <c r="C150" s="363"/>
      <c r="D150" s="363"/>
      <c r="E150" s="363"/>
      <c r="I150" s="382"/>
      <c r="J150" s="382"/>
      <c r="K150" s="382"/>
      <c r="L150" s="382"/>
      <c r="M150" s="382"/>
      <c r="N150" s="382"/>
      <c r="O150" s="382"/>
      <c r="P150" s="382"/>
      <c r="Q150" s="388"/>
      <c r="R150" s="388"/>
      <c r="S150" s="388"/>
    </row>
    <row r="151" spans="1:19" s="377" customFormat="1" ht="12.75">
      <c r="A151" s="363"/>
      <c r="B151" s="363"/>
      <c r="C151" s="363"/>
      <c r="D151" s="363"/>
      <c r="E151" s="363"/>
      <c r="I151" s="382"/>
      <c r="J151" s="382"/>
      <c r="K151" s="382"/>
      <c r="L151" s="382"/>
      <c r="M151" s="382"/>
      <c r="N151" s="382"/>
      <c r="O151" s="382"/>
      <c r="P151" s="382"/>
      <c r="Q151" s="388"/>
      <c r="R151" s="388"/>
      <c r="S151" s="388"/>
    </row>
    <row r="152" spans="9:19" s="377" customFormat="1" ht="12.75">
      <c r="I152" s="388"/>
      <c r="J152" s="388"/>
      <c r="K152" s="382"/>
      <c r="L152" s="382"/>
      <c r="M152" s="382"/>
      <c r="N152" s="382"/>
      <c r="O152" s="382"/>
      <c r="P152" s="382"/>
      <c r="Q152" s="388"/>
      <c r="R152" s="388"/>
      <c r="S152" s="388"/>
    </row>
    <row r="153" spans="9:19" s="377" customFormat="1" ht="12.75">
      <c r="I153" s="388"/>
      <c r="J153" s="388"/>
      <c r="K153" s="382"/>
      <c r="L153" s="382"/>
      <c r="M153" s="382"/>
      <c r="N153" s="382"/>
      <c r="O153" s="382"/>
      <c r="P153" s="382"/>
      <c r="Q153" s="388"/>
      <c r="R153" s="388"/>
      <c r="S153" s="388"/>
    </row>
    <row r="154" spans="9:19" s="377" customFormat="1" ht="12.75">
      <c r="I154" s="388"/>
      <c r="J154" s="388"/>
      <c r="K154" s="382"/>
      <c r="L154" s="382"/>
      <c r="M154" s="382"/>
      <c r="N154" s="382"/>
      <c r="O154" s="382"/>
      <c r="P154" s="382"/>
      <c r="Q154" s="388"/>
      <c r="R154" s="388"/>
      <c r="S154" s="388"/>
    </row>
    <row r="155" spans="9:19" s="377" customFormat="1" ht="12.75">
      <c r="I155" s="388"/>
      <c r="J155" s="388"/>
      <c r="K155" s="382"/>
      <c r="L155" s="382"/>
      <c r="M155" s="382"/>
      <c r="N155" s="382"/>
      <c r="O155" s="382"/>
      <c r="P155" s="382"/>
      <c r="Q155" s="388"/>
      <c r="R155" s="388"/>
      <c r="S155" s="388"/>
    </row>
    <row r="156" spans="9:19" s="377" customFormat="1" ht="12.75">
      <c r="I156" s="388"/>
      <c r="J156" s="388"/>
      <c r="K156" s="382"/>
      <c r="L156" s="382"/>
      <c r="M156" s="382"/>
      <c r="N156" s="382"/>
      <c r="O156" s="382"/>
      <c r="P156" s="382"/>
      <c r="Q156" s="388"/>
      <c r="R156" s="388"/>
      <c r="S156" s="388"/>
    </row>
    <row r="157" spans="9:19" s="377" customFormat="1" ht="12.75">
      <c r="I157" s="388"/>
      <c r="J157" s="388"/>
      <c r="K157" s="382"/>
      <c r="L157" s="382"/>
      <c r="M157" s="382"/>
      <c r="N157" s="382"/>
      <c r="O157" s="382"/>
      <c r="P157" s="382"/>
      <c r="Q157" s="388"/>
      <c r="R157" s="388"/>
      <c r="S157" s="388"/>
    </row>
    <row r="158" spans="9:19" s="377" customFormat="1" ht="12.75">
      <c r="I158" s="388"/>
      <c r="J158" s="388"/>
      <c r="K158" s="382"/>
      <c r="L158" s="382"/>
      <c r="M158" s="382"/>
      <c r="N158" s="382"/>
      <c r="O158" s="382"/>
      <c r="P158" s="382"/>
      <c r="Q158" s="388"/>
      <c r="R158" s="388"/>
      <c r="S158" s="388"/>
    </row>
    <row r="159" spans="9:19" s="377" customFormat="1" ht="12.75">
      <c r="I159" s="388"/>
      <c r="J159" s="388"/>
      <c r="K159" s="382"/>
      <c r="L159" s="382"/>
      <c r="M159" s="382"/>
      <c r="N159" s="382"/>
      <c r="O159" s="382"/>
      <c r="P159" s="382"/>
      <c r="Q159" s="388"/>
      <c r="R159" s="388"/>
      <c r="S159" s="388"/>
    </row>
    <row r="160" spans="9:19" s="377" customFormat="1" ht="12.75">
      <c r="I160" s="388"/>
      <c r="J160" s="388"/>
      <c r="K160" s="382"/>
      <c r="L160" s="382"/>
      <c r="M160" s="382"/>
      <c r="N160" s="382"/>
      <c r="O160" s="382"/>
      <c r="P160" s="382"/>
      <c r="Q160" s="388"/>
      <c r="R160" s="388"/>
      <c r="S160" s="388"/>
    </row>
    <row r="161" spans="9:19" s="377" customFormat="1" ht="12.75">
      <c r="I161" s="388"/>
      <c r="J161" s="388"/>
      <c r="K161" s="382"/>
      <c r="L161" s="382"/>
      <c r="M161" s="382"/>
      <c r="N161" s="382"/>
      <c r="O161" s="382"/>
      <c r="P161" s="382"/>
      <c r="Q161" s="388"/>
      <c r="R161" s="388"/>
      <c r="S161" s="388"/>
    </row>
    <row r="162" spans="9:19" s="377" customFormat="1" ht="12.75">
      <c r="I162" s="388"/>
      <c r="J162" s="388"/>
      <c r="K162" s="382"/>
      <c r="L162" s="382"/>
      <c r="M162" s="382"/>
      <c r="N162" s="382"/>
      <c r="O162" s="382"/>
      <c r="P162" s="382"/>
      <c r="Q162" s="388"/>
      <c r="R162" s="388"/>
      <c r="S162" s="388"/>
    </row>
    <row r="163" spans="9:19" s="377" customFormat="1" ht="12.75">
      <c r="I163" s="388"/>
      <c r="J163" s="388"/>
      <c r="K163" s="382"/>
      <c r="L163" s="382"/>
      <c r="M163" s="382"/>
      <c r="N163" s="382"/>
      <c r="O163" s="382"/>
      <c r="P163" s="382"/>
      <c r="Q163" s="388"/>
      <c r="R163" s="388"/>
      <c r="S163" s="388"/>
    </row>
    <row r="164" spans="9:19" s="377" customFormat="1" ht="12.75">
      <c r="I164" s="388"/>
      <c r="J164" s="388"/>
      <c r="K164" s="382"/>
      <c r="L164" s="382"/>
      <c r="M164" s="382"/>
      <c r="N164" s="382"/>
      <c r="O164" s="382"/>
      <c r="P164" s="382"/>
      <c r="Q164" s="388"/>
      <c r="R164" s="388"/>
      <c r="S164" s="388"/>
    </row>
    <row r="165" spans="9:19" s="377" customFormat="1" ht="12.75">
      <c r="I165" s="388"/>
      <c r="J165" s="388"/>
      <c r="K165" s="382"/>
      <c r="L165" s="382"/>
      <c r="M165" s="382"/>
      <c r="N165" s="382"/>
      <c r="O165" s="382"/>
      <c r="P165" s="382"/>
      <c r="Q165" s="388"/>
      <c r="R165" s="388"/>
      <c r="S165" s="388"/>
    </row>
    <row r="166" spans="9:19" s="377" customFormat="1" ht="12.75">
      <c r="I166" s="388"/>
      <c r="J166" s="388"/>
      <c r="K166" s="382"/>
      <c r="L166" s="382"/>
      <c r="M166" s="382"/>
      <c r="N166" s="382"/>
      <c r="O166" s="382"/>
      <c r="P166" s="382"/>
      <c r="Q166" s="388"/>
      <c r="R166" s="388"/>
      <c r="S166" s="388"/>
    </row>
    <row r="167" spans="9:19" s="377" customFormat="1" ht="12.75">
      <c r="I167" s="388"/>
      <c r="J167" s="388"/>
      <c r="K167" s="382"/>
      <c r="L167" s="382"/>
      <c r="M167" s="382"/>
      <c r="N167" s="382"/>
      <c r="O167" s="382"/>
      <c r="P167" s="382"/>
      <c r="Q167" s="388"/>
      <c r="R167" s="388"/>
      <c r="S167" s="388"/>
    </row>
    <row r="168" spans="9:19" s="377" customFormat="1" ht="12.75">
      <c r="I168" s="388"/>
      <c r="J168" s="388"/>
      <c r="K168" s="382"/>
      <c r="L168" s="382"/>
      <c r="M168" s="382"/>
      <c r="N168" s="382"/>
      <c r="O168" s="382"/>
      <c r="P168" s="382"/>
      <c r="Q168" s="388"/>
      <c r="R168" s="388"/>
      <c r="S168" s="388"/>
    </row>
    <row r="169" spans="9:19" s="377" customFormat="1" ht="12.75">
      <c r="I169" s="388"/>
      <c r="J169" s="388"/>
      <c r="K169" s="382"/>
      <c r="L169" s="382"/>
      <c r="M169" s="382"/>
      <c r="N169" s="382"/>
      <c r="O169" s="382"/>
      <c r="P169" s="382"/>
      <c r="Q169" s="388"/>
      <c r="R169" s="388"/>
      <c r="S169" s="388"/>
    </row>
    <row r="170" spans="9:19" s="377" customFormat="1" ht="12.75">
      <c r="I170" s="388"/>
      <c r="J170" s="388"/>
      <c r="K170" s="382"/>
      <c r="L170" s="382"/>
      <c r="M170" s="382"/>
      <c r="N170" s="382"/>
      <c r="O170" s="382"/>
      <c r="P170" s="382"/>
      <c r="Q170" s="388"/>
      <c r="R170" s="388"/>
      <c r="S170" s="388"/>
    </row>
    <row r="171" spans="9:19" s="377" customFormat="1" ht="12.75">
      <c r="I171" s="388"/>
      <c r="J171" s="388"/>
      <c r="K171" s="382"/>
      <c r="L171" s="382"/>
      <c r="M171" s="382"/>
      <c r="N171" s="382"/>
      <c r="O171" s="382"/>
      <c r="P171" s="382"/>
      <c r="Q171" s="388"/>
      <c r="R171" s="388"/>
      <c r="S171" s="388"/>
    </row>
    <row r="172" spans="9:19" s="377" customFormat="1" ht="12.75">
      <c r="I172" s="388"/>
      <c r="J172" s="388"/>
      <c r="K172" s="382"/>
      <c r="L172" s="382"/>
      <c r="M172" s="382"/>
      <c r="N172" s="382"/>
      <c r="O172" s="382"/>
      <c r="P172" s="382"/>
      <c r="Q172" s="388"/>
      <c r="R172" s="388"/>
      <c r="S172" s="388"/>
    </row>
    <row r="173" spans="9:19" s="377" customFormat="1" ht="12.75">
      <c r="I173" s="388"/>
      <c r="J173" s="388"/>
      <c r="K173" s="382"/>
      <c r="L173" s="382"/>
      <c r="M173" s="382"/>
      <c r="N173" s="382"/>
      <c r="O173" s="382"/>
      <c r="P173" s="382"/>
      <c r="Q173" s="388"/>
      <c r="R173" s="388"/>
      <c r="S173" s="388"/>
    </row>
    <row r="174" spans="9:19" s="377" customFormat="1" ht="12.75">
      <c r="I174" s="388"/>
      <c r="J174" s="388"/>
      <c r="K174" s="382"/>
      <c r="L174" s="382"/>
      <c r="M174" s="382"/>
      <c r="N174" s="382"/>
      <c r="O174" s="382"/>
      <c r="P174" s="382"/>
      <c r="Q174" s="388"/>
      <c r="R174" s="388"/>
      <c r="S174" s="388"/>
    </row>
    <row r="175" spans="9:19" s="377" customFormat="1" ht="12.75">
      <c r="I175" s="388"/>
      <c r="J175" s="388"/>
      <c r="K175" s="382"/>
      <c r="L175" s="382"/>
      <c r="M175" s="382"/>
      <c r="N175" s="382"/>
      <c r="O175" s="382"/>
      <c r="P175" s="382"/>
      <c r="Q175" s="388"/>
      <c r="R175" s="388"/>
      <c r="S175" s="388"/>
    </row>
    <row r="176" spans="9:19" s="377" customFormat="1" ht="12.75">
      <c r="I176" s="388"/>
      <c r="J176" s="388"/>
      <c r="K176" s="382"/>
      <c r="L176" s="382"/>
      <c r="M176" s="382"/>
      <c r="N176" s="382"/>
      <c r="O176" s="382"/>
      <c r="P176" s="382"/>
      <c r="Q176" s="388"/>
      <c r="R176" s="388"/>
      <c r="S176" s="388"/>
    </row>
    <row r="177" spans="9:19" s="377" customFormat="1" ht="12.75">
      <c r="I177" s="388"/>
      <c r="J177" s="388"/>
      <c r="K177" s="382"/>
      <c r="L177" s="382"/>
      <c r="M177" s="382"/>
      <c r="N177" s="382"/>
      <c r="O177" s="382"/>
      <c r="P177" s="382"/>
      <c r="Q177" s="388"/>
      <c r="R177" s="388"/>
      <c r="S177" s="388"/>
    </row>
    <row r="178" spans="9:19" s="377" customFormat="1" ht="12.75">
      <c r="I178" s="388"/>
      <c r="J178" s="388"/>
      <c r="K178" s="382"/>
      <c r="L178" s="382"/>
      <c r="M178" s="382"/>
      <c r="N178" s="382"/>
      <c r="O178" s="382"/>
      <c r="P178" s="382"/>
      <c r="Q178" s="388"/>
      <c r="R178" s="388"/>
      <c r="S178" s="388"/>
    </row>
    <row r="179" spans="9:19" s="377" customFormat="1" ht="12.75">
      <c r="I179" s="388"/>
      <c r="J179" s="388"/>
      <c r="K179" s="382"/>
      <c r="L179" s="382"/>
      <c r="M179" s="382"/>
      <c r="N179" s="382"/>
      <c r="O179" s="382"/>
      <c r="P179" s="382"/>
      <c r="Q179" s="388"/>
      <c r="R179" s="388"/>
      <c r="S179" s="388"/>
    </row>
    <row r="180" spans="9:19" s="377" customFormat="1" ht="12.75">
      <c r="I180" s="388"/>
      <c r="J180" s="388"/>
      <c r="K180" s="382"/>
      <c r="L180" s="382"/>
      <c r="M180" s="382"/>
      <c r="N180" s="382"/>
      <c r="O180" s="382"/>
      <c r="P180" s="382"/>
      <c r="Q180" s="388"/>
      <c r="R180" s="388"/>
      <c r="S180" s="388"/>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xml><?xml version="1.0" encoding="utf-8"?>
<worksheet xmlns="http://schemas.openxmlformats.org/spreadsheetml/2006/main" xmlns:r="http://schemas.openxmlformats.org/officeDocument/2006/relationships">
  <dimension ref="A1:K97"/>
  <sheetViews>
    <sheetView tabSelected="1" zoomScalePageLayoutView="0" workbookViewId="0" topLeftCell="G1">
      <selection activeCell="S16" sqref="S16"/>
    </sheetView>
  </sheetViews>
  <sheetFormatPr defaultColWidth="11.421875" defaultRowHeight="12.75"/>
  <cols>
    <col min="1" max="1" width="5.57421875" style="155" customWidth="1"/>
    <col min="2" max="5" width="2.7109375" style="155" customWidth="1"/>
    <col min="6" max="6" width="58.140625" style="155" customWidth="1"/>
    <col min="7" max="9" width="12.57421875" style="155" customWidth="1"/>
    <col min="10" max="10" width="1.8515625" style="155" customWidth="1"/>
    <col min="11" max="16384" width="11.421875" style="155" customWidth="1"/>
  </cols>
  <sheetData>
    <row r="1" spans="1:10" ht="12.75">
      <c r="A1" s="395" t="s">
        <v>730</v>
      </c>
      <c r="B1" s="396"/>
      <c r="C1" s="396"/>
      <c r="D1" s="396"/>
      <c r="E1" s="396"/>
      <c r="F1" s="396"/>
      <c r="G1" s="396"/>
      <c r="H1" s="396"/>
      <c r="I1" s="396"/>
      <c r="J1" s="153"/>
    </row>
    <row r="2" spans="1:10" ht="12.75">
      <c r="A2" s="394" t="s">
        <v>0</v>
      </c>
      <c r="B2" s="394"/>
      <c r="C2" s="394"/>
      <c r="D2" s="394"/>
      <c r="E2" s="394"/>
      <c r="F2" s="394"/>
      <c r="G2" s="394"/>
      <c r="H2" s="394"/>
      <c r="I2" s="394"/>
      <c r="J2" s="156"/>
    </row>
    <row r="4" spans="1:10" ht="12.75">
      <c r="A4" s="159"/>
      <c r="B4" s="159"/>
      <c r="C4" s="159"/>
      <c r="D4" s="159"/>
      <c r="E4" s="159"/>
      <c r="F4" s="159"/>
      <c r="G4" s="159"/>
      <c r="H4" s="159"/>
      <c r="I4" s="159"/>
      <c r="J4" s="160"/>
    </row>
    <row r="5" spans="1:10" ht="12.75">
      <c r="A5" s="160"/>
      <c r="B5" s="161" t="s">
        <v>1</v>
      </c>
      <c r="C5" s="161"/>
      <c r="D5" s="161"/>
      <c r="E5" s="161"/>
      <c r="F5" s="160"/>
      <c r="G5" s="162" t="s">
        <v>464</v>
      </c>
      <c r="H5" s="162" t="s">
        <v>465</v>
      </c>
      <c r="I5" s="162" t="s">
        <v>201</v>
      </c>
      <c r="J5" s="162"/>
    </row>
    <row r="6" spans="1:10" ht="12.75">
      <c r="A6" s="163"/>
      <c r="B6" s="163"/>
      <c r="C6" s="163"/>
      <c r="D6" s="163"/>
      <c r="E6" s="163"/>
      <c r="F6" s="163"/>
      <c r="G6" s="164"/>
      <c r="H6" s="164"/>
      <c r="I6" s="164"/>
      <c r="J6" s="165"/>
    </row>
    <row r="7" spans="7:11" ht="12.75">
      <c r="G7" s="158"/>
      <c r="H7" s="158"/>
      <c r="I7" s="158"/>
      <c r="J7" s="158"/>
      <c r="K7" s="158"/>
    </row>
    <row r="8" spans="1:11" ht="12.75">
      <c r="A8" s="166" t="s">
        <v>466</v>
      </c>
      <c r="B8" s="396" t="s">
        <v>467</v>
      </c>
      <c r="C8" s="396"/>
      <c r="D8" s="396"/>
      <c r="E8" s="396"/>
      <c r="F8" s="396"/>
      <c r="G8" s="167">
        <f>+G10+G23+G34</f>
        <v>71849.01794188604</v>
      </c>
      <c r="H8" s="167">
        <f>+H10+H23+H34</f>
        <v>69278.96093930365</v>
      </c>
      <c r="I8" s="167">
        <f>+G8-H8</f>
        <v>2570.0570025823836</v>
      </c>
      <c r="J8" s="167"/>
      <c r="K8" s="158"/>
    </row>
    <row r="9" spans="1:11" ht="12.75">
      <c r="A9" s="168"/>
      <c r="G9" s="158"/>
      <c r="H9" s="158"/>
      <c r="I9" s="158"/>
      <c r="J9" s="158"/>
      <c r="K9" s="158"/>
    </row>
    <row r="10" spans="1:11" ht="12.75">
      <c r="A10" s="168"/>
      <c r="B10" s="155" t="s">
        <v>468</v>
      </c>
      <c r="C10" s="394" t="s">
        <v>469</v>
      </c>
      <c r="D10" s="394"/>
      <c r="E10" s="394"/>
      <c r="F10" s="394"/>
      <c r="G10" s="158">
        <f>+G11+G18</f>
        <v>62638.405921780926</v>
      </c>
      <c r="H10" s="158">
        <f>+H11+H18</f>
        <v>49965.61470939419</v>
      </c>
      <c r="I10" s="158">
        <f>+G10-H10</f>
        <v>12672.791212386735</v>
      </c>
      <c r="J10" s="158"/>
      <c r="K10" s="158"/>
    </row>
    <row r="11" spans="1:11" ht="12.75">
      <c r="A11" s="166"/>
      <c r="B11" s="169"/>
      <c r="C11" s="169" t="s">
        <v>470</v>
      </c>
      <c r="D11" s="169" t="s">
        <v>350</v>
      </c>
      <c r="E11" s="169"/>
      <c r="F11" s="169"/>
      <c r="G11" s="167">
        <f>+G12+G15+G16+G17</f>
        <v>54004.370113361074</v>
      </c>
      <c r="H11" s="167">
        <f>+H12+H15+H16+H17</f>
        <v>39887.595963822176</v>
      </c>
      <c r="I11" s="167">
        <f>+G11-H11</f>
        <v>14116.774149538898</v>
      </c>
      <c r="J11" s="167"/>
      <c r="K11" s="158"/>
    </row>
    <row r="12" spans="1:11" ht="12.75">
      <c r="A12" s="168"/>
      <c r="D12" s="155" t="s">
        <v>471</v>
      </c>
      <c r="G12" s="158">
        <f>+G13+G14</f>
        <v>52689.089130736276</v>
      </c>
      <c r="H12" s="158">
        <f>+H13+H14</f>
        <v>38993.90469282218</v>
      </c>
      <c r="I12" s="158">
        <f aca="true" t="shared" si="0" ref="I12:I17">+G12-H12</f>
        <v>13695.184437914097</v>
      </c>
      <c r="J12" s="158"/>
      <c r="K12" s="158"/>
    </row>
    <row r="13" spans="1:11" ht="12.75">
      <c r="A13" s="168"/>
      <c r="E13" s="155" t="s">
        <v>195</v>
      </c>
      <c r="G13" s="158">
        <v>51238.5485012481</v>
      </c>
      <c r="H13" s="158">
        <v>36297.455481656885</v>
      </c>
      <c r="I13" s="158">
        <f t="shared" si="0"/>
        <v>14941.093019591215</v>
      </c>
      <c r="J13" s="158"/>
      <c r="K13" s="158"/>
    </row>
    <row r="14" spans="1:11" ht="12.75">
      <c r="A14" s="168"/>
      <c r="E14" s="155" t="s">
        <v>472</v>
      </c>
      <c r="G14" s="158">
        <v>1450.5406294881725</v>
      </c>
      <c r="H14" s="158">
        <v>2696.4492111652944</v>
      </c>
      <c r="I14" s="158">
        <f t="shared" si="0"/>
        <v>-1245.908581677122</v>
      </c>
      <c r="J14" s="158"/>
      <c r="K14" s="158"/>
    </row>
    <row r="15" spans="1:11" ht="12.75">
      <c r="A15" s="168"/>
      <c r="D15" s="155" t="s">
        <v>473</v>
      </c>
      <c r="G15" s="158">
        <v>0</v>
      </c>
      <c r="H15" s="158">
        <v>10.984862</v>
      </c>
      <c r="I15" s="158">
        <f t="shared" si="0"/>
        <v>-10.984862</v>
      </c>
      <c r="J15" s="158"/>
      <c r="K15" s="158"/>
    </row>
    <row r="16" spans="1:11" ht="12.75">
      <c r="A16" s="168"/>
      <c r="D16" s="155" t="s">
        <v>207</v>
      </c>
      <c r="G16" s="158">
        <v>408.503347</v>
      </c>
      <c r="H16" s="158">
        <v>882.7064090000001</v>
      </c>
      <c r="I16" s="158">
        <f t="shared" si="0"/>
        <v>-474.2030620000001</v>
      </c>
      <c r="J16" s="158"/>
      <c r="K16" s="158"/>
    </row>
    <row r="17" spans="1:11" ht="12.75">
      <c r="A17" s="168"/>
      <c r="D17" s="155" t="s">
        <v>208</v>
      </c>
      <c r="G17" s="158">
        <v>906.7776356248</v>
      </c>
      <c r="H17" s="158">
        <v>0</v>
      </c>
      <c r="I17" s="158">
        <f t="shared" si="0"/>
        <v>906.7776356248</v>
      </c>
      <c r="J17" s="158"/>
      <c r="K17" s="158"/>
    </row>
    <row r="18" spans="1:11" ht="12.75">
      <c r="A18" s="166"/>
      <c r="B18" s="169"/>
      <c r="C18" s="169" t="s">
        <v>474</v>
      </c>
      <c r="D18" s="169" t="s">
        <v>351</v>
      </c>
      <c r="E18" s="169"/>
      <c r="F18" s="169"/>
      <c r="G18" s="167">
        <f>+G19+G20+G21</f>
        <v>8634.035808419856</v>
      </c>
      <c r="H18" s="167">
        <f>+H19+H20+H21</f>
        <v>10078.018745572017</v>
      </c>
      <c r="I18" s="167">
        <f>+G18-H18</f>
        <v>-1443.982937152161</v>
      </c>
      <c r="J18" s="167"/>
      <c r="K18" s="158"/>
    </row>
    <row r="19" spans="1:11" ht="12.75">
      <c r="A19" s="168"/>
      <c r="D19" s="155" t="s">
        <v>209</v>
      </c>
      <c r="G19" s="158">
        <v>4773.565842371343</v>
      </c>
      <c r="H19" s="158">
        <v>4892.21534447133</v>
      </c>
      <c r="I19" s="158">
        <f>+G19-H19</f>
        <v>-118.64950209998733</v>
      </c>
      <c r="J19" s="158"/>
      <c r="K19" s="158"/>
    </row>
    <row r="20" spans="1:11" ht="12.75">
      <c r="A20" s="168"/>
      <c r="D20" s="155" t="s">
        <v>210</v>
      </c>
      <c r="G20" s="158">
        <v>1603.75</v>
      </c>
      <c r="H20" s="158">
        <v>1627.682</v>
      </c>
      <c r="I20" s="170">
        <f>+G20-H20</f>
        <v>-23.932000000000016</v>
      </c>
      <c r="J20" s="158"/>
      <c r="K20" s="158"/>
    </row>
    <row r="21" spans="1:11" ht="12.75">
      <c r="A21" s="168"/>
      <c r="D21" s="155" t="s">
        <v>67</v>
      </c>
      <c r="G21" s="158">
        <v>2256.719966048513</v>
      </c>
      <c r="H21" s="158">
        <v>3558.1214011006864</v>
      </c>
      <c r="I21" s="158">
        <f>+G21-H21</f>
        <v>-1301.4014350521734</v>
      </c>
      <c r="J21" s="158"/>
      <c r="K21" s="158"/>
    </row>
    <row r="22" spans="1:11" ht="12.75">
      <c r="A22" s="168"/>
      <c r="G22" s="158"/>
      <c r="H22" s="158"/>
      <c r="I22" s="158"/>
      <c r="J22" s="158"/>
      <c r="K22" s="158"/>
    </row>
    <row r="23" spans="1:11" ht="12.75">
      <c r="A23" s="166"/>
      <c r="B23" s="155" t="s">
        <v>475</v>
      </c>
      <c r="C23" s="394" t="s">
        <v>476</v>
      </c>
      <c r="D23" s="394"/>
      <c r="E23" s="394"/>
      <c r="F23" s="394"/>
      <c r="G23" s="158">
        <f>+G24+G25</f>
        <v>6698.370029004939</v>
      </c>
      <c r="H23" s="158">
        <f>+H24+H25</f>
        <v>18364.259685057033</v>
      </c>
      <c r="I23" s="158">
        <f aca="true" t="shared" si="1" ref="I23:I32">+G23-H23</f>
        <v>-11665.889656052095</v>
      </c>
      <c r="J23" s="158"/>
      <c r="K23" s="158"/>
    </row>
    <row r="24" spans="1:11" ht="12.75">
      <c r="A24" s="166"/>
      <c r="D24" s="155" t="s">
        <v>477</v>
      </c>
      <c r="G24" s="158">
        <v>4.4</v>
      </c>
      <c r="H24" s="158">
        <v>5.6</v>
      </c>
      <c r="I24" s="158">
        <f t="shared" si="1"/>
        <v>-1.1999999999999993</v>
      </c>
      <c r="J24" s="158"/>
      <c r="K24" s="158"/>
    </row>
    <row r="25" spans="1:11" ht="12.75">
      <c r="A25" s="166"/>
      <c r="D25" s="155" t="s">
        <v>211</v>
      </c>
      <c r="G25" s="158">
        <f>+G26+G29+G32</f>
        <v>6693.9700290049395</v>
      </c>
      <c r="H25" s="158">
        <f>+H26+H29+H32</f>
        <v>18358.659685057035</v>
      </c>
      <c r="I25" s="158">
        <f t="shared" si="1"/>
        <v>-11664.689656052095</v>
      </c>
      <c r="J25" s="158"/>
      <c r="K25" s="158"/>
    </row>
    <row r="26" spans="1:11" ht="12.75">
      <c r="A26" s="166"/>
      <c r="E26" s="155" t="s">
        <v>196</v>
      </c>
      <c r="G26" s="158">
        <f>+G27+G28</f>
        <v>4173.24164333875</v>
      </c>
      <c r="H26" s="158">
        <f>+H27+H28</f>
        <v>16154.579038210062</v>
      </c>
      <c r="I26" s="158">
        <f t="shared" si="1"/>
        <v>-11981.337394871312</v>
      </c>
      <c r="J26" s="158"/>
      <c r="K26" s="158"/>
    </row>
    <row r="27" spans="1:11" ht="12.75">
      <c r="A27" s="166"/>
      <c r="F27" s="155" t="s">
        <v>190</v>
      </c>
      <c r="G27" s="158">
        <v>2820.14554805947</v>
      </c>
      <c r="H27" s="158">
        <v>0</v>
      </c>
      <c r="I27" s="158">
        <f t="shared" si="1"/>
        <v>2820.14554805947</v>
      </c>
      <c r="J27" s="158"/>
      <c r="K27" s="158"/>
    </row>
    <row r="28" spans="1:11" ht="12.75">
      <c r="A28" s="166"/>
      <c r="F28" s="155" t="s">
        <v>191</v>
      </c>
      <c r="G28" s="158">
        <v>1353.09609527928</v>
      </c>
      <c r="H28" s="158">
        <v>16154.579038210062</v>
      </c>
      <c r="I28" s="158">
        <f t="shared" si="1"/>
        <v>-14801.482942930783</v>
      </c>
      <c r="J28" s="158"/>
      <c r="K28" s="158"/>
    </row>
    <row r="29" spans="1:11" ht="12.75">
      <c r="A29" s="166"/>
      <c r="E29" s="155" t="s">
        <v>97</v>
      </c>
      <c r="G29" s="158">
        <f>+G30+G31</f>
        <v>1888.1716701533178</v>
      </c>
      <c r="H29" s="158">
        <f>+H30+H31</f>
        <v>1202.7375834750492</v>
      </c>
      <c r="I29" s="158">
        <f t="shared" si="1"/>
        <v>685.4340866782686</v>
      </c>
      <c r="J29" s="158"/>
      <c r="K29" s="158"/>
    </row>
    <row r="30" spans="1:11" ht="12.75">
      <c r="A30" s="166"/>
      <c r="F30" s="155" t="s">
        <v>202</v>
      </c>
      <c r="G30" s="158">
        <v>1141.4933967243062</v>
      </c>
      <c r="H30" s="158">
        <v>348.65655359504905</v>
      </c>
      <c r="I30" s="158">
        <f t="shared" si="1"/>
        <v>792.8368431292572</v>
      </c>
      <c r="J30" s="158"/>
      <c r="K30" s="158"/>
    </row>
    <row r="31" spans="1:11" ht="12.75">
      <c r="A31" s="166"/>
      <c r="F31" s="155" t="s">
        <v>203</v>
      </c>
      <c r="G31" s="158">
        <v>746.6782734290115</v>
      </c>
      <c r="H31" s="158">
        <v>854.0810298800001</v>
      </c>
      <c r="I31" s="158">
        <f t="shared" si="1"/>
        <v>-107.40275645098859</v>
      </c>
      <c r="J31" s="158"/>
      <c r="K31" s="158"/>
    </row>
    <row r="32" spans="1:11" ht="12.75">
      <c r="A32" s="166"/>
      <c r="E32" s="155" t="s">
        <v>101</v>
      </c>
      <c r="G32" s="158">
        <v>632.5567155128722</v>
      </c>
      <c r="H32" s="158">
        <v>1001.3430633719262</v>
      </c>
      <c r="I32" s="158">
        <f t="shared" si="1"/>
        <v>-368.786347859054</v>
      </c>
      <c r="J32" s="158"/>
      <c r="K32" s="158"/>
    </row>
    <row r="33" spans="1:11" ht="12.75">
      <c r="A33" s="168"/>
      <c r="G33" s="158"/>
      <c r="H33" s="158"/>
      <c r="I33" s="158"/>
      <c r="J33" s="158"/>
      <c r="K33" s="158"/>
    </row>
    <row r="34" spans="1:11" ht="12.75">
      <c r="A34" s="168"/>
      <c r="B34" s="155" t="s">
        <v>478</v>
      </c>
      <c r="C34" s="155" t="s">
        <v>479</v>
      </c>
      <c r="G34" s="158">
        <v>2512.2419911001643</v>
      </c>
      <c r="H34" s="158">
        <v>949.0865448524207</v>
      </c>
      <c r="I34" s="158">
        <f>+G34-H34</f>
        <v>1563.1554462477436</v>
      </c>
      <c r="J34" s="158"/>
      <c r="K34" s="158"/>
    </row>
    <row r="35" spans="1:11" ht="12.75">
      <c r="A35" s="168"/>
      <c r="G35" s="158"/>
      <c r="H35" s="158"/>
      <c r="I35" s="158"/>
      <c r="J35" s="158"/>
      <c r="K35" s="158"/>
    </row>
    <row r="36" spans="1:11" ht="12.75">
      <c r="A36" s="166" t="s">
        <v>480</v>
      </c>
      <c r="B36" s="169" t="s">
        <v>233</v>
      </c>
      <c r="C36" s="169"/>
      <c r="D36" s="169"/>
      <c r="E36" s="169"/>
      <c r="F36" s="169"/>
      <c r="G36" s="167">
        <f>+G38+G42</f>
        <v>267340.7514708204</v>
      </c>
      <c r="H36" s="167">
        <f>+H38+H42</f>
        <v>270684.87119549507</v>
      </c>
      <c r="I36" s="167">
        <f>+G36-H36</f>
        <v>-3344.119724674674</v>
      </c>
      <c r="J36" s="167"/>
      <c r="K36" s="158"/>
    </row>
    <row r="37" spans="1:11" ht="12.75">
      <c r="A37" s="168"/>
      <c r="G37" s="158"/>
      <c r="H37" s="158"/>
      <c r="I37" s="158"/>
      <c r="J37" s="158"/>
      <c r="K37" s="158"/>
    </row>
    <row r="38" spans="1:11" ht="12.75">
      <c r="A38" s="168"/>
      <c r="B38" s="155" t="s">
        <v>468</v>
      </c>
      <c r="C38" s="155" t="s">
        <v>481</v>
      </c>
      <c r="G38" s="158">
        <f>+G39+G40</f>
        <v>14.5055102</v>
      </c>
      <c r="H38" s="158">
        <f>+H39+H40</f>
        <v>0</v>
      </c>
      <c r="I38" s="158">
        <f>+G38-H38</f>
        <v>14.5055102</v>
      </c>
      <c r="J38" s="158"/>
      <c r="K38" s="158"/>
    </row>
    <row r="39" spans="1:11" ht="12.75">
      <c r="A39" s="168"/>
      <c r="D39" s="155" t="s">
        <v>482</v>
      </c>
      <c r="G39" s="158">
        <v>14.5055102</v>
      </c>
      <c r="H39" s="158">
        <v>0</v>
      </c>
      <c r="I39" s="158">
        <f>+G39-H39</f>
        <v>14.5055102</v>
      </c>
      <c r="J39" s="158"/>
      <c r="K39" s="158"/>
    </row>
    <row r="40" spans="1:11" ht="12.75">
      <c r="A40" s="168"/>
      <c r="D40" s="155" t="s">
        <v>483</v>
      </c>
      <c r="G40" s="158">
        <v>0</v>
      </c>
      <c r="H40" s="158">
        <v>0</v>
      </c>
      <c r="I40" s="158">
        <f>+G40-H40</f>
        <v>0</v>
      </c>
      <c r="J40" s="158"/>
      <c r="K40" s="158"/>
    </row>
    <row r="41" spans="1:11" ht="12.75">
      <c r="A41" s="168"/>
      <c r="G41" s="158"/>
      <c r="H41" s="158"/>
      <c r="I41" s="158"/>
      <c r="J41" s="158"/>
      <c r="K41" s="158"/>
    </row>
    <row r="42" spans="1:11" ht="12.75">
      <c r="A42" s="168"/>
      <c r="B42" s="155" t="s">
        <v>475</v>
      </c>
      <c r="C42" s="155" t="s">
        <v>484</v>
      </c>
      <c r="G42" s="158">
        <f>+G43+G52+G55+G58+G70</f>
        <v>267326.2459606204</v>
      </c>
      <c r="H42" s="158">
        <f>+H43+H52+H55+H58+H70</f>
        <v>270684.87119549507</v>
      </c>
      <c r="I42" s="158">
        <f aca="true" t="shared" si="2" ref="I42:I68">+G42-H42</f>
        <v>-3358.625234874664</v>
      </c>
      <c r="J42" s="158"/>
      <c r="K42" s="158"/>
    </row>
    <row r="43" spans="1:11" ht="12.75">
      <c r="A43" s="168"/>
      <c r="D43" s="155" t="s">
        <v>196</v>
      </c>
      <c r="G43" s="158">
        <f>+G44+G48</f>
        <v>22840.482521767386</v>
      </c>
      <c r="H43" s="158">
        <f>+H44+H48</f>
        <v>18027.516334188746</v>
      </c>
      <c r="I43" s="158">
        <f t="shared" si="2"/>
        <v>4812.9661875786405</v>
      </c>
      <c r="J43" s="158"/>
      <c r="K43" s="158"/>
    </row>
    <row r="44" spans="1:11" ht="12.75">
      <c r="A44" s="168"/>
      <c r="E44" s="155" t="s">
        <v>190</v>
      </c>
      <c r="G44" s="158">
        <f>+G45+G46+G47</f>
        <v>2837.7699019</v>
      </c>
      <c r="H44" s="158">
        <f>+H45+H46+H47</f>
        <v>10898.72002788947</v>
      </c>
      <c r="I44" s="158">
        <f t="shared" si="2"/>
        <v>-8060.9501259894705</v>
      </c>
      <c r="J44" s="158"/>
      <c r="K44" s="158"/>
    </row>
    <row r="45" spans="1:11" ht="12.75">
      <c r="A45" s="168"/>
      <c r="F45" s="155" t="s">
        <v>15</v>
      </c>
      <c r="G45" s="158">
        <v>1344.74572083</v>
      </c>
      <c r="H45" s="158">
        <v>5841.38559534</v>
      </c>
      <c r="I45" s="158">
        <f t="shared" si="2"/>
        <v>-4496.63987451</v>
      </c>
      <c r="J45" s="158"/>
      <c r="K45" s="158"/>
    </row>
    <row r="46" spans="1:11" ht="12.75">
      <c r="A46" s="168"/>
      <c r="F46" s="155" t="s">
        <v>16</v>
      </c>
      <c r="G46" s="158">
        <v>0</v>
      </c>
      <c r="H46" s="158">
        <v>2570.8820688694705</v>
      </c>
      <c r="I46" s="158">
        <f t="shared" si="2"/>
        <v>-2570.8820688694705</v>
      </c>
      <c r="J46" s="158"/>
      <c r="K46" s="158"/>
    </row>
    <row r="47" spans="1:11" ht="12.75">
      <c r="A47" s="168"/>
      <c r="F47" s="155" t="s">
        <v>17</v>
      </c>
      <c r="G47" s="158">
        <v>1493.02418107</v>
      </c>
      <c r="H47" s="158">
        <v>2486.45236368</v>
      </c>
      <c r="I47" s="158">
        <f t="shared" si="2"/>
        <v>-993.42818261</v>
      </c>
      <c r="J47" s="158"/>
      <c r="K47" s="158"/>
    </row>
    <row r="48" spans="1:11" ht="12.75">
      <c r="A48" s="168"/>
      <c r="E48" s="155" t="s">
        <v>191</v>
      </c>
      <c r="G48" s="158">
        <f>+G49+G50+G51</f>
        <v>20002.712619867387</v>
      </c>
      <c r="H48" s="158">
        <f>+H49+H50+H51</f>
        <v>7128.796306299277</v>
      </c>
      <c r="I48" s="158">
        <f t="shared" si="2"/>
        <v>12873.91631356811</v>
      </c>
      <c r="J48" s="158"/>
      <c r="K48" s="158"/>
    </row>
    <row r="49" spans="1:11" ht="12.75">
      <c r="A49" s="168"/>
      <c r="F49" s="155" t="s">
        <v>15</v>
      </c>
      <c r="G49" s="158">
        <v>4629.077381668044</v>
      </c>
      <c r="H49" s="158">
        <v>2806.92585502</v>
      </c>
      <c r="I49" s="158">
        <f t="shared" si="2"/>
        <v>1822.1515266480437</v>
      </c>
      <c r="J49" s="158"/>
      <c r="K49" s="158"/>
    </row>
    <row r="50" spans="1:11" ht="12.75">
      <c r="A50" s="168"/>
      <c r="F50" s="155" t="s">
        <v>16</v>
      </c>
      <c r="G50" s="158">
        <v>11872.488726055743</v>
      </c>
      <c r="H50" s="158">
        <v>1353.09609527928</v>
      </c>
      <c r="I50" s="158">
        <f t="shared" si="2"/>
        <v>10519.392630776463</v>
      </c>
      <c r="J50" s="158"/>
      <c r="K50" s="158"/>
    </row>
    <row r="51" spans="1:11" ht="12.75">
      <c r="A51" s="168"/>
      <c r="F51" s="155" t="s">
        <v>17</v>
      </c>
      <c r="G51" s="158">
        <v>3501.1465121435995</v>
      </c>
      <c r="H51" s="158">
        <v>2968.774355999996</v>
      </c>
      <c r="I51" s="158">
        <f t="shared" si="2"/>
        <v>532.3721561436037</v>
      </c>
      <c r="J51" s="158"/>
      <c r="K51" s="158"/>
    </row>
    <row r="52" spans="1:11" ht="12.75">
      <c r="A52" s="168"/>
      <c r="D52" s="155" t="s">
        <v>97</v>
      </c>
      <c r="G52" s="158">
        <f>+G53+G54</f>
        <v>122420.14973448234</v>
      </c>
      <c r="H52" s="158">
        <f>+H53+H54</f>
        <v>134189.4484951717</v>
      </c>
      <c r="I52" s="158">
        <f t="shared" si="2"/>
        <v>-11769.298760689358</v>
      </c>
      <c r="J52" s="158"/>
      <c r="K52" s="158"/>
    </row>
    <row r="53" spans="1:11" ht="12.75">
      <c r="A53" s="168"/>
      <c r="E53" s="155" t="s">
        <v>19</v>
      </c>
      <c r="G53" s="158">
        <v>110132.96344746818</v>
      </c>
      <c r="H53" s="158">
        <v>123824.22425681679</v>
      </c>
      <c r="I53" s="158">
        <f t="shared" si="2"/>
        <v>-13691.260809348605</v>
      </c>
      <c r="J53" s="158"/>
      <c r="K53" s="158"/>
    </row>
    <row r="54" spans="1:11" ht="12.75">
      <c r="A54" s="168"/>
      <c r="E54" s="155" t="s">
        <v>8</v>
      </c>
      <c r="G54" s="158">
        <v>12287.186287014167</v>
      </c>
      <c r="H54" s="158">
        <v>10365.224238354907</v>
      </c>
      <c r="I54" s="158">
        <f t="shared" si="2"/>
        <v>1921.9620486592594</v>
      </c>
      <c r="J54" s="158"/>
      <c r="K54" s="158"/>
    </row>
    <row r="55" spans="1:11" ht="12.75">
      <c r="A55" s="168"/>
      <c r="D55" s="155" t="s">
        <v>485</v>
      </c>
      <c r="G55" s="158">
        <f>SUM(G56:G57)</f>
        <v>8676.1303118965</v>
      </c>
      <c r="H55" s="158">
        <f>SUM(H56:H57)</f>
        <v>8971.5540911492</v>
      </c>
      <c r="I55" s="158">
        <f t="shared" si="2"/>
        <v>-295.4237792527001</v>
      </c>
      <c r="J55" s="158"/>
      <c r="K55" s="158"/>
    </row>
    <row r="56" spans="1:11" ht="12.75">
      <c r="A56" s="168"/>
      <c r="E56" s="155" t="s">
        <v>19</v>
      </c>
      <c r="G56" s="158">
        <v>8665.0051450565</v>
      </c>
      <c r="H56" s="158">
        <v>15.161973460000002</v>
      </c>
      <c r="I56" s="158">
        <f>+G56-H56</f>
        <v>8649.8431715965</v>
      </c>
      <c r="J56" s="158"/>
      <c r="K56" s="158"/>
    </row>
    <row r="57" spans="1:11" ht="12.75">
      <c r="A57" s="168"/>
      <c r="E57" s="155" t="s">
        <v>8</v>
      </c>
      <c r="G57" s="158">
        <v>11.125166839999999</v>
      </c>
      <c r="H57" s="158">
        <v>8956.3921176892</v>
      </c>
      <c r="I57" s="158">
        <f>+G57-H57</f>
        <v>-8945.2669508492</v>
      </c>
      <c r="J57" s="158"/>
      <c r="K57" s="158"/>
    </row>
    <row r="58" spans="1:11" ht="12.75">
      <c r="A58" s="168"/>
      <c r="D58" s="155" t="s">
        <v>214</v>
      </c>
      <c r="G58" s="158">
        <f>+G59+G64</f>
        <v>110894.84677947676</v>
      </c>
      <c r="H58" s="158">
        <f>+H59+H64</f>
        <v>105353.96826560725</v>
      </c>
      <c r="I58" s="158">
        <f t="shared" si="2"/>
        <v>5540.878513869509</v>
      </c>
      <c r="J58" s="158"/>
      <c r="K58" s="158"/>
    </row>
    <row r="59" spans="1:11" ht="12.75">
      <c r="A59" s="168"/>
      <c r="E59" s="155" t="s">
        <v>19</v>
      </c>
      <c r="G59" s="158">
        <f>+G60+G61+G62+G63</f>
        <v>85035.6056014719</v>
      </c>
      <c r="H59" s="158">
        <f>+H60+H61+H62+H63</f>
        <v>86447.89654830357</v>
      </c>
      <c r="I59" s="158">
        <f t="shared" si="2"/>
        <v>-1412.2909468316648</v>
      </c>
      <c r="J59" s="158"/>
      <c r="K59" s="158"/>
    </row>
    <row r="60" spans="1:11" ht="12.75">
      <c r="A60" s="168"/>
      <c r="F60" s="155" t="s">
        <v>21</v>
      </c>
      <c r="G60" s="158">
        <v>854.744863401828</v>
      </c>
      <c r="H60" s="158">
        <v>3925.5520500538155</v>
      </c>
      <c r="I60" s="158">
        <f t="shared" si="2"/>
        <v>-3070.8071866519876</v>
      </c>
      <c r="J60" s="158"/>
      <c r="K60" s="158"/>
    </row>
    <row r="61" spans="1:11" ht="12.75">
      <c r="A61" s="168"/>
      <c r="F61" s="155" t="s">
        <v>22</v>
      </c>
      <c r="G61" s="158">
        <v>1374.63905816</v>
      </c>
      <c r="H61" s="158">
        <v>1664.77032839</v>
      </c>
      <c r="I61" s="158">
        <f t="shared" si="2"/>
        <v>-290.1312702299999</v>
      </c>
      <c r="J61" s="158"/>
      <c r="K61" s="158"/>
    </row>
    <row r="62" spans="1:11" ht="12.75">
      <c r="A62" s="168"/>
      <c r="F62" s="155" t="s">
        <v>23</v>
      </c>
      <c r="G62" s="158">
        <v>82806.22167991007</v>
      </c>
      <c r="H62" s="158">
        <v>80857.57416985976</v>
      </c>
      <c r="I62" s="158">
        <f t="shared" si="2"/>
        <v>1948.6475100503158</v>
      </c>
      <c r="J62" s="158"/>
      <c r="K62" s="158"/>
    </row>
    <row r="63" spans="1:11" ht="12.75">
      <c r="A63" s="168"/>
      <c r="F63" s="155" t="s">
        <v>24</v>
      </c>
      <c r="G63" s="158">
        <v>0</v>
      </c>
      <c r="H63" s="158">
        <v>0</v>
      </c>
      <c r="I63" s="158">
        <f t="shared" si="2"/>
        <v>0</v>
      </c>
      <c r="J63" s="158"/>
      <c r="K63" s="158"/>
    </row>
    <row r="64" spans="1:11" ht="12.75">
      <c r="A64" s="168"/>
      <c r="E64" s="155" t="s">
        <v>8</v>
      </c>
      <c r="G64" s="158">
        <f>+G65+G66+G67+G68+G69</f>
        <v>25859.241178004857</v>
      </c>
      <c r="H64" s="158">
        <f>+H65+H66+H67+H68+H69</f>
        <v>18906.071717303683</v>
      </c>
      <c r="I64" s="158">
        <f>+I65+I66+I67+I68+I69</f>
        <v>6953.169460701174</v>
      </c>
      <c r="J64" s="158"/>
      <c r="K64" s="158"/>
    </row>
    <row r="65" spans="1:11" ht="12.75">
      <c r="A65" s="168"/>
      <c r="F65" s="155" t="s">
        <v>21</v>
      </c>
      <c r="G65" s="158">
        <v>2638.3282050055986</v>
      </c>
      <c r="H65" s="158">
        <v>3082.966543140598</v>
      </c>
      <c r="I65" s="158">
        <f t="shared" si="2"/>
        <v>-444.63833813499923</v>
      </c>
      <c r="J65" s="158"/>
      <c r="K65" s="158"/>
    </row>
    <row r="66" spans="1:11" ht="12.75">
      <c r="A66" s="168"/>
      <c r="F66" s="155" t="s">
        <v>22</v>
      </c>
      <c r="G66" s="158">
        <v>21513.168439019995</v>
      </c>
      <c r="H66" s="158">
        <v>15420.742197645472</v>
      </c>
      <c r="I66" s="158">
        <f t="shared" si="2"/>
        <v>6092.426241374524</v>
      </c>
      <c r="J66" s="158"/>
      <c r="K66" s="158"/>
    </row>
    <row r="67" spans="1:11" ht="12.75">
      <c r="A67" s="168"/>
      <c r="F67" s="155" t="s">
        <v>23</v>
      </c>
      <c r="G67" s="158">
        <v>612.4344127967721</v>
      </c>
      <c r="H67" s="158">
        <v>382.86441279677206</v>
      </c>
      <c r="I67" s="158">
        <f t="shared" si="2"/>
        <v>229.57000000000005</v>
      </c>
      <c r="J67" s="158"/>
      <c r="K67" s="158"/>
    </row>
    <row r="68" spans="1:11" ht="12.75">
      <c r="A68" s="168"/>
      <c r="F68" s="155" t="s">
        <v>25</v>
      </c>
      <c r="G68" s="158">
        <v>10.11588972</v>
      </c>
      <c r="H68" s="158">
        <v>18.11588972</v>
      </c>
      <c r="I68" s="158">
        <f t="shared" si="2"/>
        <v>-7.999999999999998</v>
      </c>
      <c r="J68" s="158"/>
      <c r="K68" s="158"/>
    </row>
    <row r="69" spans="1:11" ht="12.75">
      <c r="A69" s="168"/>
      <c r="F69" s="155" t="s">
        <v>718</v>
      </c>
      <c r="G69" s="158">
        <v>1085.1942314624896</v>
      </c>
      <c r="H69" s="158">
        <v>1.3826740008397536</v>
      </c>
      <c r="I69" s="158">
        <f>+G69-H69</f>
        <v>1083.81155746165</v>
      </c>
      <c r="J69" s="158"/>
      <c r="K69" s="158"/>
    </row>
    <row r="70" spans="1:11" ht="12.75">
      <c r="A70" s="168"/>
      <c r="D70" s="155" t="s">
        <v>215</v>
      </c>
      <c r="G70" s="158">
        <v>2494.6366129974285</v>
      </c>
      <c r="H70" s="158">
        <v>4142.3840093781455</v>
      </c>
      <c r="I70" s="158">
        <v>-1647.747396380717</v>
      </c>
      <c r="J70" s="158"/>
      <c r="K70" s="158"/>
    </row>
    <row r="71" spans="1:11" ht="12.75">
      <c r="A71" s="168"/>
      <c r="G71" s="158"/>
      <c r="H71" s="158"/>
      <c r="I71" s="158"/>
      <c r="J71" s="158"/>
      <c r="K71" s="158"/>
    </row>
    <row r="72" spans="1:11" ht="12.75">
      <c r="A72" s="171" t="s">
        <v>486</v>
      </c>
      <c r="B72" s="172" t="s">
        <v>487</v>
      </c>
      <c r="C72" s="172"/>
      <c r="D72" s="172"/>
      <c r="E72" s="172"/>
      <c r="F72" s="172"/>
      <c r="G72" s="173"/>
      <c r="H72" s="173"/>
      <c r="I72" s="173">
        <f>-(+I8+I36)</f>
        <v>774.0627220922906</v>
      </c>
      <c r="J72" s="174"/>
      <c r="K72" s="158"/>
    </row>
    <row r="73" spans="7:11" ht="12.75">
      <c r="G73" s="158"/>
      <c r="H73" s="158"/>
      <c r="I73" s="158"/>
      <c r="J73" s="158"/>
      <c r="K73" s="158"/>
    </row>
    <row r="74" spans="1:11" ht="12.75">
      <c r="A74" s="155" t="s">
        <v>488</v>
      </c>
      <c r="G74" s="158"/>
      <c r="H74" s="158"/>
      <c r="I74" s="158"/>
      <c r="J74" s="158"/>
      <c r="K74" s="158"/>
    </row>
    <row r="75" spans="1:11" ht="12.75">
      <c r="A75" s="160" t="s">
        <v>489</v>
      </c>
      <c r="B75" s="160"/>
      <c r="C75" s="160"/>
      <c r="D75" s="160"/>
      <c r="E75" s="160"/>
      <c r="F75" s="160"/>
      <c r="G75" s="175"/>
      <c r="H75" s="175"/>
      <c r="I75" s="175">
        <f>-I70</f>
        <v>1647.747396380717</v>
      </c>
      <c r="J75" s="175"/>
      <c r="K75" s="158"/>
    </row>
    <row r="76" spans="1:11" ht="12.75">
      <c r="A76" s="160" t="s">
        <v>490</v>
      </c>
      <c r="B76" s="160"/>
      <c r="C76" s="160"/>
      <c r="D76" s="160"/>
      <c r="E76" s="160"/>
      <c r="F76" s="160"/>
      <c r="G76" s="175">
        <f>+G36-G70</f>
        <v>264846.11485782295</v>
      </c>
      <c r="H76" s="175">
        <f>+H36-H70</f>
        <v>266542.4871861169</v>
      </c>
      <c r="I76" s="158">
        <f>+G76-H76</f>
        <v>-1696.3723282939754</v>
      </c>
      <c r="J76" s="158"/>
      <c r="K76" s="158"/>
    </row>
    <row r="77" spans="7:11" ht="12.75">
      <c r="G77" s="158"/>
      <c r="H77" s="158"/>
      <c r="I77" s="158"/>
      <c r="J77" s="158"/>
      <c r="K77" s="158"/>
    </row>
    <row r="78" spans="7:11" ht="12.75">
      <c r="G78" s="176" t="s">
        <v>464</v>
      </c>
      <c r="H78" s="176" t="s">
        <v>465</v>
      </c>
      <c r="I78" s="176" t="s">
        <v>201</v>
      </c>
      <c r="J78" s="176"/>
      <c r="K78" s="158"/>
    </row>
    <row r="79" spans="1:11" ht="12.75">
      <c r="A79" s="177" t="s">
        <v>491</v>
      </c>
      <c r="B79" s="155" t="s">
        <v>492</v>
      </c>
      <c r="G79" s="158">
        <f>+G80+G81+G82+G83</f>
        <v>84350.44460147189</v>
      </c>
      <c r="H79" s="158">
        <f>+H80+H81+H82+H83</f>
        <v>86122.28354830357</v>
      </c>
      <c r="I79" s="158">
        <f>+G79-H79</f>
        <v>-1771.838946831689</v>
      </c>
      <c r="J79" s="158"/>
      <c r="K79" s="158"/>
    </row>
    <row r="80" spans="3:11" ht="12.75">
      <c r="C80" s="155" t="s">
        <v>21</v>
      </c>
      <c r="G80" s="158">
        <v>854.744863401828</v>
      </c>
      <c r="H80" s="158">
        <v>3925.5520500538155</v>
      </c>
      <c r="I80" s="158">
        <v>-3070.8071866519876</v>
      </c>
      <c r="J80" s="158"/>
      <c r="K80" s="158"/>
    </row>
    <row r="81" spans="3:11" ht="12.75">
      <c r="C81" s="155" t="s">
        <v>22</v>
      </c>
      <c r="G81" s="158">
        <v>689.47805816</v>
      </c>
      <c r="H81" s="158">
        <v>1339.15732839</v>
      </c>
      <c r="I81" s="158">
        <v>-649.67927023</v>
      </c>
      <c r="J81" s="158"/>
      <c r="K81" s="158"/>
    </row>
    <row r="82" spans="3:11" ht="12.75">
      <c r="C82" s="155" t="s">
        <v>23</v>
      </c>
      <c r="G82" s="158">
        <v>82806.22167991006</v>
      </c>
      <c r="H82" s="158">
        <v>80857.57416985976</v>
      </c>
      <c r="I82" s="158">
        <v>1948.6475100502994</v>
      </c>
      <c r="J82" s="158"/>
      <c r="K82" s="158"/>
    </row>
    <row r="83" spans="3:11" ht="12.75">
      <c r="C83" s="155" t="s">
        <v>24</v>
      </c>
      <c r="G83" s="158">
        <v>0</v>
      </c>
      <c r="H83" s="158">
        <v>0</v>
      </c>
      <c r="I83" s="158">
        <v>0</v>
      </c>
      <c r="J83" s="158"/>
      <c r="K83" s="158"/>
    </row>
    <row r="84" spans="2:11" ht="12.75">
      <c r="B84" s="155" t="s">
        <v>138</v>
      </c>
      <c r="G84" s="158">
        <f>+G85+G86+G87+G88</f>
        <v>9467.795984202368</v>
      </c>
      <c r="H84" s="158">
        <f>+H85+H86+H87+H88</f>
        <v>6279.9947841814355</v>
      </c>
      <c r="I84" s="158">
        <f>+G84-H84</f>
        <v>3187.801200020933</v>
      </c>
      <c r="J84" s="158"/>
      <c r="K84" s="158"/>
    </row>
    <row r="85" spans="3:11" ht="12.75">
      <c r="C85" s="155" t="s">
        <v>21</v>
      </c>
      <c r="G85" s="158">
        <v>2637.3572560055986</v>
      </c>
      <c r="H85" s="158">
        <v>2914.217645890192</v>
      </c>
      <c r="I85" s="158">
        <v>-276.86038988459427</v>
      </c>
      <c r="J85" s="158"/>
      <c r="K85" s="158"/>
    </row>
    <row r="86" spans="3:11" ht="12.75">
      <c r="C86" s="155" t="s">
        <v>22</v>
      </c>
      <c r="G86" s="158">
        <v>6207.888425679997</v>
      </c>
      <c r="H86" s="158">
        <v>2978.72683577447</v>
      </c>
      <c r="I86" s="158">
        <v>3229.161589905528</v>
      </c>
      <c r="J86" s="158"/>
      <c r="K86" s="158"/>
    </row>
    <row r="87" spans="3:11" ht="12.75">
      <c r="C87" s="155" t="s">
        <v>23</v>
      </c>
      <c r="G87" s="158">
        <v>612.4344127967721</v>
      </c>
      <c r="H87" s="158">
        <v>368.9344127967721</v>
      </c>
      <c r="I87" s="158">
        <v>243.5</v>
      </c>
      <c r="J87" s="158"/>
      <c r="K87" s="158"/>
    </row>
    <row r="88" spans="3:11" ht="12.75">
      <c r="C88" s="155" t="s">
        <v>25</v>
      </c>
      <c r="G88" s="158">
        <v>10.11588972</v>
      </c>
      <c r="H88" s="158">
        <v>18.11588972</v>
      </c>
      <c r="I88" s="158">
        <v>-8</v>
      </c>
      <c r="J88" s="158"/>
      <c r="K88" s="158"/>
    </row>
    <row r="89" spans="1:11" ht="12.75">
      <c r="A89" s="163"/>
      <c r="B89" s="163"/>
      <c r="C89" s="163"/>
      <c r="D89" s="163"/>
      <c r="E89" s="163"/>
      <c r="F89" s="163"/>
      <c r="G89" s="178"/>
      <c r="H89" s="178"/>
      <c r="I89" s="178"/>
      <c r="J89" s="175"/>
      <c r="K89" s="158"/>
    </row>
    <row r="90" spans="7:11" ht="12.75">
      <c r="G90" s="158"/>
      <c r="H90" s="158"/>
      <c r="I90" s="158"/>
      <c r="J90" s="158"/>
      <c r="K90" s="158"/>
    </row>
    <row r="91" spans="7:11" ht="12.75">
      <c r="G91" s="158"/>
      <c r="H91" s="158"/>
      <c r="I91" s="158"/>
      <c r="J91" s="158"/>
      <c r="K91" s="158"/>
    </row>
    <row r="92" spans="7:11" ht="12.75">
      <c r="G92" s="158"/>
      <c r="H92" s="158"/>
      <c r="I92" s="158"/>
      <c r="J92" s="158"/>
      <c r="K92" s="158"/>
    </row>
    <row r="93" spans="7:11" ht="12.75">
      <c r="G93" s="158"/>
      <c r="H93" s="158"/>
      <c r="I93" s="158"/>
      <c r="J93" s="158"/>
      <c r="K93" s="158"/>
    </row>
    <row r="94" spans="7:11" ht="12.75">
      <c r="G94" s="158"/>
      <c r="H94" s="158"/>
      <c r="I94" s="158"/>
      <c r="J94" s="158"/>
      <c r="K94" s="158"/>
    </row>
    <row r="95" spans="7:11" ht="12.75">
      <c r="G95" s="158"/>
      <c r="H95" s="158"/>
      <c r="I95" s="158"/>
      <c r="J95" s="158"/>
      <c r="K95" s="158"/>
    </row>
    <row r="96" spans="7:11" ht="12.75">
      <c r="G96" s="158"/>
      <c r="H96" s="158"/>
      <c r="I96" s="158"/>
      <c r="J96" s="158"/>
      <c r="K96" s="158"/>
    </row>
    <row r="97" spans="7:11" ht="12.75">
      <c r="G97" s="158"/>
      <c r="H97" s="158"/>
      <c r="I97" s="158"/>
      <c r="J97" s="158"/>
      <c r="K97" s="158"/>
    </row>
  </sheetData>
  <sheetProtection/>
  <mergeCells count="5">
    <mergeCell ref="C23:F23"/>
    <mergeCell ref="C10:F10"/>
    <mergeCell ref="A1:I1"/>
    <mergeCell ref="A2:I2"/>
    <mergeCell ref="B8:F8"/>
  </mergeCells>
  <printOptions/>
  <pageMargins left="0.75" right="0.75" top="1" bottom="1" header="0" footer="0"/>
  <pageSetup horizontalDpi="600" verticalDpi="600" orientation="portrait" scale="63" r:id="rId1"/>
</worksheet>
</file>

<file path=xl/worksheets/sheet20.xml><?xml version="1.0" encoding="utf-8"?>
<worksheet xmlns="http://schemas.openxmlformats.org/spreadsheetml/2006/main" xmlns:r="http://schemas.openxmlformats.org/officeDocument/2006/relationships">
  <sheetPr>
    <tabColor indexed="31"/>
  </sheetPr>
  <dimension ref="A2:S180"/>
  <sheetViews>
    <sheetView zoomScale="75" zoomScaleNormal="75" zoomScalePageLayoutView="0" workbookViewId="0" topLeftCell="A46">
      <selection activeCell="A46" sqref="A1:IV16384"/>
    </sheetView>
  </sheetViews>
  <sheetFormatPr defaultColWidth="11.421875" defaultRowHeight="12.75"/>
  <cols>
    <col min="1" max="1" width="2.28125" style="363" customWidth="1"/>
    <col min="2" max="2" width="1.7109375" style="363" customWidth="1"/>
    <col min="3" max="3" width="5.57421875" style="363" customWidth="1"/>
    <col min="4" max="4" width="3.00390625" style="363" customWidth="1"/>
    <col min="5" max="5" width="33.421875" style="363" customWidth="1"/>
    <col min="6" max="6" width="5.28125" style="363" hidden="1" customWidth="1"/>
    <col min="7" max="7" width="1.8515625" style="363" customWidth="1"/>
    <col min="8" max="8" width="3.421875" style="363" customWidth="1"/>
    <col min="9" max="9" width="8.28125" style="365" customWidth="1"/>
    <col min="10" max="10" width="1.7109375" style="365" customWidth="1"/>
    <col min="11" max="11" width="14.421875" style="364" bestFit="1" customWidth="1"/>
    <col min="12" max="12" width="2.140625" style="364" customWidth="1"/>
    <col min="13" max="13" width="11.140625" style="364" customWidth="1"/>
    <col min="14" max="14" width="1.7109375" style="364" customWidth="1"/>
    <col min="15" max="15" width="11.140625" style="364" customWidth="1"/>
    <col min="16" max="16" width="1.421875" style="364" customWidth="1"/>
    <col min="17" max="17" width="12.7109375" style="365" bestFit="1" customWidth="1"/>
    <col min="18" max="18" width="2.140625" style="365" customWidth="1"/>
    <col min="19" max="19" width="8.28125" style="365" bestFit="1" customWidth="1"/>
    <col min="20" max="16384" width="11.421875" style="363" customWidth="1"/>
  </cols>
  <sheetData>
    <row r="2" spans="1:19" s="347" customFormat="1" ht="12.75">
      <c r="A2" s="346" t="s">
        <v>773</v>
      </c>
      <c r="C2" s="360"/>
      <c r="D2" s="360"/>
      <c r="E2" s="360"/>
      <c r="F2" s="360"/>
      <c r="G2" s="360"/>
      <c r="H2" s="360"/>
      <c r="I2" s="361"/>
      <c r="J2" s="361"/>
      <c r="K2" s="361"/>
      <c r="L2" s="361"/>
      <c r="M2" s="362"/>
      <c r="N2" s="362"/>
      <c r="O2" s="362"/>
      <c r="P2" s="362"/>
      <c r="Q2" s="361"/>
      <c r="R2" s="361"/>
      <c r="S2" s="361"/>
    </row>
    <row r="3" spans="1:19" ht="12.75">
      <c r="A3" s="363" t="s">
        <v>0</v>
      </c>
      <c r="I3" s="364"/>
      <c r="J3" s="364"/>
      <c r="K3" s="365"/>
      <c r="M3" s="366"/>
      <c r="N3" s="366"/>
      <c r="O3" s="366"/>
      <c r="P3" s="366"/>
      <c r="Q3" s="364"/>
      <c r="R3" s="364"/>
      <c r="S3" s="364"/>
    </row>
    <row r="4" spans="1:19" s="349" customFormat="1" ht="12.75">
      <c r="A4" s="348"/>
      <c r="I4" s="350"/>
      <c r="J4" s="350"/>
      <c r="K4" s="350"/>
      <c r="L4" s="350"/>
      <c r="M4" s="350"/>
      <c r="N4" s="350"/>
      <c r="O4" s="350"/>
      <c r="P4" s="350"/>
      <c r="Q4" s="350"/>
      <c r="R4" s="350"/>
      <c r="S4" s="351"/>
    </row>
    <row r="5" spans="1:19" s="349" customFormat="1" ht="12.75">
      <c r="A5" s="352"/>
      <c r="B5" s="352"/>
      <c r="C5" s="352"/>
      <c r="D5" s="352"/>
      <c r="E5" s="352"/>
      <c r="F5" s="352"/>
      <c r="G5" s="353"/>
      <c r="H5" s="353"/>
      <c r="I5" s="353"/>
      <c r="J5" s="353"/>
      <c r="K5" s="353" t="s">
        <v>698</v>
      </c>
      <c r="L5" s="353"/>
      <c r="M5" s="353"/>
      <c r="N5" s="353"/>
      <c r="O5" s="353"/>
      <c r="P5" s="353"/>
      <c r="Q5" s="353"/>
      <c r="R5" s="353"/>
      <c r="S5" s="354"/>
    </row>
    <row r="6" spans="7:19" s="192" customFormat="1" ht="12.75">
      <c r="G6" s="355"/>
      <c r="H6" s="355"/>
      <c r="I6" s="356"/>
      <c r="J6" s="356"/>
      <c r="K6" s="357" t="s">
        <v>739</v>
      </c>
      <c r="L6" s="357"/>
      <c r="M6" s="357"/>
      <c r="N6" s="357"/>
      <c r="O6" s="357"/>
      <c r="P6" s="357"/>
      <c r="Q6" s="357"/>
      <c r="R6" s="358"/>
      <c r="S6" s="359"/>
    </row>
    <row r="7" spans="1:19" s="192" customFormat="1" ht="12.75">
      <c r="A7" s="350" t="s">
        <v>1</v>
      </c>
      <c r="E7" s="191"/>
      <c r="F7" s="191"/>
      <c r="G7" s="191"/>
      <c r="H7" s="191"/>
      <c r="I7" s="242"/>
      <c r="J7" s="242"/>
      <c r="K7" s="242"/>
      <c r="L7" s="242"/>
      <c r="M7" s="242"/>
      <c r="N7" s="242"/>
      <c r="O7" s="242"/>
      <c r="P7" s="242"/>
      <c r="Q7" s="242"/>
      <c r="R7" s="242"/>
      <c r="S7" s="242"/>
    </row>
    <row r="8" spans="1:19" s="349" customFormat="1" ht="39" thickBot="1">
      <c r="A8" s="367"/>
      <c r="B8" s="367"/>
      <c r="C8" s="367"/>
      <c r="D8" s="367"/>
      <c r="E8" s="368"/>
      <c r="F8" s="368"/>
      <c r="G8" s="368"/>
      <c r="H8" s="369"/>
      <c r="I8" s="375">
        <v>39873</v>
      </c>
      <c r="J8" s="371"/>
      <c r="K8" s="370" t="s">
        <v>699</v>
      </c>
      <c r="L8" s="371"/>
      <c r="M8" s="372" t="s">
        <v>700</v>
      </c>
      <c r="N8" s="373"/>
      <c r="O8" s="374" t="s">
        <v>701</v>
      </c>
      <c r="P8" s="373"/>
      <c r="Q8" s="374" t="s">
        <v>600</v>
      </c>
      <c r="R8" s="372"/>
      <c r="S8" s="375">
        <v>39965</v>
      </c>
    </row>
    <row r="9" spans="5:19" s="192" customFormat="1" ht="12.75">
      <c r="E9" s="191"/>
      <c r="F9" s="191"/>
      <c r="G9" s="191"/>
      <c r="H9" s="191"/>
      <c r="I9" s="242"/>
      <c r="J9" s="242"/>
      <c r="K9" s="242"/>
      <c r="L9" s="242"/>
      <c r="M9" s="242"/>
      <c r="N9" s="242"/>
      <c r="O9" s="242"/>
      <c r="P9" s="242"/>
      <c r="Q9" s="242"/>
      <c r="R9" s="242"/>
      <c r="S9" s="242"/>
    </row>
    <row r="10" spans="1:19" ht="12.75">
      <c r="A10" s="376"/>
      <c r="B10" s="376"/>
      <c r="C10" s="376"/>
      <c r="D10" s="376"/>
      <c r="E10" s="376"/>
      <c r="F10" s="376"/>
      <c r="G10" s="376"/>
      <c r="H10" s="376"/>
      <c r="I10" s="389"/>
      <c r="J10" s="389"/>
      <c r="K10" s="390"/>
      <c r="L10" s="390"/>
      <c r="M10" s="390"/>
      <c r="N10" s="390"/>
      <c r="O10" s="390"/>
      <c r="P10" s="390"/>
      <c r="Q10" s="390"/>
      <c r="R10" s="390"/>
      <c r="S10" s="389"/>
    </row>
    <row r="11" spans="1:19" s="377" customFormat="1" ht="12.75">
      <c r="A11" s="349" t="s">
        <v>236</v>
      </c>
      <c r="G11" s="378"/>
      <c r="H11" s="378"/>
      <c r="I11" s="379">
        <f>I13-I75</f>
        <v>-36213.728476714285</v>
      </c>
      <c r="J11" s="379"/>
      <c r="K11" s="379">
        <f>K13-K75</f>
        <v>2326.4381099846705</v>
      </c>
      <c r="L11" s="379"/>
      <c r="M11" s="379">
        <f>M13-M75</f>
        <v>5365.817382510009</v>
      </c>
      <c r="N11" s="379"/>
      <c r="O11" s="379">
        <f>O13-O75</f>
        <v>-2201.9141466834612</v>
      </c>
      <c r="P11" s="379"/>
      <c r="Q11" s="379">
        <f>Q13-Q75</f>
        <v>10.123651065791215</v>
      </c>
      <c r="R11" s="379"/>
      <c r="S11" s="379">
        <f>S13-S75</f>
        <v>-30713.263479837246</v>
      </c>
    </row>
    <row r="12" spans="7:19" s="377" customFormat="1" ht="12.75">
      <c r="G12" s="378"/>
      <c r="H12" s="378"/>
      <c r="I12" s="379"/>
      <c r="J12" s="379"/>
      <c r="K12" s="379"/>
      <c r="L12" s="379"/>
      <c r="M12" s="379"/>
      <c r="N12" s="379"/>
      <c r="O12" s="379"/>
      <c r="P12" s="379"/>
      <c r="Q12" s="379"/>
      <c r="R12" s="379"/>
      <c r="S12" s="379"/>
    </row>
    <row r="13" spans="1:19" s="377" customFormat="1" ht="12.75">
      <c r="A13" s="377" t="s">
        <v>707</v>
      </c>
      <c r="G13" s="378"/>
      <c r="H13" s="378"/>
      <c r="I13" s="379">
        <f>I15+I20+I59</f>
        <v>143310.93288064646</v>
      </c>
      <c r="J13" s="379"/>
      <c r="K13" s="379">
        <f>K15+K20+K59</f>
        <v>868.0893681792736</v>
      </c>
      <c r="L13" s="379"/>
      <c r="M13" s="379">
        <f>M15+M20+M59</f>
        <v>7476.230875901072</v>
      </c>
      <c r="N13" s="379"/>
      <c r="O13" s="379">
        <f>O15+O20+O59</f>
        <v>3757.6361631417453</v>
      </c>
      <c r="P13" s="379"/>
      <c r="Q13" s="379">
        <f>Q15+Q20+Q59</f>
        <v>0.02336021607550265</v>
      </c>
      <c r="R13" s="379"/>
      <c r="S13" s="379">
        <f>S15+S20+S59</f>
        <v>155412.91264808463</v>
      </c>
    </row>
    <row r="14" spans="9:19" s="377" customFormat="1" ht="12.75">
      <c r="I14" s="379"/>
      <c r="J14" s="379"/>
      <c r="K14" s="379"/>
      <c r="L14" s="379"/>
      <c r="M14" s="379"/>
      <c r="N14" s="379"/>
      <c r="O14" s="379"/>
      <c r="P14" s="379"/>
      <c r="Q14" s="379"/>
      <c r="R14" s="379"/>
      <c r="S14" s="379"/>
    </row>
    <row r="15" spans="1:19" s="377" customFormat="1" ht="12.75">
      <c r="A15" s="377" t="s">
        <v>740</v>
      </c>
      <c r="D15" s="380"/>
      <c r="G15" s="380"/>
      <c r="H15" s="380"/>
      <c r="I15" s="379">
        <f>I16+I17+I18+I19</f>
        <v>23120.001204050004</v>
      </c>
      <c r="J15" s="379"/>
      <c r="K15" s="379">
        <f>K16+K17+K18+K19</f>
        <v>-3115.949849259999</v>
      </c>
      <c r="L15" s="379"/>
      <c r="M15" s="379">
        <f>M16+M17+M18+M19</f>
        <v>9.2</v>
      </c>
      <c r="N15" s="379"/>
      <c r="O15" s="379">
        <f>O16+O17+O18+O19</f>
        <v>221.4730275717393</v>
      </c>
      <c r="P15" s="379"/>
      <c r="Q15" s="379">
        <f>Q16+Q17+Q18+Q19</f>
        <v>0.0006413282571884338</v>
      </c>
      <c r="R15" s="379"/>
      <c r="S15" s="379">
        <f>S16+S17+S18+S19</f>
        <v>20234.72502369</v>
      </c>
    </row>
    <row r="16" spans="3:19" s="377" customFormat="1" ht="12.75">
      <c r="C16" s="380"/>
      <c r="D16" s="380" t="s">
        <v>196</v>
      </c>
      <c r="G16" s="380"/>
      <c r="H16" s="380"/>
      <c r="I16" s="379">
        <v>0</v>
      </c>
      <c r="J16" s="379"/>
      <c r="K16" s="379">
        <v>0</v>
      </c>
      <c r="L16" s="379"/>
      <c r="M16" s="379">
        <v>0</v>
      </c>
      <c r="N16" s="379"/>
      <c r="O16" s="379">
        <v>0</v>
      </c>
      <c r="P16" s="379"/>
      <c r="Q16" s="379">
        <v>0</v>
      </c>
      <c r="R16" s="379"/>
      <c r="S16" s="379">
        <v>0</v>
      </c>
    </row>
    <row r="17" spans="3:19" s="377" customFormat="1" ht="12.75">
      <c r="C17" s="380"/>
      <c r="D17" s="380" t="s">
        <v>97</v>
      </c>
      <c r="F17" s="380"/>
      <c r="G17" s="380"/>
      <c r="H17" s="380"/>
      <c r="I17" s="379">
        <v>17486.067251890003</v>
      </c>
      <c r="J17" s="379"/>
      <c r="K17" s="379">
        <v>-1572.964531708259</v>
      </c>
      <c r="L17" s="379"/>
      <c r="M17" s="379">
        <v>9.2</v>
      </c>
      <c r="N17" s="379"/>
      <c r="O17" s="379">
        <v>25.5</v>
      </c>
      <c r="P17" s="379"/>
      <c r="Q17" s="379">
        <v>0.0006413282571884338</v>
      </c>
      <c r="R17" s="379"/>
      <c r="S17" s="379">
        <v>15947.803361510001</v>
      </c>
    </row>
    <row r="18" spans="4:19" s="377" customFormat="1" ht="12.75">
      <c r="D18" s="380" t="s">
        <v>485</v>
      </c>
      <c r="F18" s="380"/>
      <c r="G18" s="380"/>
      <c r="H18" s="380"/>
      <c r="I18" s="379">
        <v>0</v>
      </c>
      <c r="J18" s="379"/>
      <c r="K18" s="379">
        <v>0</v>
      </c>
      <c r="L18" s="379"/>
      <c r="M18" s="379">
        <v>0</v>
      </c>
      <c r="N18" s="379"/>
      <c r="O18" s="379">
        <v>0</v>
      </c>
      <c r="P18" s="379"/>
      <c r="Q18" s="379">
        <v>0</v>
      </c>
      <c r="R18" s="379"/>
      <c r="S18" s="379">
        <v>0</v>
      </c>
    </row>
    <row r="19" spans="4:19" s="377" customFormat="1" ht="12.75">
      <c r="D19" s="380" t="s">
        <v>101</v>
      </c>
      <c r="G19" s="380"/>
      <c r="H19" s="380"/>
      <c r="I19" s="379">
        <v>5633.93395216</v>
      </c>
      <c r="J19" s="379"/>
      <c r="K19" s="379">
        <v>-1542.98531755174</v>
      </c>
      <c r="L19" s="379"/>
      <c r="M19" s="379">
        <v>0</v>
      </c>
      <c r="N19" s="379"/>
      <c r="O19" s="379">
        <v>195.9730275717393</v>
      </c>
      <c r="P19" s="379"/>
      <c r="Q19" s="379">
        <v>0</v>
      </c>
      <c r="R19" s="379"/>
      <c r="S19" s="379">
        <v>4286.92166218</v>
      </c>
    </row>
    <row r="20" spans="1:19" s="377" customFormat="1" ht="12.75">
      <c r="A20" s="377" t="s">
        <v>741</v>
      </c>
      <c r="G20" s="380"/>
      <c r="H20" s="380"/>
      <c r="I20" s="379">
        <f>I21+I26+I37+I48</f>
        <v>55798.843532928484</v>
      </c>
      <c r="J20" s="379"/>
      <c r="K20" s="379">
        <f>K21+K26+K37+K48</f>
        <v>3019.127235383452</v>
      </c>
      <c r="L20" s="379"/>
      <c r="M20" s="379">
        <f>M21+M26+M37+M48</f>
        <v>5893.861210326162</v>
      </c>
      <c r="N20" s="379"/>
      <c r="O20" s="379">
        <f>O21+O26+O37+O48</f>
        <v>2193.963135570006</v>
      </c>
      <c r="P20" s="379"/>
      <c r="Q20" s="379">
        <f>Q21+Q26+Q37+Q48</f>
        <v>0.022718887818314215</v>
      </c>
      <c r="R20" s="379"/>
      <c r="S20" s="379">
        <f>S21+S26+S37+S48</f>
        <v>66905.81783309593</v>
      </c>
    </row>
    <row r="21" spans="2:19" s="377" customFormat="1" ht="12.75">
      <c r="B21" s="377" t="s">
        <v>742</v>
      </c>
      <c r="G21" s="380"/>
      <c r="H21" s="380"/>
      <c r="I21" s="379">
        <f>I22+I25</f>
        <v>23629.397429050456</v>
      </c>
      <c r="J21" s="379"/>
      <c r="K21" s="379">
        <f>K22+K25</f>
        <v>-462.74580556214573</v>
      </c>
      <c r="L21" s="379"/>
      <c r="M21" s="379">
        <f>M22+M25</f>
        <v>-88.10549623455069</v>
      </c>
      <c r="N21" s="379"/>
      <c r="O21" s="379">
        <f>O22+O25</f>
        <v>618.596590269185</v>
      </c>
      <c r="P21" s="379"/>
      <c r="Q21" s="379">
        <f>Q22+Q25</f>
        <v>-0.0004335521816756227</v>
      </c>
      <c r="R21" s="379"/>
      <c r="S21" s="379">
        <f>S22+S25</f>
        <v>23697.142283970763</v>
      </c>
    </row>
    <row r="22" spans="4:19" s="377" customFormat="1" ht="12.75">
      <c r="D22" s="377" t="s">
        <v>215</v>
      </c>
      <c r="G22" s="380"/>
      <c r="H22" s="380"/>
      <c r="I22" s="379">
        <f>I23+I24</f>
        <v>23382.421429050457</v>
      </c>
      <c r="J22" s="379"/>
      <c r="K22" s="379">
        <f>K23+K24</f>
        <v>-462.74580556214573</v>
      </c>
      <c r="L22" s="379"/>
      <c r="M22" s="379">
        <f>M23+M24</f>
        <v>-88.10549623455069</v>
      </c>
      <c r="N22" s="379"/>
      <c r="O22" s="379">
        <f>O23+O24</f>
        <v>616.192590269185</v>
      </c>
      <c r="P22" s="379"/>
      <c r="Q22" s="379">
        <f>Q23+Q24</f>
        <v>-0.0004335521816756227</v>
      </c>
      <c r="R22" s="379"/>
      <c r="S22" s="379">
        <f>S23+S24</f>
        <v>23447.762283970762</v>
      </c>
    </row>
    <row r="23" spans="5:19" s="377" customFormat="1" ht="12.75">
      <c r="E23" s="377" t="s">
        <v>89</v>
      </c>
      <c r="G23" s="380"/>
      <c r="H23" s="380"/>
      <c r="I23" s="379">
        <v>23049.80938386548</v>
      </c>
      <c r="J23" s="379"/>
      <c r="K23" s="379">
        <v>-433.05998967321796</v>
      </c>
      <c r="L23" s="379"/>
      <c r="M23" s="379">
        <v>-88.21664592344976</v>
      </c>
      <c r="N23" s="379"/>
      <c r="O23" s="379">
        <v>607.891701102192</v>
      </c>
      <c r="P23" s="379"/>
      <c r="Q23" s="379">
        <v>-0.0004335521816756227</v>
      </c>
      <c r="R23" s="379"/>
      <c r="S23" s="379">
        <v>23136.42401581882</v>
      </c>
    </row>
    <row r="24" spans="5:19" s="377" customFormat="1" ht="12.75">
      <c r="E24" s="377" t="s">
        <v>67</v>
      </c>
      <c r="G24" s="380"/>
      <c r="H24" s="380"/>
      <c r="I24" s="379">
        <v>332.61204518497834</v>
      </c>
      <c r="J24" s="379"/>
      <c r="K24" s="379">
        <v>-29.68581588892778</v>
      </c>
      <c r="L24" s="379"/>
      <c r="M24" s="379">
        <v>0.11114968889907573</v>
      </c>
      <c r="N24" s="379"/>
      <c r="O24" s="379">
        <v>8.300889166992988</v>
      </c>
      <c r="P24" s="379"/>
      <c r="Q24" s="379">
        <v>0</v>
      </c>
      <c r="R24" s="379"/>
      <c r="S24" s="379">
        <v>311.33826815194334</v>
      </c>
    </row>
    <row r="25" spans="4:19" s="377" customFormat="1" ht="12.75">
      <c r="D25" s="377" t="s">
        <v>708</v>
      </c>
      <c r="G25" s="380"/>
      <c r="H25" s="380"/>
      <c r="I25" s="379">
        <v>246.976</v>
      </c>
      <c r="J25" s="379"/>
      <c r="K25" s="379">
        <v>0</v>
      </c>
      <c r="L25" s="379"/>
      <c r="M25" s="379">
        <v>0</v>
      </c>
      <c r="N25" s="379"/>
      <c r="O25" s="379">
        <v>2.4040000000000035</v>
      </c>
      <c r="P25" s="379"/>
      <c r="Q25" s="379">
        <v>0</v>
      </c>
      <c r="R25" s="379"/>
      <c r="S25" s="379">
        <v>249.38</v>
      </c>
    </row>
    <row r="26" spans="2:19" s="377" customFormat="1" ht="12.75">
      <c r="B26" s="377" t="s">
        <v>743</v>
      </c>
      <c r="C26" s="380"/>
      <c r="G26" s="380"/>
      <c r="H26" s="380"/>
      <c r="I26" s="379">
        <f>I27+I28+I31+I32</f>
        <v>7466.360563430002</v>
      </c>
      <c r="J26" s="379"/>
      <c r="K26" s="379">
        <f>K27+K28+K31+K32</f>
        <v>-1399.418809635005</v>
      </c>
      <c r="L26" s="379"/>
      <c r="M26" s="379">
        <f>M27+M28+M31+M32</f>
        <v>125.89137666500142</v>
      </c>
      <c r="N26" s="379"/>
      <c r="O26" s="379">
        <f>O27+O28+O31+O32</f>
        <v>1212.3</v>
      </c>
      <c r="P26" s="379"/>
      <c r="Q26" s="379">
        <f>Q27+Q28+Q31+Q32</f>
        <v>0.023152439999989838</v>
      </c>
      <c r="R26" s="379"/>
      <c r="S26" s="379">
        <f>S27+S28+S31+S32</f>
        <v>7405.1562828999995</v>
      </c>
    </row>
    <row r="27" spans="3:19" s="377" customFormat="1" ht="12.75">
      <c r="C27" s="380" t="s">
        <v>196</v>
      </c>
      <c r="G27" s="380"/>
      <c r="H27" s="380"/>
      <c r="I27" s="379">
        <v>53.999696560000004</v>
      </c>
      <c r="J27" s="379"/>
      <c r="K27" s="379">
        <v>93.912394</v>
      </c>
      <c r="L27" s="379"/>
      <c r="M27" s="379">
        <v>0</v>
      </c>
      <c r="N27" s="379"/>
      <c r="O27" s="379">
        <v>-1.5</v>
      </c>
      <c r="P27" s="379"/>
      <c r="Q27" s="379">
        <v>0.023152439999989838</v>
      </c>
      <c r="R27" s="379"/>
      <c r="S27" s="379">
        <v>146.435243</v>
      </c>
    </row>
    <row r="28" spans="3:19" s="377" customFormat="1" ht="12.75">
      <c r="C28" s="380" t="s">
        <v>97</v>
      </c>
      <c r="G28" s="380"/>
      <c r="H28" s="380"/>
      <c r="I28" s="379">
        <f>I29+I30</f>
        <v>201.38351256</v>
      </c>
      <c r="J28" s="379"/>
      <c r="K28" s="379">
        <f>K29+K30</f>
        <v>10.291677999999983</v>
      </c>
      <c r="L28" s="379"/>
      <c r="M28" s="379">
        <f>M29+M30</f>
        <v>0</v>
      </c>
      <c r="N28" s="379"/>
      <c r="O28" s="379">
        <f>O29+O30</f>
        <v>0</v>
      </c>
      <c r="P28" s="379"/>
      <c r="Q28" s="379">
        <f>Q29+Q30</f>
        <v>0</v>
      </c>
      <c r="R28" s="379"/>
      <c r="S28" s="379">
        <f>S29+S30</f>
        <v>211.67519055999998</v>
      </c>
    </row>
    <row r="29" spans="3:19" s="377" customFormat="1" ht="12.75">
      <c r="C29" s="380"/>
      <c r="D29" s="377" t="s">
        <v>609</v>
      </c>
      <c r="G29" s="380"/>
      <c r="H29" s="380"/>
      <c r="I29" s="379">
        <v>60.52551256</v>
      </c>
      <c r="J29" s="379"/>
      <c r="K29" s="379">
        <v>8.770677999999997</v>
      </c>
      <c r="L29" s="379"/>
      <c r="M29" s="379">
        <v>0</v>
      </c>
      <c r="N29" s="379"/>
      <c r="O29" s="379">
        <v>0</v>
      </c>
      <c r="P29" s="379"/>
      <c r="Q29" s="379">
        <v>0</v>
      </c>
      <c r="R29" s="379"/>
      <c r="S29" s="379">
        <v>69.29619056</v>
      </c>
    </row>
    <row r="30" spans="3:19" s="377" customFormat="1" ht="12.75">
      <c r="C30" s="380"/>
      <c r="D30" s="377" t="s">
        <v>255</v>
      </c>
      <c r="G30" s="380"/>
      <c r="H30" s="380"/>
      <c r="I30" s="379">
        <v>140.858</v>
      </c>
      <c r="J30" s="379"/>
      <c r="K30" s="379">
        <v>1.5209999999999866</v>
      </c>
      <c r="L30" s="379"/>
      <c r="M30" s="379">
        <v>0</v>
      </c>
      <c r="N30" s="379"/>
      <c r="O30" s="379">
        <v>0</v>
      </c>
      <c r="P30" s="379"/>
      <c r="Q30" s="379">
        <v>0</v>
      </c>
      <c r="R30" s="379"/>
      <c r="S30" s="379">
        <v>142.379</v>
      </c>
    </row>
    <row r="31" spans="3:19" s="377" customFormat="1" ht="12.75">
      <c r="C31" s="380" t="s">
        <v>485</v>
      </c>
      <c r="G31" s="380"/>
      <c r="H31" s="380"/>
      <c r="I31" s="379">
        <v>1710.205354310002</v>
      </c>
      <c r="J31" s="379"/>
      <c r="K31" s="379">
        <v>-911.7568816350049</v>
      </c>
      <c r="L31" s="379"/>
      <c r="M31" s="379">
        <v>125.89137666500142</v>
      </c>
      <c r="N31" s="379"/>
      <c r="O31" s="379">
        <v>1213.8</v>
      </c>
      <c r="P31" s="379"/>
      <c r="Q31" s="379">
        <v>0</v>
      </c>
      <c r="R31" s="379"/>
      <c r="S31" s="379">
        <v>2138.1398493399984</v>
      </c>
    </row>
    <row r="32" spans="3:19" s="377" customFormat="1" ht="12.75">
      <c r="C32" s="380" t="s">
        <v>101</v>
      </c>
      <c r="G32" s="380"/>
      <c r="H32" s="380"/>
      <c r="I32" s="379">
        <f>I33+I36</f>
        <v>5500.772</v>
      </c>
      <c r="J32" s="379"/>
      <c r="K32" s="379">
        <f>K33+K36</f>
        <v>-591.866</v>
      </c>
      <c r="L32" s="379"/>
      <c r="M32" s="379">
        <f>M33+M36</f>
        <v>0</v>
      </c>
      <c r="N32" s="379"/>
      <c r="O32" s="379">
        <f>O33+O36</f>
        <v>0</v>
      </c>
      <c r="P32" s="379"/>
      <c r="Q32" s="379">
        <f>Q33+Q36</f>
        <v>0</v>
      </c>
      <c r="R32" s="379"/>
      <c r="S32" s="379">
        <f>S33+S36</f>
        <v>4908.906000000001</v>
      </c>
    </row>
    <row r="33" spans="3:19" s="377" customFormat="1" ht="12.75">
      <c r="C33" s="380"/>
      <c r="D33" s="377" t="s">
        <v>22</v>
      </c>
      <c r="G33" s="380"/>
      <c r="H33" s="380"/>
      <c r="I33" s="379">
        <f>I34+I35</f>
        <v>2325.0389999999998</v>
      </c>
      <c r="J33" s="379"/>
      <c r="K33" s="379">
        <f>K34+K35</f>
        <v>-197.70699999999988</v>
      </c>
      <c r="L33" s="379"/>
      <c r="M33" s="379">
        <f>M34+M35</f>
        <v>0</v>
      </c>
      <c r="N33" s="379"/>
      <c r="O33" s="379">
        <f>O34+O35</f>
        <v>0</v>
      </c>
      <c r="P33" s="379"/>
      <c r="Q33" s="379">
        <f>Q34+Q35</f>
        <v>0</v>
      </c>
      <c r="R33" s="379"/>
      <c r="S33" s="379">
        <f>S34+S35</f>
        <v>2127.3320000000003</v>
      </c>
    </row>
    <row r="34" spans="3:19" s="377" customFormat="1" ht="12.75">
      <c r="C34" s="380"/>
      <c r="D34" s="377" t="s">
        <v>703</v>
      </c>
      <c r="G34" s="380"/>
      <c r="H34" s="380"/>
      <c r="I34" s="379">
        <v>1449.384</v>
      </c>
      <c r="J34" s="379"/>
      <c r="K34" s="379">
        <v>-158.99399999999991</v>
      </c>
      <c r="L34" s="379"/>
      <c r="M34" s="379">
        <v>0</v>
      </c>
      <c r="N34" s="379"/>
      <c r="O34" s="379">
        <v>0</v>
      </c>
      <c r="P34" s="379"/>
      <c r="Q34" s="379">
        <v>0</v>
      </c>
      <c r="R34" s="379"/>
      <c r="S34" s="379">
        <v>1290.39</v>
      </c>
    </row>
    <row r="35" spans="1:19" s="377" customFormat="1" ht="12.75">
      <c r="A35" s="380"/>
      <c r="B35" s="380"/>
      <c r="C35" s="380"/>
      <c r="D35" s="377" t="s">
        <v>744</v>
      </c>
      <c r="G35" s="380"/>
      <c r="H35" s="380"/>
      <c r="I35" s="379">
        <v>875.655</v>
      </c>
      <c r="J35" s="379"/>
      <c r="K35" s="379">
        <v>-38.712999999999965</v>
      </c>
      <c r="L35" s="379"/>
      <c r="M35" s="379">
        <v>0</v>
      </c>
      <c r="N35" s="379"/>
      <c r="O35" s="379">
        <v>0</v>
      </c>
      <c r="P35" s="379"/>
      <c r="Q35" s="379">
        <v>0</v>
      </c>
      <c r="R35" s="379"/>
      <c r="S35" s="379">
        <v>836.942</v>
      </c>
    </row>
    <row r="36" spans="4:19" s="377" customFormat="1" ht="12.75">
      <c r="D36" s="377" t="s">
        <v>90</v>
      </c>
      <c r="G36" s="380"/>
      <c r="H36" s="380"/>
      <c r="I36" s="379">
        <v>3175.733</v>
      </c>
      <c r="J36" s="379"/>
      <c r="K36" s="379">
        <v>-394.1590000000001</v>
      </c>
      <c r="L36" s="379"/>
      <c r="M36" s="379">
        <v>0</v>
      </c>
      <c r="N36" s="379"/>
      <c r="O36" s="379">
        <v>0</v>
      </c>
      <c r="P36" s="379"/>
      <c r="Q36" s="379">
        <v>0</v>
      </c>
      <c r="R36" s="379"/>
      <c r="S36" s="379">
        <v>2781.574</v>
      </c>
    </row>
    <row r="37" spans="2:19" s="377" customFormat="1" ht="12.75">
      <c r="B37" s="377" t="s">
        <v>745</v>
      </c>
      <c r="D37" s="380"/>
      <c r="G37" s="380"/>
      <c r="H37" s="380"/>
      <c r="I37" s="379">
        <f>I38+I39+I42+I43</f>
        <v>20477.837264949998</v>
      </c>
      <c r="J37" s="379"/>
      <c r="K37" s="379">
        <f>K38+K39+K42+K43</f>
        <v>4598.678259400385</v>
      </c>
      <c r="L37" s="379"/>
      <c r="M37" s="379">
        <f>M38+M39+M42+M43</f>
        <v>5300.486132999616</v>
      </c>
      <c r="N37" s="379"/>
      <c r="O37" s="379">
        <f>O38+O39+O42+O43</f>
        <v>181.60000000000002</v>
      </c>
      <c r="P37" s="379"/>
      <c r="Q37" s="379">
        <f>Q38+Q39+Q42+Q43</f>
        <v>0</v>
      </c>
      <c r="R37" s="379"/>
      <c r="S37" s="379">
        <f>S38+S39+S42+S43</f>
        <v>30558.60165735</v>
      </c>
    </row>
    <row r="38" spans="4:19" s="377" customFormat="1" ht="12.75">
      <c r="D38" s="380" t="s">
        <v>709</v>
      </c>
      <c r="G38" s="380"/>
      <c r="H38" s="380"/>
      <c r="I38" s="379">
        <v>0</v>
      </c>
      <c r="J38" s="379"/>
      <c r="K38" s="379">
        <v>0</v>
      </c>
      <c r="L38" s="379"/>
      <c r="M38" s="379">
        <v>0</v>
      </c>
      <c r="N38" s="379"/>
      <c r="O38" s="379">
        <v>0</v>
      </c>
      <c r="P38" s="379"/>
      <c r="Q38" s="379">
        <v>0</v>
      </c>
      <c r="R38" s="379"/>
      <c r="S38" s="379">
        <v>0</v>
      </c>
    </row>
    <row r="39" spans="4:19" s="377" customFormat="1" ht="12.75">
      <c r="D39" s="380" t="s">
        <v>710</v>
      </c>
      <c r="G39" s="380"/>
      <c r="H39" s="380"/>
      <c r="I39" s="379">
        <f>I40+I41</f>
        <v>20198.6</v>
      </c>
      <c r="J39" s="379"/>
      <c r="K39" s="379">
        <f>K40+K41</f>
        <v>4912.5410994791855</v>
      </c>
      <c r="L39" s="379"/>
      <c r="M39" s="379">
        <f>M40+M41</f>
        <v>5270.858900520816</v>
      </c>
      <c r="N39" s="379"/>
      <c r="O39" s="379">
        <f>O40+O41</f>
        <v>103.7</v>
      </c>
      <c r="P39" s="379"/>
      <c r="Q39" s="379">
        <f>Q40+Q41</f>
        <v>0</v>
      </c>
      <c r="R39" s="379"/>
      <c r="S39" s="379">
        <f>S40+S41</f>
        <v>30485.7</v>
      </c>
    </row>
    <row r="40" spans="4:19" s="377" customFormat="1" ht="12.75">
      <c r="D40" s="380"/>
      <c r="E40" s="377" t="s">
        <v>609</v>
      </c>
      <c r="G40" s="381"/>
      <c r="H40" s="381"/>
      <c r="I40" s="379">
        <v>20141.8</v>
      </c>
      <c r="J40" s="379"/>
      <c r="K40" s="379">
        <v>4796.059897169434</v>
      </c>
      <c r="L40" s="379"/>
      <c r="M40" s="379">
        <v>5239.840102830567</v>
      </c>
      <c r="N40" s="379"/>
      <c r="O40" s="379">
        <v>101.7</v>
      </c>
      <c r="P40" s="379"/>
      <c r="Q40" s="379">
        <v>0</v>
      </c>
      <c r="R40" s="379"/>
      <c r="S40" s="379">
        <v>30279.4</v>
      </c>
    </row>
    <row r="41" spans="4:19" s="377" customFormat="1" ht="12.75">
      <c r="D41" s="380"/>
      <c r="E41" s="377" t="s">
        <v>255</v>
      </c>
      <c r="G41" s="381"/>
      <c r="H41" s="381"/>
      <c r="I41" s="379">
        <v>56.8</v>
      </c>
      <c r="J41" s="379"/>
      <c r="K41" s="379">
        <v>116.48120230975118</v>
      </c>
      <c r="L41" s="379"/>
      <c r="M41" s="379">
        <v>31.018797690248846</v>
      </c>
      <c r="N41" s="379"/>
      <c r="O41" s="379">
        <v>2</v>
      </c>
      <c r="P41" s="379"/>
      <c r="Q41" s="379">
        <v>0</v>
      </c>
      <c r="R41" s="379"/>
      <c r="S41" s="379">
        <v>206.3</v>
      </c>
    </row>
    <row r="42" spans="4:19" s="377" customFormat="1" ht="12.75">
      <c r="D42" s="380" t="s">
        <v>485</v>
      </c>
      <c r="G42" s="380"/>
      <c r="H42" s="380"/>
      <c r="I42" s="379">
        <v>74.53726495</v>
      </c>
      <c r="J42" s="379"/>
      <c r="K42" s="379">
        <v>-121.26284007880002</v>
      </c>
      <c r="L42" s="379"/>
      <c r="M42" s="379">
        <v>29.627232478799996</v>
      </c>
      <c r="N42" s="379"/>
      <c r="O42" s="379">
        <v>77.9</v>
      </c>
      <c r="P42" s="379"/>
      <c r="Q42" s="379">
        <v>0</v>
      </c>
      <c r="R42" s="379"/>
      <c r="S42" s="379">
        <v>60.80165734999997</v>
      </c>
    </row>
    <row r="43" spans="4:19" s="377" customFormat="1" ht="12.75">
      <c r="D43" s="380" t="s">
        <v>711</v>
      </c>
      <c r="G43" s="380"/>
      <c r="H43" s="380"/>
      <c r="I43" s="379">
        <f>I44+I47</f>
        <v>204.7</v>
      </c>
      <c r="J43" s="379"/>
      <c r="K43" s="379">
        <f>K44+K47</f>
        <v>-192.6</v>
      </c>
      <c r="L43" s="379"/>
      <c r="M43" s="379">
        <f>M44+M47</f>
        <v>0</v>
      </c>
      <c r="N43" s="379"/>
      <c r="O43" s="379">
        <f>O44+O47</f>
        <v>0</v>
      </c>
      <c r="P43" s="379"/>
      <c r="Q43" s="379">
        <f>Q44+Q47</f>
        <v>0</v>
      </c>
      <c r="R43" s="379"/>
      <c r="S43" s="379">
        <f>S44+S47</f>
        <v>12.1</v>
      </c>
    </row>
    <row r="44" spans="4:19" s="377" customFormat="1" ht="12.75">
      <c r="D44" s="380"/>
      <c r="E44" s="377" t="s">
        <v>22</v>
      </c>
      <c r="G44" s="380"/>
      <c r="H44" s="380"/>
      <c r="I44" s="379">
        <f>I45+I46</f>
        <v>0</v>
      </c>
      <c r="J44" s="379"/>
      <c r="K44" s="379">
        <v>0</v>
      </c>
      <c r="L44" s="379"/>
      <c r="M44" s="379">
        <v>0</v>
      </c>
      <c r="N44" s="379"/>
      <c r="O44" s="379">
        <v>0</v>
      </c>
      <c r="P44" s="379"/>
      <c r="Q44" s="379">
        <v>0</v>
      </c>
      <c r="R44" s="379"/>
      <c r="S44" s="379">
        <v>0</v>
      </c>
    </row>
    <row r="45" spans="4:19" s="377" customFormat="1" ht="12.75">
      <c r="D45" s="380"/>
      <c r="E45" s="377" t="s">
        <v>703</v>
      </c>
      <c r="G45" s="380"/>
      <c r="H45" s="380"/>
      <c r="I45" s="379">
        <v>0</v>
      </c>
      <c r="J45" s="379"/>
      <c r="K45" s="379">
        <v>0</v>
      </c>
      <c r="L45" s="379"/>
      <c r="M45" s="379">
        <v>0</v>
      </c>
      <c r="N45" s="379"/>
      <c r="O45" s="379">
        <v>0</v>
      </c>
      <c r="P45" s="379"/>
      <c r="Q45" s="379">
        <v>0</v>
      </c>
      <c r="R45" s="379"/>
      <c r="S45" s="379">
        <v>0</v>
      </c>
    </row>
    <row r="46" spans="5:19" s="377" customFormat="1" ht="12.75">
      <c r="E46" s="377" t="s">
        <v>744</v>
      </c>
      <c r="G46" s="380"/>
      <c r="H46" s="380"/>
      <c r="I46" s="379">
        <v>0</v>
      </c>
      <c r="J46" s="379"/>
      <c r="K46" s="379">
        <v>0</v>
      </c>
      <c r="L46" s="379"/>
      <c r="M46" s="379">
        <v>0</v>
      </c>
      <c r="N46" s="379"/>
      <c r="O46" s="379">
        <v>0</v>
      </c>
      <c r="P46" s="379"/>
      <c r="Q46" s="379">
        <v>0</v>
      </c>
      <c r="R46" s="379"/>
      <c r="S46" s="379">
        <v>0</v>
      </c>
    </row>
    <row r="47" spans="4:19" s="377" customFormat="1" ht="12.75">
      <c r="D47" s="380"/>
      <c r="E47" s="377" t="s">
        <v>90</v>
      </c>
      <c r="G47" s="380"/>
      <c r="H47" s="380"/>
      <c r="I47" s="379">
        <v>204.7</v>
      </c>
      <c r="J47" s="379"/>
      <c r="K47" s="379">
        <v>-192.6</v>
      </c>
      <c r="L47" s="379"/>
      <c r="M47" s="379">
        <v>0</v>
      </c>
      <c r="N47" s="379"/>
      <c r="O47" s="379">
        <v>0</v>
      </c>
      <c r="P47" s="379"/>
      <c r="Q47" s="379">
        <v>0</v>
      </c>
      <c r="R47" s="379"/>
      <c r="S47" s="379">
        <v>12.1</v>
      </c>
    </row>
    <row r="48" spans="2:19" s="377" customFormat="1" ht="12.75">
      <c r="B48" s="377" t="s">
        <v>746</v>
      </c>
      <c r="D48" s="380"/>
      <c r="G48" s="380"/>
      <c r="H48" s="380"/>
      <c r="I48" s="379">
        <f>I49+I50+I53+I54</f>
        <v>4225.248275498028</v>
      </c>
      <c r="J48" s="379"/>
      <c r="K48" s="379">
        <f>K49+K50+K53+K54</f>
        <v>282.6135911802178</v>
      </c>
      <c r="L48" s="379"/>
      <c r="M48" s="379">
        <f>M49+M50+M53+M54</f>
        <v>555.589196896096</v>
      </c>
      <c r="N48" s="379"/>
      <c r="O48" s="379">
        <f>O49+O50+O53+O54</f>
        <v>181.4665453008216</v>
      </c>
      <c r="P48" s="379"/>
      <c r="Q48" s="379">
        <f>Q49+Q50+Q53+Q54</f>
        <v>0</v>
      </c>
      <c r="R48" s="379"/>
      <c r="S48" s="379">
        <f>S49+S50+S53+S54</f>
        <v>5244.917608875163</v>
      </c>
    </row>
    <row r="49" spans="4:19" s="377" customFormat="1" ht="12.75">
      <c r="D49" s="380" t="s">
        <v>709</v>
      </c>
      <c r="G49" s="380"/>
      <c r="H49" s="380"/>
      <c r="I49" s="379">
        <v>0</v>
      </c>
      <c r="J49" s="379"/>
      <c r="K49" s="379">
        <v>0</v>
      </c>
      <c r="L49" s="379"/>
      <c r="M49" s="379">
        <v>0</v>
      </c>
      <c r="N49" s="379"/>
      <c r="O49" s="379">
        <v>0</v>
      </c>
      <c r="P49" s="379"/>
      <c r="Q49" s="379">
        <v>0</v>
      </c>
      <c r="R49" s="379"/>
      <c r="S49" s="379">
        <v>0</v>
      </c>
    </row>
    <row r="50" spans="4:19" s="377" customFormat="1" ht="12.75">
      <c r="D50" s="380" t="s">
        <v>710</v>
      </c>
      <c r="G50" s="380"/>
      <c r="H50" s="380"/>
      <c r="I50" s="379">
        <f>I51+I52</f>
        <v>4034.214729578028</v>
      </c>
      <c r="J50" s="379"/>
      <c r="K50" s="379">
        <f>K51+K52</f>
        <v>327.2395771844178</v>
      </c>
      <c r="L50" s="379"/>
      <c r="M50" s="379">
        <f>M51+M52</f>
        <v>552.1344049718961</v>
      </c>
      <c r="N50" s="379"/>
      <c r="O50" s="379">
        <f>O51+O52</f>
        <v>172.3665453008216</v>
      </c>
      <c r="P50" s="379"/>
      <c r="Q50" s="379">
        <f>Q51+Q52</f>
        <v>0</v>
      </c>
      <c r="R50" s="379"/>
      <c r="S50" s="379">
        <f>S51+S52</f>
        <v>5085.955257035163</v>
      </c>
    </row>
    <row r="51" spans="4:19" s="377" customFormat="1" ht="12.75">
      <c r="D51" s="380"/>
      <c r="E51" s="377" t="s">
        <v>609</v>
      </c>
      <c r="G51" s="380"/>
      <c r="H51" s="380"/>
      <c r="I51" s="379">
        <v>2182.53853178194</v>
      </c>
      <c r="J51" s="379"/>
      <c r="K51" s="379">
        <v>353.7469743800001</v>
      </c>
      <c r="L51" s="379"/>
      <c r="M51" s="379">
        <v>391.17</v>
      </c>
      <c r="N51" s="379"/>
      <c r="O51" s="379">
        <v>96.155409089695</v>
      </c>
      <c r="P51" s="379"/>
      <c r="Q51" s="379">
        <v>0</v>
      </c>
      <c r="R51" s="379"/>
      <c r="S51" s="379">
        <v>3023.610915251635</v>
      </c>
    </row>
    <row r="52" spans="4:19" s="377" customFormat="1" ht="12.75">
      <c r="D52" s="380"/>
      <c r="E52" s="377" t="s">
        <v>255</v>
      </c>
      <c r="G52" s="380"/>
      <c r="H52" s="380"/>
      <c r="I52" s="379">
        <v>1851.6761977960875</v>
      </c>
      <c r="J52" s="379"/>
      <c r="K52" s="379">
        <v>-26.507397195582314</v>
      </c>
      <c r="L52" s="379"/>
      <c r="M52" s="379">
        <v>160.96440497189602</v>
      </c>
      <c r="N52" s="379"/>
      <c r="O52" s="379">
        <v>76.21113621112661</v>
      </c>
      <c r="P52" s="379"/>
      <c r="Q52" s="379">
        <v>0</v>
      </c>
      <c r="R52" s="379"/>
      <c r="S52" s="379">
        <v>2062.3443417835283</v>
      </c>
    </row>
    <row r="53" spans="4:19" s="377" customFormat="1" ht="12.75">
      <c r="D53" s="380" t="s">
        <v>485</v>
      </c>
      <c r="G53" s="381"/>
      <c r="H53" s="381"/>
      <c r="I53" s="379">
        <v>16.920900120000002</v>
      </c>
      <c r="J53" s="379"/>
      <c r="K53" s="379">
        <v>-2.1828633541999998</v>
      </c>
      <c r="L53" s="379"/>
      <c r="M53" s="379">
        <v>3.4547919241999985</v>
      </c>
      <c r="N53" s="379"/>
      <c r="O53" s="379">
        <v>9.1</v>
      </c>
      <c r="P53" s="379"/>
      <c r="Q53" s="379">
        <v>0</v>
      </c>
      <c r="R53" s="379"/>
      <c r="S53" s="379">
        <v>27.29282869</v>
      </c>
    </row>
    <row r="54" spans="4:19" s="377" customFormat="1" ht="12.75">
      <c r="D54" s="380" t="s">
        <v>711</v>
      </c>
      <c r="G54" s="381"/>
      <c r="H54" s="381"/>
      <c r="I54" s="379">
        <f>+I55+I56+I57</f>
        <v>174.11264579999997</v>
      </c>
      <c r="J54" s="379"/>
      <c r="K54" s="379">
        <f>+K55+K56+K57</f>
        <v>-42.44312265000001</v>
      </c>
      <c r="L54" s="379"/>
      <c r="M54" s="379">
        <f>+M55+M56+M57</f>
        <v>0</v>
      </c>
      <c r="N54" s="379"/>
      <c r="O54" s="379">
        <f>+O55+O56+O57</f>
        <v>0</v>
      </c>
      <c r="P54" s="379"/>
      <c r="Q54" s="379">
        <f>+Q55+Q56+Q57</f>
        <v>0</v>
      </c>
      <c r="R54" s="379"/>
      <c r="S54" s="379">
        <f>+S55+S56+S57</f>
        <v>131.66952314999997</v>
      </c>
    </row>
    <row r="55" spans="4:19" s="377" customFormat="1" ht="12.75">
      <c r="D55" s="380"/>
      <c r="E55" s="377" t="s">
        <v>22</v>
      </c>
      <c r="G55" s="380"/>
      <c r="H55" s="380"/>
      <c r="I55" s="379">
        <v>0</v>
      </c>
      <c r="J55" s="379"/>
      <c r="K55" s="379">
        <v>0</v>
      </c>
      <c r="L55" s="379"/>
      <c r="M55" s="379">
        <v>0</v>
      </c>
      <c r="N55" s="379"/>
      <c r="O55" s="379">
        <v>0</v>
      </c>
      <c r="P55" s="379"/>
      <c r="Q55" s="379">
        <v>0</v>
      </c>
      <c r="R55" s="379"/>
      <c r="S55" s="379">
        <v>0</v>
      </c>
    </row>
    <row r="56" spans="4:19" s="377" customFormat="1" ht="12.75">
      <c r="D56" s="380"/>
      <c r="E56" s="393" t="s">
        <v>90</v>
      </c>
      <c r="G56" s="380"/>
      <c r="H56" s="380"/>
      <c r="I56" s="379">
        <v>174.11264579999997</v>
      </c>
      <c r="J56" s="379"/>
      <c r="K56" s="379">
        <v>-42.44312265000001</v>
      </c>
      <c r="L56" s="379"/>
      <c r="M56" s="379">
        <v>0</v>
      </c>
      <c r="N56" s="379"/>
      <c r="O56" s="379">
        <v>0</v>
      </c>
      <c r="P56" s="379"/>
      <c r="Q56" s="379">
        <v>0</v>
      </c>
      <c r="R56" s="379"/>
      <c r="S56" s="379">
        <v>131.66952314999997</v>
      </c>
    </row>
    <row r="57" spans="5:19" s="377" customFormat="1" ht="12.75">
      <c r="E57" s="393" t="s">
        <v>24</v>
      </c>
      <c r="G57" s="380"/>
      <c r="H57" s="380"/>
      <c r="I57" s="379">
        <v>0</v>
      </c>
      <c r="J57" s="379"/>
      <c r="K57" s="379">
        <v>0</v>
      </c>
      <c r="L57" s="379"/>
      <c r="M57" s="379">
        <v>0</v>
      </c>
      <c r="N57" s="379"/>
      <c r="O57" s="379">
        <v>0</v>
      </c>
      <c r="P57" s="379"/>
      <c r="Q57" s="379">
        <v>0</v>
      </c>
      <c r="R57" s="379"/>
      <c r="S57" s="379">
        <v>0</v>
      </c>
    </row>
    <row r="58" spans="4:19" s="377" customFormat="1" ht="12.75">
      <c r="D58" s="380"/>
      <c r="G58" s="380"/>
      <c r="H58" s="380"/>
      <c r="I58" s="379"/>
      <c r="J58" s="379"/>
      <c r="K58" s="379"/>
      <c r="L58" s="379"/>
      <c r="M58" s="379"/>
      <c r="N58" s="379"/>
      <c r="O58" s="379"/>
      <c r="P58" s="379"/>
      <c r="Q58" s="379"/>
      <c r="R58" s="379"/>
      <c r="S58" s="379"/>
    </row>
    <row r="59" spans="1:19" s="377" customFormat="1" ht="12.75">
      <c r="A59" s="377" t="s">
        <v>747</v>
      </c>
      <c r="D59" s="380"/>
      <c r="G59" s="380"/>
      <c r="H59" s="380"/>
      <c r="I59" s="379">
        <f>I60+I63+I66+I67</f>
        <v>64392.08814366797</v>
      </c>
      <c r="J59" s="379"/>
      <c r="K59" s="379">
        <f>K60+K63+K66+K67</f>
        <v>964.9119820558208</v>
      </c>
      <c r="L59" s="379"/>
      <c r="M59" s="379">
        <f>M60+M63+M66+M67</f>
        <v>1573.1696655749097</v>
      </c>
      <c r="N59" s="379"/>
      <c r="O59" s="379">
        <f>O60+O63+O66+O67</f>
        <v>1342.1999999999998</v>
      </c>
      <c r="P59" s="379"/>
      <c r="Q59" s="379">
        <f>Q60+Q63+Q66+Q67</f>
        <v>0</v>
      </c>
      <c r="R59" s="379"/>
      <c r="S59" s="379">
        <f>S60+S63+S66+S67</f>
        <v>68272.3697912987</v>
      </c>
    </row>
    <row r="60" spans="4:19" s="377" customFormat="1" ht="12.75">
      <c r="D60" s="380" t="s">
        <v>196</v>
      </c>
      <c r="G60" s="380"/>
      <c r="H60" s="380"/>
      <c r="I60" s="379">
        <f>I61+I62</f>
        <v>33472.76891784727</v>
      </c>
      <c r="J60" s="379"/>
      <c r="K60" s="379">
        <f>K61+K62</f>
        <v>1636.8698663465643</v>
      </c>
      <c r="L60" s="379"/>
      <c r="M60" s="379">
        <f>M61+M62</f>
        <v>356.1</v>
      </c>
      <c r="N60" s="379"/>
      <c r="O60" s="379">
        <f>O61+O62</f>
        <v>522.3</v>
      </c>
      <c r="P60" s="379"/>
      <c r="Q60" s="379">
        <f>Q61+Q62</f>
        <v>0</v>
      </c>
      <c r="R60" s="379"/>
      <c r="S60" s="379">
        <f>S61+S62</f>
        <v>35988.038784193835</v>
      </c>
    </row>
    <row r="61" spans="4:19" s="377" customFormat="1" ht="12.75">
      <c r="D61" s="380"/>
      <c r="E61" s="377" t="s">
        <v>704</v>
      </c>
      <c r="G61" s="380"/>
      <c r="H61" s="380"/>
      <c r="I61" s="379">
        <v>28979.099043297272</v>
      </c>
      <c r="J61" s="379"/>
      <c r="K61" s="379">
        <v>1381.7719912365642</v>
      </c>
      <c r="L61" s="379"/>
      <c r="M61" s="379">
        <v>356.1</v>
      </c>
      <c r="N61" s="379"/>
      <c r="O61" s="379">
        <v>522.3</v>
      </c>
      <c r="P61" s="379"/>
      <c r="Q61" s="379">
        <v>0</v>
      </c>
      <c r="R61" s="379"/>
      <c r="S61" s="379">
        <v>31239.271034533835</v>
      </c>
    </row>
    <row r="62" spans="4:19" s="377" customFormat="1" ht="12.75">
      <c r="D62" s="380"/>
      <c r="E62" s="377" t="s">
        <v>17</v>
      </c>
      <c r="G62" s="380"/>
      <c r="H62" s="380"/>
      <c r="I62" s="379">
        <v>4493.669874550001</v>
      </c>
      <c r="J62" s="379"/>
      <c r="K62" s="379">
        <v>255.0978751100001</v>
      </c>
      <c r="L62" s="379"/>
      <c r="M62" s="379">
        <v>0</v>
      </c>
      <c r="N62" s="379"/>
      <c r="O62" s="379">
        <v>0</v>
      </c>
      <c r="P62" s="379"/>
      <c r="Q62" s="379">
        <v>0</v>
      </c>
      <c r="R62" s="379"/>
      <c r="S62" s="379">
        <v>4748.767749660001</v>
      </c>
    </row>
    <row r="63" spans="4:19" s="377" customFormat="1" ht="12.75">
      <c r="D63" s="380" t="s">
        <v>97</v>
      </c>
      <c r="G63" s="380"/>
      <c r="H63" s="380"/>
      <c r="I63" s="379">
        <f>I64+I65</f>
        <v>14364.779223763306</v>
      </c>
      <c r="J63" s="379"/>
      <c r="K63" s="379">
        <f>K64+K65</f>
        <v>928.6370426540848</v>
      </c>
      <c r="L63" s="379"/>
      <c r="M63" s="379">
        <f>M64+M65</f>
        <v>980.1999999999999</v>
      </c>
      <c r="N63" s="379"/>
      <c r="O63" s="379">
        <f>O64+O65</f>
        <v>81</v>
      </c>
      <c r="P63" s="379"/>
      <c r="Q63" s="379">
        <f>Q64+Q65</f>
        <v>0</v>
      </c>
      <c r="R63" s="379"/>
      <c r="S63" s="379">
        <f>S64+S65</f>
        <v>16354.616266417388</v>
      </c>
    </row>
    <row r="64" spans="4:19" s="377" customFormat="1" ht="12.75">
      <c r="D64" s="380"/>
      <c r="E64" s="377" t="s">
        <v>609</v>
      </c>
      <c r="G64" s="381"/>
      <c r="H64" s="381"/>
      <c r="I64" s="379">
        <v>11549.3422363281</v>
      </c>
      <c r="J64" s="379"/>
      <c r="K64" s="379">
        <v>654.315702202296</v>
      </c>
      <c r="L64" s="379"/>
      <c r="M64" s="379">
        <v>842.3</v>
      </c>
      <c r="N64" s="379"/>
      <c r="O64" s="379">
        <v>76</v>
      </c>
      <c r="P64" s="379"/>
      <c r="Q64" s="379">
        <v>0</v>
      </c>
      <c r="R64" s="379"/>
      <c r="S64" s="379">
        <v>13121.957938530395</v>
      </c>
    </row>
    <row r="65" spans="4:19" s="377" customFormat="1" ht="12.75">
      <c r="D65" s="380"/>
      <c r="E65" s="377" t="s">
        <v>255</v>
      </c>
      <c r="G65" s="381"/>
      <c r="H65" s="381"/>
      <c r="I65" s="379">
        <v>2815.4369874352046</v>
      </c>
      <c r="J65" s="379"/>
      <c r="K65" s="379">
        <v>274.3213404517887</v>
      </c>
      <c r="L65" s="379"/>
      <c r="M65" s="379">
        <v>137.9</v>
      </c>
      <c r="N65" s="379"/>
      <c r="O65" s="379">
        <v>5</v>
      </c>
      <c r="P65" s="379"/>
      <c r="Q65" s="379">
        <v>0</v>
      </c>
      <c r="R65" s="379"/>
      <c r="S65" s="379">
        <v>3232.6583278869934</v>
      </c>
    </row>
    <row r="66" spans="4:19" s="377" customFormat="1" ht="12.75">
      <c r="D66" s="380" t="s">
        <v>485</v>
      </c>
      <c r="G66" s="380"/>
      <c r="H66" s="380"/>
      <c r="I66" s="379">
        <v>309.7204637000001</v>
      </c>
      <c r="J66" s="379"/>
      <c r="K66" s="379">
        <v>-981.5805960849098</v>
      </c>
      <c r="L66" s="379"/>
      <c r="M66" s="379">
        <v>236.86966557490962</v>
      </c>
      <c r="N66" s="379"/>
      <c r="O66" s="379">
        <v>674.9</v>
      </c>
      <c r="P66" s="379"/>
      <c r="Q66" s="379">
        <v>0</v>
      </c>
      <c r="R66" s="379"/>
      <c r="S66" s="379">
        <v>239.90953318999993</v>
      </c>
    </row>
    <row r="67" spans="4:19" s="377" customFormat="1" ht="12.75">
      <c r="D67" s="380" t="s">
        <v>101</v>
      </c>
      <c r="G67" s="380"/>
      <c r="H67" s="380"/>
      <c r="I67" s="379">
        <f>I68+I69+I72+I73</f>
        <v>16244.81953835739</v>
      </c>
      <c r="J67" s="379"/>
      <c r="K67" s="379">
        <f>K68+K69+K72+K73</f>
        <v>-619.0143308599186</v>
      </c>
      <c r="L67" s="379"/>
      <c r="M67" s="379">
        <f>M68+M69+M72+M73</f>
        <v>0</v>
      </c>
      <c r="N67" s="379"/>
      <c r="O67" s="379">
        <f>O68+O69+O72+O73</f>
        <v>64</v>
      </c>
      <c r="P67" s="379"/>
      <c r="Q67" s="379">
        <f>Q68+Q69+Q72+Q73</f>
        <v>0</v>
      </c>
      <c r="R67" s="379"/>
      <c r="S67" s="379">
        <f>S68+S69+S72+S73</f>
        <v>15689.80520749747</v>
      </c>
    </row>
    <row r="68" spans="4:19" s="377" customFormat="1" ht="12.75">
      <c r="D68" s="380"/>
      <c r="E68" s="377" t="s">
        <v>21</v>
      </c>
      <c r="G68" s="380"/>
      <c r="H68" s="380"/>
      <c r="I68" s="379">
        <v>8904.740059813594</v>
      </c>
      <c r="J68" s="379"/>
      <c r="K68" s="379">
        <v>1177.9370484100823</v>
      </c>
      <c r="L68" s="379"/>
      <c r="M68" s="379">
        <v>0</v>
      </c>
      <c r="N68" s="379"/>
      <c r="O68" s="379">
        <v>0</v>
      </c>
      <c r="P68" s="379"/>
      <c r="Q68" s="379">
        <v>0</v>
      </c>
      <c r="R68" s="379"/>
      <c r="S68" s="379">
        <v>10082.677108223676</v>
      </c>
    </row>
    <row r="69" spans="4:19" s="377" customFormat="1" ht="12.75">
      <c r="D69" s="380"/>
      <c r="E69" s="377" t="s">
        <v>22</v>
      </c>
      <c r="G69" s="380"/>
      <c r="H69" s="380"/>
      <c r="I69" s="379">
        <f>I70+I71</f>
        <v>231.57609682999998</v>
      </c>
      <c r="J69" s="379"/>
      <c r="K69" s="379">
        <f>K70+K71</f>
        <v>629.0956362999999</v>
      </c>
      <c r="L69" s="379"/>
      <c r="M69" s="379">
        <f>M70+M71</f>
        <v>0</v>
      </c>
      <c r="N69" s="379"/>
      <c r="O69" s="379">
        <f>O70+O71</f>
        <v>0</v>
      </c>
      <c r="P69" s="379"/>
      <c r="Q69" s="379">
        <f>Q70+Q71</f>
        <v>0</v>
      </c>
      <c r="R69" s="379"/>
      <c r="S69" s="379">
        <f>S70+S71</f>
        <v>860.6717331299999</v>
      </c>
    </row>
    <row r="70" spans="4:19" s="377" customFormat="1" ht="12.75">
      <c r="D70" s="380"/>
      <c r="E70" s="377" t="s">
        <v>703</v>
      </c>
      <c r="G70" s="380"/>
      <c r="H70" s="380"/>
      <c r="I70" s="379">
        <v>231.57609682999998</v>
      </c>
      <c r="J70" s="379"/>
      <c r="K70" s="379">
        <v>629.0956362999999</v>
      </c>
      <c r="L70" s="379"/>
      <c r="M70" s="379">
        <v>0</v>
      </c>
      <c r="N70" s="379"/>
      <c r="O70" s="379">
        <v>0</v>
      </c>
      <c r="P70" s="379"/>
      <c r="Q70" s="379">
        <v>0</v>
      </c>
      <c r="R70" s="379"/>
      <c r="S70" s="379">
        <v>860.6717331299999</v>
      </c>
    </row>
    <row r="71" spans="4:19" s="377" customFormat="1" ht="12.75">
      <c r="D71" s="380"/>
      <c r="E71" s="377" t="s">
        <v>744</v>
      </c>
      <c r="G71" s="380"/>
      <c r="H71" s="380"/>
      <c r="I71" s="379">
        <v>0</v>
      </c>
      <c r="J71" s="379"/>
      <c r="K71" s="379">
        <v>0</v>
      </c>
      <c r="L71" s="379"/>
      <c r="M71" s="379">
        <v>0</v>
      </c>
      <c r="N71" s="379"/>
      <c r="O71" s="379">
        <v>0</v>
      </c>
      <c r="P71" s="379"/>
      <c r="Q71" s="379">
        <v>0</v>
      </c>
      <c r="R71" s="379"/>
      <c r="S71" s="379">
        <v>0</v>
      </c>
    </row>
    <row r="72" spans="1:19" s="377" customFormat="1" ht="12.75">
      <c r="A72" s="382"/>
      <c r="B72" s="382"/>
      <c r="C72" s="382"/>
      <c r="D72" s="382"/>
      <c r="E72" s="382" t="s">
        <v>90</v>
      </c>
      <c r="G72" s="380"/>
      <c r="H72" s="380"/>
      <c r="I72" s="379">
        <v>7108.5033817137955</v>
      </c>
      <c r="J72" s="379"/>
      <c r="K72" s="379">
        <v>-2426.047015570001</v>
      </c>
      <c r="L72" s="379"/>
      <c r="M72" s="379">
        <v>0</v>
      </c>
      <c r="N72" s="379"/>
      <c r="O72" s="379">
        <v>64</v>
      </c>
      <c r="P72" s="379"/>
      <c r="Q72" s="379">
        <v>0</v>
      </c>
      <c r="R72" s="379"/>
      <c r="S72" s="379">
        <v>4746.456366143794</v>
      </c>
    </row>
    <row r="73" spans="5:19" s="377" customFormat="1" ht="12.75">
      <c r="E73" s="377" t="s">
        <v>24</v>
      </c>
      <c r="G73" s="380"/>
      <c r="H73" s="380"/>
      <c r="I73" s="379">
        <v>0</v>
      </c>
      <c r="J73" s="379"/>
      <c r="K73" s="379">
        <v>0</v>
      </c>
      <c r="L73" s="379"/>
      <c r="M73" s="379">
        <v>0</v>
      </c>
      <c r="N73" s="379"/>
      <c r="O73" s="379">
        <v>0</v>
      </c>
      <c r="P73" s="379"/>
      <c r="Q73" s="379">
        <v>0</v>
      </c>
      <c r="R73" s="379"/>
      <c r="S73" s="379">
        <v>0</v>
      </c>
    </row>
    <row r="74" spans="9:19" s="377" customFormat="1" ht="12.75">
      <c r="I74" s="383"/>
      <c r="J74" s="383"/>
      <c r="K74" s="383"/>
      <c r="L74" s="383"/>
      <c r="M74" s="383"/>
      <c r="N74" s="383"/>
      <c r="O74" s="383"/>
      <c r="P74" s="383"/>
      <c r="Q74" s="383"/>
      <c r="R74" s="383"/>
      <c r="S74" s="383"/>
    </row>
    <row r="75" spans="1:19" s="377" customFormat="1" ht="12.75">
      <c r="A75" s="377" t="s">
        <v>702</v>
      </c>
      <c r="G75" s="380"/>
      <c r="H75" s="380"/>
      <c r="I75" s="383">
        <f>I77+I88+I113</f>
        <v>179524.66135736075</v>
      </c>
      <c r="J75" s="383"/>
      <c r="K75" s="383">
        <f>K77+K88+K113</f>
        <v>-1458.348741805397</v>
      </c>
      <c r="L75" s="383"/>
      <c r="M75" s="383">
        <f>M77+M88+M113</f>
        <v>2110.413493391063</v>
      </c>
      <c r="N75" s="383"/>
      <c r="O75" s="383">
        <f>O77+O88+O113</f>
        <v>5959.550309825207</v>
      </c>
      <c r="P75" s="383"/>
      <c r="Q75" s="383">
        <f>Q77+Q88+Q113</f>
        <v>-10.100290849715712</v>
      </c>
      <c r="R75" s="383"/>
      <c r="S75" s="383">
        <f>S77+S88+S113</f>
        <v>186126.17612792188</v>
      </c>
    </row>
    <row r="76" spans="7:19" s="377" customFormat="1" ht="12.75">
      <c r="G76" s="380"/>
      <c r="H76" s="380"/>
      <c r="I76" s="383"/>
      <c r="J76" s="383"/>
      <c r="K76" s="383"/>
      <c r="L76" s="383"/>
      <c r="M76" s="383"/>
      <c r="N76" s="383"/>
      <c r="O76" s="383"/>
      <c r="P76" s="383"/>
      <c r="Q76" s="383"/>
      <c r="R76" s="383"/>
      <c r="S76" s="383"/>
    </row>
    <row r="77" spans="1:19" s="377" customFormat="1" ht="12.75">
      <c r="A77" s="377" t="s">
        <v>740</v>
      </c>
      <c r="C77" s="380"/>
      <c r="D77" s="380"/>
      <c r="G77" s="380"/>
      <c r="H77" s="380"/>
      <c r="I77" s="383">
        <f>I78+I80+I81</f>
        <v>2975.806085933471</v>
      </c>
      <c r="J77" s="383"/>
      <c r="K77" s="383">
        <f>K78+K80+K81</f>
        <v>-403.91979100000003</v>
      </c>
      <c r="L77" s="383"/>
      <c r="M77" s="383">
        <f>M78+M80+M81</f>
        <v>10.552095397859986</v>
      </c>
      <c r="N77" s="383"/>
      <c r="O77" s="383">
        <f>O78+O80+O81</f>
        <v>7.9</v>
      </c>
      <c r="P77" s="383"/>
      <c r="Q77" s="383">
        <f>Q78+Q80+Q81</f>
        <v>0.03717206320939326</v>
      </c>
      <c r="R77" s="383"/>
      <c r="S77" s="383">
        <f>S78+S80+S81</f>
        <v>2590.37556239454</v>
      </c>
    </row>
    <row r="78" spans="3:19" s="377" customFormat="1" ht="12.75">
      <c r="C78" s="380"/>
      <c r="D78" s="380" t="s">
        <v>97</v>
      </c>
      <c r="G78" s="380"/>
      <c r="H78" s="380"/>
      <c r="I78" s="383">
        <f>I79</f>
        <v>1966.2625519334708</v>
      </c>
      <c r="J78" s="383"/>
      <c r="K78" s="383">
        <f>K79</f>
        <v>-419.465774</v>
      </c>
      <c r="L78" s="383"/>
      <c r="M78" s="383">
        <f>M79</f>
        <v>10.552095397859986</v>
      </c>
      <c r="N78" s="383"/>
      <c r="O78" s="383">
        <f>O79</f>
        <v>0</v>
      </c>
      <c r="P78" s="383"/>
      <c r="Q78" s="383">
        <f>Q79</f>
        <v>0.010108038669230268</v>
      </c>
      <c r="R78" s="383"/>
      <c r="S78" s="383">
        <f>S79</f>
        <v>1557.35898137</v>
      </c>
    </row>
    <row r="79" spans="3:19" s="377" customFormat="1" ht="12.75">
      <c r="C79" s="380"/>
      <c r="D79" s="380"/>
      <c r="E79" s="377" t="s">
        <v>255</v>
      </c>
      <c r="G79" s="380"/>
      <c r="H79" s="380"/>
      <c r="I79" s="383">
        <v>1966.2625519334708</v>
      </c>
      <c r="J79" s="383"/>
      <c r="K79" s="383">
        <v>-419.465774</v>
      </c>
      <c r="L79" s="383"/>
      <c r="M79" s="383">
        <v>10.552095397859986</v>
      </c>
      <c r="N79" s="383"/>
      <c r="O79" s="383">
        <v>0</v>
      </c>
      <c r="P79" s="383"/>
      <c r="Q79" s="383">
        <v>0.010108038669230268</v>
      </c>
      <c r="R79" s="383"/>
      <c r="S79" s="383">
        <v>1557.35898137</v>
      </c>
    </row>
    <row r="80" spans="4:19" s="377" customFormat="1" ht="12.75">
      <c r="D80" s="380" t="s">
        <v>485</v>
      </c>
      <c r="G80" s="380"/>
      <c r="H80" s="380"/>
      <c r="I80" s="383">
        <v>0</v>
      </c>
      <c r="J80" s="383"/>
      <c r="K80" s="383">
        <v>0</v>
      </c>
      <c r="L80" s="383"/>
      <c r="M80" s="383">
        <v>0</v>
      </c>
      <c r="N80" s="383"/>
      <c r="O80" s="383">
        <v>0</v>
      </c>
      <c r="P80" s="383"/>
      <c r="Q80" s="383">
        <v>0</v>
      </c>
      <c r="R80" s="383"/>
      <c r="S80" s="383">
        <v>0</v>
      </c>
    </row>
    <row r="81" spans="4:19" s="377" customFormat="1" ht="12.75">
      <c r="D81" s="380" t="s">
        <v>101</v>
      </c>
      <c r="G81" s="380"/>
      <c r="H81" s="380"/>
      <c r="I81" s="383">
        <f>I82+I85</f>
        <v>1009.5435339999999</v>
      </c>
      <c r="J81" s="383"/>
      <c r="K81" s="383">
        <f>K82+K85</f>
        <v>15.545983000000001</v>
      </c>
      <c r="L81" s="383"/>
      <c r="M81" s="383">
        <f>M82+M85</f>
        <v>0</v>
      </c>
      <c r="N81" s="383"/>
      <c r="O81" s="383">
        <f>O82+O85</f>
        <v>7.9</v>
      </c>
      <c r="P81" s="383"/>
      <c r="Q81" s="383">
        <f>Q82+Q85</f>
        <v>0.02706402454016299</v>
      </c>
      <c r="R81" s="383"/>
      <c r="S81" s="383">
        <f>S82+S85</f>
        <v>1033.01658102454</v>
      </c>
    </row>
    <row r="82" spans="4:19" s="377" customFormat="1" ht="12.75">
      <c r="D82" s="380"/>
      <c r="E82" s="377" t="s">
        <v>21</v>
      </c>
      <c r="G82" s="381"/>
      <c r="H82" s="381"/>
      <c r="I82" s="383">
        <f>I83+I84</f>
        <v>0</v>
      </c>
      <c r="J82" s="383"/>
      <c r="K82" s="383">
        <f>K83+K84</f>
        <v>0</v>
      </c>
      <c r="L82" s="383"/>
      <c r="M82" s="383">
        <f>M83+M84</f>
        <v>0</v>
      </c>
      <c r="N82" s="383"/>
      <c r="O82" s="383">
        <f>O83+O84</f>
        <v>0</v>
      </c>
      <c r="P82" s="383"/>
      <c r="Q82" s="383">
        <f>Q83+Q84</f>
        <v>0</v>
      </c>
      <c r="R82" s="383"/>
      <c r="S82" s="383">
        <f>S83+S84</f>
        <v>0</v>
      </c>
    </row>
    <row r="83" spans="4:19" s="377" customFormat="1" ht="12.75">
      <c r="D83" s="380"/>
      <c r="E83" s="377" t="s">
        <v>703</v>
      </c>
      <c r="G83" s="381"/>
      <c r="H83" s="381"/>
      <c r="I83" s="383">
        <v>0</v>
      </c>
      <c r="J83" s="383"/>
      <c r="K83" s="383">
        <v>0</v>
      </c>
      <c r="L83" s="383"/>
      <c r="M83" s="383">
        <v>0</v>
      </c>
      <c r="N83" s="383"/>
      <c r="O83" s="383">
        <v>0</v>
      </c>
      <c r="P83" s="383"/>
      <c r="Q83" s="383">
        <v>0</v>
      </c>
      <c r="R83" s="383"/>
      <c r="S83" s="383">
        <v>0</v>
      </c>
    </row>
    <row r="84" spans="4:19" s="377" customFormat="1" ht="12.75">
      <c r="D84" s="380"/>
      <c r="E84" s="377" t="s">
        <v>744</v>
      </c>
      <c r="G84" s="380"/>
      <c r="H84" s="380"/>
      <c r="I84" s="383">
        <v>0</v>
      </c>
      <c r="J84" s="383"/>
      <c r="K84" s="383">
        <v>0</v>
      </c>
      <c r="L84" s="383"/>
      <c r="M84" s="383">
        <v>0</v>
      </c>
      <c r="N84" s="383"/>
      <c r="O84" s="383">
        <v>0</v>
      </c>
      <c r="P84" s="383"/>
      <c r="Q84" s="383">
        <v>0</v>
      </c>
      <c r="R84" s="383"/>
      <c r="S84" s="383">
        <v>0</v>
      </c>
    </row>
    <row r="85" spans="4:19" s="377" customFormat="1" ht="12.75">
      <c r="D85" s="380"/>
      <c r="E85" s="377" t="s">
        <v>22</v>
      </c>
      <c r="G85" s="380"/>
      <c r="H85" s="380"/>
      <c r="I85" s="383">
        <f>I86+I87</f>
        <v>1009.5435339999999</v>
      </c>
      <c r="J85" s="383"/>
      <c r="K85" s="383">
        <f>K86+K87</f>
        <v>15.545983000000001</v>
      </c>
      <c r="L85" s="383"/>
      <c r="M85" s="383">
        <f>M86+M87</f>
        <v>0</v>
      </c>
      <c r="N85" s="383"/>
      <c r="O85" s="383">
        <f>O86+O87</f>
        <v>7.9</v>
      </c>
      <c r="P85" s="383"/>
      <c r="Q85" s="383">
        <f>Q86+Q87</f>
        <v>0.02706402454016299</v>
      </c>
      <c r="R85" s="383"/>
      <c r="S85" s="383">
        <f>S86+S87</f>
        <v>1033.01658102454</v>
      </c>
    </row>
    <row r="86" spans="4:19" s="377" customFormat="1" ht="12.75">
      <c r="D86" s="380"/>
      <c r="E86" s="377" t="s">
        <v>703</v>
      </c>
      <c r="G86" s="381"/>
      <c r="H86" s="381"/>
      <c r="I86" s="383">
        <v>1</v>
      </c>
      <c r="J86" s="383"/>
      <c r="K86" s="383">
        <v>0</v>
      </c>
      <c r="L86" s="383"/>
      <c r="M86" s="383">
        <v>0</v>
      </c>
      <c r="N86" s="383"/>
      <c r="O86" s="383">
        <v>0</v>
      </c>
      <c r="P86" s="383"/>
      <c r="Q86" s="383">
        <v>0</v>
      </c>
      <c r="R86" s="383"/>
      <c r="S86" s="383">
        <v>1</v>
      </c>
    </row>
    <row r="87" spans="4:19" s="377" customFormat="1" ht="12.75">
      <c r="D87" s="380"/>
      <c r="E87" s="377" t="s">
        <v>744</v>
      </c>
      <c r="G87" s="381"/>
      <c r="H87" s="381"/>
      <c r="I87" s="383">
        <v>1008.5435339999999</v>
      </c>
      <c r="J87" s="383"/>
      <c r="K87" s="383">
        <v>15.545983000000001</v>
      </c>
      <c r="L87" s="383"/>
      <c r="M87" s="383">
        <v>0</v>
      </c>
      <c r="N87" s="383"/>
      <c r="O87" s="383">
        <v>7.9</v>
      </c>
      <c r="P87" s="383"/>
      <c r="Q87" s="383">
        <v>0.02706402454016299</v>
      </c>
      <c r="R87" s="383"/>
      <c r="S87" s="383">
        <v>1032.01658102454</v>
      </c>
    </row>
    <row r="88" spans="1:19" s="377" customFormat="1" ht="12.75">
      <c r="A88" s="377" t="s">
        <v>741</v>
      </c>
      <c r="D88" s="380"/>
      <c r="G88" s="380"/>
      <c r="H88" s="380"/>
      <c r="I88" s="383">
        <f>I89+I101</f>
        <v>21337.719622698987</v>
      </c>
      <c r="J88" s="383"/>
      <c r="K88" s="383">
        <f>K89+K101</f>
        <v>-513.0507424280819</v>
      </c>
      <c r="L88" s="383"/>
      <c r="M88" s="383">
        <f>M89+M101</f>
        <v>288.9580887594219</v>
      </c>
      <c r="N88" s="383"/>
      <c r="O88" s="383">
        <f>O89+O101</f>
        <v>671.4196658575476</v>
      </c>
      <c r="P88" s="383"/>
      <c r="Q88" s="383">
        <f>Q89+Q101</f>
        <v>-0.05402055000153183</v>
      </c>
      <c r="R88" s="383"/>
      <c r="S88" s="383">
        <f>S89+S101</f>
        <v>21784.992614337873</v>
      </c>
    </row>
    <row r="89" spans="1:19" s="377" customFormat="1" ht="12.75">
      <c r="A89" s="380"/>
      <c r="B89" s="380" t="s">
        <v>742</v>
      </c>
      <c r="C89" s="380"/>
      <c r="D89" s="380"/>
      <c r="G89" s="380"/>
      <c r="H89" s="380"/>
      <c r="I89" s="383">
        <f>I90+I91+I92</f>
        <v>336.28486294</v>
      </c>
      <c r="J89" s="383"/>
      <c r="K89" s="383">
        <f>K90+K91+K92</f>
        <v>-12.508092669999998</v>
      </c>
      <c r="L89" s="383"/>
      <c r="M89" s="383">
        <f>M90+M91+M92</f>
        <v>0</v>
      </c>
      <c r="N89" s="383"/>
      <c r="O89" s="383">
        <f>O90+O91+O92</f>
        <v>13.1</v>
      </c>
      <c r="P89" s="383"/>
      <c r="Q89" s="383">
        <f>Q90+Q91+Q92</f>
        <v>-0.022294000000012915</v>
      </c>
      <c r="R89" s="383"/>
      <c r="S89" s="383">
        <f>S90+S91+S92</f>
        <v>336.85447627</v>
      </c>
    </row>
    <row r="90" spans="1:19" s="377" customFormat="1" ht="12.75">
      <c r="A90" s="380"/>
      <c r="B90" s="380"/>
      <c r="C90" s="380"/>
      <c r="D90" s="380" t="s">
        <v>97</v>
      </c>
      <c r="G90" s="380"/>
      <c r="H90" s="380"/>
      <c r="I90" s="383">
        <v>2.7</v>
      </c>
      <c r="J90" s="383"/>
      <c r="K90" s="383">
        <v>0</v>
      </c>
      <c r="L90" s="383"/>
      <c r="M90" s="383">
        <v>0</v>
      </c>
      <c r="N90" s="383"/>
      <c r="O90" s="383">
        <v>0</v>
      </c>
      <c r="P90" s="383"/>
      <c r="Q90" s="383">
        <v>0</v>
      </c>
      <c r="R90" s="383"/>
      <c r="S90" s="383">
        <v>2.7</v>
      </c>
    </row>
    <row r="91" spans="4:19" s="377" customFormat="1" ht="12.75">
      <c r="D91" s="382" t="s">
        <v>485</v>
      </c>
      <c r="G91" s="380"/>
      <c r="H91" s="380"/>
      <c r="I91" s="383">
        <v>0</v>
      </c>
      <c r="J91" s="383"/>
      <c r="K91" s="383">
        <v>0</v>
      </c>
      <c r="L91" s="383"/>
      <c r="M91" s="383">
        <v>0</v>
      </c>
      <c r="N91" s="383"/>
      <c r="O91" s="383">
        <v>0</v>
      </c>
      <c r="P91" s="383"/>
      <c r="Q91" s="383">
        <v>0</v>
      </c>
      <c r="R91" s="383"/>
      <c r="S91" s="383">
        <v>0</v>
      </c>
    </row>
    <row r="92" spans="4:19" s="377" customFormat="1" ht="12.75">
      <c r="D92" s="380" t="s">
        <v>101</v>
      </c>
      <c r="G92" s="380"/>
      <c r="H92" s="380"/>
      <c r="I92" s="383">
        <f>I93+I96+I97+I100</f>
        <v>333.58486294</v>
      </c>
      <c r="J92" s="383"/>
      <c r="K92" s="383">
        <f>K93+K96+K97+K100</f>
        <v>-12.508092669999998</v>
      </c>
      <c r="L92" s="383"/>
      <c r="M92" s="383">
        <f>M93+M96+M97+M100</f>
        <v>0</v>
      </c>
      <c r="N92" s="383"/>
      <c r="O92" s="383">
        <f>O93+O96+O97+O100</f>
        <v>13.1</v>
      </c>
      <c r="P92" s="383"/>
      <c r="Q92" s="383">
        <f>Q93+Q96+Q97+Q100</f>
        <v>-0.022294000000012915</v>
      </c>
      <c r="R92" s="383"/>
      <c r="S92" s="383">
        <f>S93+S96+S97+S100</f>
        <v>334.15447627000003</v>
      </c>
    </row>
    <row r="93" spans="4:19" s="377" customFormat="1" ht="12.75">
      <c r="D93" s="380"/>
      <c r="E93" s="377" t="s">
        <v>22</v>
      </c>
      <c r="G93" s="380"/>
      <c r="H93" s="380"/>
      <c r="I93" s="383">
        <f>I94+I95</f>
        <v>0</v>
      </c>
      <c r="J93" s="383"/>
      <c r="K93" s="383">
        <f>K94+K95</f>
        <v>0</v>
      </c>
      <c r="L93" s="383"/>
      <c r="M93" s="383">
        <f>M94+M95</f>
        <v>0</v>
      </c>
      <c r="N93" s="383"/>
      <c r="O93" s="383">
        <f>O94+O95</f>
        <v>0</v>
      </c>
      <c r="P93" s="383"/>
      <c r="Q93" s="383">
        <f>Q94+Q95</f>
        <v>0</v>
      </c>
      <c r="R93" s="383"/>
      <c r="S93" s="383">
        <f>S94+S95</f>
        <v>0</v>
      </c>
    </row>
    <row r="94" spans="4:19" s="377" customFormat="1" ht="12.75">
      <c r="D94" s="380"/>
      <c r="E94" s="377" t="s">
        <v>703</v>
      </c>
      <c r="G94" s="380"/>
      <c r="H94" s="380"/>
      <c r="I94" s="383">
        <v>0</v>
      </c>
      <c r="J94" s="383"/>
      <c r="K94" s="383">
        <v>0</v>
      </c>
      <c r="L94" s="383"/>
      <c r="M94" s="383">
        <v>0</v>
      </c>
      <c r="N94" s="383"/>
      <c r="O94" s="383">
        <v>0</v>
      </c>
      <c r="P94" s="383"/>
      <c r="Q94" s="383">
        <v>0</v>
      </c>
      <c r="R94" s="383"/>
      <c r="S94" s="383">
        <v>0</v>
      </c>
    </row>
    <row r="95" spans="4:19" s="377" customFormat="1" ht="12.75">
      <c r="D95" s="380"/>
      <c r="E95" s="377" t="s">
        <v>744</v>
      </c>
      <c r="G95" s="380"/>
      <c r="H95" s="380"/>
      <c r="I95" s="383">
        <v>0</v>
      </c>
      <c r="J95" s="383"/>
      <c r="K95" s="383">
        <v>0</v>
      </c>
      <c r="L95" s="383"/>
      <c r="M95" s="383">
        <v>0</v>
      </c>
      <c r="N95" s="383"/>
      <c r="O95" s="383">
        <v>0</v>
      </c>
      <c r="P95" s="383"/>
      <c r="Q95" s="383">
        <v>0</v>
      </c>
      <c r="R95" s="383"/>
      <c r="S95" s="383">
        <v>0</v>
      </c>
    </row>
    <row r="96" spans="4:19" s="377" customFormat="1" ht="12.75">
      <c r="D96" s="380"/>
      <c r="E96" s="377" t="s">
        <v>23</v>
      </c>
      <c r="G96" s="380"/>
      <c r="H96" s="380"/>
      <c r="I96" s="383">
        <v>147</v>
      </c>
      <c r="J96" s="383"/>
      <c r="K96" s="383">
        <v>-10</v>
      </c>
      <c r="L96" s="383"/>
      <c r="M96" s="383">
        <v>0</v>
      </c>
      <c r="N96" s="383"/>
      <c r="O96" s="383">
        <v>6.1</v>
      </c>
      <c r="P96" s="383"/>
      <c r="Q96" s="383">
        <v>0</v>
      </c>
      <c r="R96" s="383"/>
      <c r="S96" s="383">
        <v>143.1</v>
      </c>
    </row>
    <row r="97" spans="4:19" s="377" customFormat="1" ht="12.75">
      <c r="D97" s="380"/>
      <c r="E97" s="377" t="s">
        <v>25</v>
      </c>
      <c r="G97" s="380"/>
      <c r="H97" s="380"/>
      <c r="I97" s="383">
        <f>I98+I99</f>
        <v>4.3</v>
      </c>
      <c r="J97" s="383"/>
      <c r="K97" s="383">
        <f>K98+K99</f>
        <v>-2.4866722599999997</v>
      </c>
      <c r="L97" s="383"/>
      <c r="M97" s="383">
        <f>M98+M99</f>
        <v>0</v>
      </c>
      <c r="N97" s="383"/>
      <c r="O97" s="383">
        <f>O98+O99</f>
        <v>0</v>
      </c>
      <c r="P97" s="383"/>
      <c r="Q97" s="383">
        <f>Q98+Q99</f>
        <v>-0.013327740000000254</v>
      </c>
      <c r="R97" s="383"/>
      <c r="S97" s="383">
        <f>S98+S99</f>
        <v>1.8</v>
      </c>
    </row>
    <row r="98" spans="4:19" s="377" customFormat="1" ht="12.75">
      <c r="D98" s="380"/>
      <c r="E98" s="377" t="s">
        <v>703</v>
      </c>
      <c r="G98" s="381"/>
      <c r="H98" s="381"/>
      <c r="I98" s="383">
        <v>4.3</v>
      </c>
      <c r="J98" s="383"/>
      <c r="K98" s="383">
        <v>-2.4866722599999997</v>
      </c>
      <c r="L98" s="383"/>
      <c r="M98" s="383">
        <v>0</v>
      </c>
      <c r="N98" s="383"/>
      <c r="O98" s="383">
        <v>0</v>
      </c>
      <c r="P98" s="383"/>
      <c r="Q98" s="383">
        <v>-0.013327740000000254</v>
      </c>
      <c r="R98" s="383"/>
      <c r="S98" s="383">
        <v>1.8</v>
      </c>
    </row>
    <row r="99" spans="4:19" s="377" customFormat="1" ht="12.75">
      <c r="D99" s="380"/>
      <c r="E99" s="377" t="s">
        <v>744</v>
      </c>
      <c r="G99" s="381"/>
      <c r="H99" s="381"/>
      <c r="I99" s="383">
        <v>0</v>
      </c>
      <c r="J99" s="383"/>
      <c r="K99" s="383">
        <v>0</v>
      </c>
      <c r="L99" s="383"/>
      <c r="M99" s="383">
        <v>0</v>
      </c>
      <c r="N99" s="383"/>
      <c r="O99" s="383">
        <v>0</v>
      </c>
      <c r="P99" s="383"/>
      <c r="Q99" s="383">
        <v>0</v>
      </c>
      <c r="R99" s="383"/>
      <c r="S99" s="383">
        <v>0</v>
      </c>
    </row>
    <row r="100" spans="4:19" s="377" customFormat="1" ht="12.75">
      <c r="D100" s="380"/>
      <c r="E100" s="377" t="s">
        <v>718</v>
      </c>
      <c r="G100" s="380"/>
      <c r="H100" s="380"/>
      <c r="I100" s="383">
        <v>182.28486294</v>
      </c>
      <c r="J100" s="383"/>
      <c r="K100" s="383">
        <v>-0.021420409999999973</v>
      </c>
      <c r="L100" s="383"/>
      <c r="M100" s="383">
        <v>0</v>
      </c>
      <c r="N100" s="383"/>
      <c r="O100" s="383">
        <v>7</v>
      </c>
      <c r="P100" s="383"/>
      <c r="Q100" s="383">
        <v>-0.00896626000001266</v>
      </c>
      <c r="R100" s="383"/>
      <c r="S100" s="383">
        <v>189.25447627</v>
      </c>
    </row>
    <row r="101" spans="1:19" s="377" customFormat="1" ht="12.75">
      <c r="A101" s="380"/>
      <c r="B101" s="380" t="s">
        <v>743</v>
      </c>
      <c r="C101" s="380"/>
      <c r="D101" s="380"/>
      <c r="G101" s="380"/>
      <c r="H101" s="380"/>
      <c r="I101" s="383">
        <f>I102+I103+I106+I107</f>
        <v>21001.434759758988</v>
      </c>
      <c r="J101" s="383"/>
      <c r="K101" s="383">
        <f>K102+K103+K106+K107</f>
        <v>-500.54264975808184</v>
      </c>
      <c r="L101" s="383"/>
      <c r="M101" s="383">
        <f>M102+M103+M106+M107</f>
        <v>288.9580887594219</v>
      </c>
      <c r="N101" s="383"/>
      <c r="O101" s="383">
        <f>O102+O103+O106+O107</f>
        <v>658.3196658575475</v>
      </c>
      <c r="P101" s="383"/>
      <c r="Q101" s="383">
        <f>Q102+Q103+Q106+Q107</f>
        <v>-0.031726550001518916</v>
      </c>
      <c r="R101" s="383"/>
      <c r="S101" s="383">
        <f>S102+S103+S106+S107</f>
        <v>21448.138138067872</v>
      </c>
    </row>
    <row r="102" spans="1:19" s="377" customFormat="1" ht="12.75">
      <c r="A102" s="380"/>
      <c r="B102" s="380"/>
      <c r="C102" s="380"/>
      <c r="D102" s="380" t="s">
        <v>196</v>
      </c>
      <c r="G102" s="380"/>
      <c r="H102" s="380"/>
      <c r="I102" s="383">
        <v>6553.258087075672</v>
      </c>
      <c r="J102" s="383"/>
      <c r="K102" s="383">
        <v>338.03383334605707</v>
      </c>
      <c r="L102" s="383"/>
      <c r="M102" s="383">
        <v>31.342908752917605</v>
      </c>
      <c r="N102" s="383"/>
      <c r="O102" s="383">
        <v>231.45335902821455</v>
      </c>
      <c r="P102" s="383"/>
      <c r="Q102" s="383">
        <v>0</v>
      </c>
      <c r="R102" s="383"/>
      <c r="S102" s="383">
        <v>7154.088188202861</v>
      </c>
    </row>
    <row r="103" spans="4:19" s="377" customFormat="1" ht="12.75">
      <c r="D103" s="380" t="s">
        <v>97</v>
      </c>
      <c r="G103" s="380"/>
      <c r="H103" s="380"/>
      <c r="I103" s="383">
        <f>I104+I105</f>
        <v>2860.5273831533104</v>
      </c>
      <c r="J103" s="383"/>
      <c r="K103" s="383">
        <f>K104+K105</f>
        <v>64.85205170186029</v>
      </c>
      <c r="L103" s="383"/>
      <c r="M103" s="383">
        <f>M104+M105</f>
        <v>238.6982912205059</v>
      </c>
      <c r="N103" s="383"/>
      <c r="O103" s="383">
        <f>O104+O105</f>
        <v>95.66630682933297</v>
      </c>
      <c r="P103" s="383"/>
      <c r="Q103" s="383">
        <f>Q104+Q105</f>
        <v>-0.06414154999982813</v>
      </c>
      <c r="R103" s="383"/>
      <c r="S103" s="383">
        <f>S104+S105</f>
        <v>3259.67989135501</v>
      </c>
    </row>
    <row r="104" spans="4:19" s="377" customFormat="1" ht="12.75">
      <c r="D104" s="380"/>
      <c r="E104" s="377" t="s">
        <v>609</v>
      </c>
      <c r="G104" s="380"/>
      <c r="H104" s="380"/>
      <c r="I104" s="383">
        <v>976.0026506533106</v>
      </c>
      <c r="J104" s="383"/>
      <c r="K104" s="383">
        <v>46.2462701518603</v>
      </c>
      <c r="L104" s="383"/>
      <c r="M104" s="383">
        <v>209.0982912205059</v>
      </c>
      <c r="N104" s="383"/>
      <c r="O104" s="383">
        <v>95.66630682933297</v>
      </c>
      <c r="P104" s="383"/>
      <c r="Q104" s="383">
        <v>0</v>
      </c>
      <c r="R104" s="383"/>
      <c r="S104" s="383">
        <v>1327.0135188550098</v>
      </c>
    </row>
    <row r="105" spans="4:19" s="377" customFormat="1" ht="12.75">
      <c r="D105" s="380"/>
      <c r="E105" s="377" t="s">
        <v>255</v>
      </c>
      <c r="G105" s="380"/>
      <c r="H105" s="380"/>
      <c r="I105" s="383">
        <v>1884.5247325</v>
      </c>
      <c r="J105" s="383"/>
      <c r="K105" s="383">
        <v>18.60578154999999</v>
      </c>
      <c r="L105" s="383"/>
      <c r="M105" s="383">
        <v>29.6</v>
      </c>
      <c r="N105" s="383"/>
      <c r="O105" s="383">
        <v>0</v>
      </c>
      <c r="P105" s="383"/>
      <c r="Q105" s="383">
        <v>-0.06414154999982813</v>
      </c>
      <c r="R105" s="383"/>
      <c r="S105" s="383">
        <v>1932.6663725</v>
      </c>
    </row>
    <row r="106" spans="4:19" s="377" customFormat="1" ht="12.75">
      <c r="D106" s="380" t="s">
        <v>485</v>
      </c>
      <c r="G106" s="381"/>
      <c r="H106" s="381"/>
      <c r="I106" s="383">
        <v>2044.6581635300022</v>
      </c>
      <c r="J106" s="383"/>
      <c r="K106" s="383">
        <v>-860.6148169559993</v>
      </c>
      <c r="L106" s="383"/>
      <c r="M106" s="383">
        <v>18.916888785998424</v>
      </c>
      <c r="N106" s="383"/>
      <c r="O106" s="383">
        <v>324.2</v>
      </c>
      <c r="P106" s="383"/>
      <c r="Q106" s="383">
        <v>0</v>
      </c>
      <c r="R106" s="383"/>
      <c r="S106" s="383">
        <v>1527.1602353600013</v>
      </c>
    </row>
    <row r="107" spans="4:19" s="377" customFormat="1" ht="12.75">
      <c r="D107" s="380" t="s">
        <v>101</v>
      </c>
      <c r="G107" s="381"/>
      <c r="H107" s="381"/>
      <c r="I107" s="383">
        <f>I108+I111+I112</f>
        <v>9542.991126</v>
      </c>
      <c r="J107" s="383"/>
      <c r="K107" s="383">
        <f>K108+K111+K112</f>
        <v>-42.81371784999982</v>
      </c>
      <c r="L107" s="383"/>
      <c r="M107" s="383">
        <f>M108+M111+M112</f>
        <v>0</v>
      </c>
      <c r="N107" s="383"/>
      <c r="O107" s="383">
        <f>O108+O111+O112</f>
        <v>7</v>
      </c>
      <c r="P107" s="383"/>
      <c r="Q107" s="383">
        <f>Q108+Q111+Q112</f>
        <v>0.03241499999830921</v>
      </c>
      <c r="R107" s="383"/>
      <c r="S107" s="383">
        <f>S108+S111+S112</f>
        <v>9507.209823149999</v>
      </c>
    </row>
    <row r="108" spans="4:19" s="377" customFormat="1" ht="12.75">
      <c r="D108" s="380"/>
      <c r="E108" s="377" t="s">
        <v>22</v>
      </c>
      <c r="G108" s="380"/>
      <c r="H108" s="380"/>
      <c r="I108" s="383">
        <f>I109+I110</f>
        <v>9292.891126</v>
      </c>
      <c r="J108" s="383"/>
      <c r="K108" s="383">
        <f>K109+K110</f>
        <v>-48.11371784999983</v>
      </c>
      <c r="L108" s="383"/>
      <c r="M108" s="383">
        <f>M109+M110</f>
        <v>0</v>
      </c>
      <c r="N108" s="383"/>
      <c r="O108" s="383">
        <f>O109+O110</f>
        <v>7</v>
      </c>
      <c r="P108" s="383"/>
      <c r="Q108" s="383">
        <f>Q109+Q110</f>
        <v>0.03241499999830921</v>
      </c>
      <c r="R108" s="383"/>
      <c r="S108" s="383">
        <f>S109+S110</f>
        <v>9251.809823149999</v>
      </c>
    </row>
    <row r="109" spans="4:19" s="377" customFormat="1" ht="12.75">
      <c r="D109" s="380"/>
      <c r="E109" s="377" t="s">
        <v>703</v>
      </c>
      <c r="G109" s="380"/>
      <c r="H109" s="380"/>
      <c r="I109" s="383">
        <v>2392.329895</v>
      </c>
      <c r="J109" s="383"/>
      <c r="K109" s="383">
        <v>1290.675716</v>
      </c>
      <c r="L109" s="383"/>
      <c r="M109" s="383">
        <v>0</v>
      </c>
      <c r="N109" s="383"/>
      <c r="O109" s="383">
        <v>0</v>
      </c>
      <c r="P109" s="383"/>
      <c r="Q109" s="383">
        <v>0.007478000000219254</v>
      </c>
      <c r="R109" s="383"/>
      <c r="S109" s="383">
        <v>3683.013089</v>
      </c>
    </row>
    <row r="110" spans="4:19" s="377" customFormat="1" ht="12.75">
      <c r="D110" s="380"/>
      <c r="E110" s="377" t="s">
        <v>744</v>
      </c>
      <c r="G110" s="380"/>
      <c r="H110" s="380"/>
      <c r="I110" s="383">
        <v>6900.561231000001</v>
      </c>
      <c r="J110" s="383"/>
      <c r="K110" s="383">
        <v>-1338.7894338499998</v>
      </c>
      <c r="L110" s="383"/>
      <c r="M110" s="383">
        <v>0</v>
      </c>
      <c r="N110" s="383"/>
      <c r="O110" s="383">
        <v>7</v>
      </c>
      <c r="P110" s="383"/>
      <c r="Q110" s="383">
        <v>0.02493699999808996</v>
      </c>
      <c r="R110" s="383"/>
      <c r="S110" s="383">
        <v>5568.796734149999</v>
      </c>
    </row>
    <row r="111" spans="4:19" s="377" customFormat="1" ht="12.75">
      <c r="D111" s="380"/>
      <c r="E111" s="377" t="s">
        <v>90</v>
      </c>
      <c r="G111" s="380"/>
      <c r="H111" s="380"/>
      <c r="I111" s="383">
        <v>250.1</v>
      </c>
      <c r="J111" s="383"/>
      <c r="K111" s="383">
        <v>5.300000000000011</v>
      </c>
      <c r="L111" s="383"/>
      <c r="M111" s="383">
        <v>0</v>
      </c>
      <c r="N111" s="383"/>
      <c r="O111" s="383">
        <v>0</v>
      </c>
      <c r="P111" s="383"/>
      <c r="Q111" s="383">
        <v>0</v>
      </c>
      <c r="R111" s="383"/>
      <c r="S111" s="383">
        <v>255.4</v>
      </c>
    </row>
    <row r="112" spans="1:19" s="377" customFormat="1" ht="12.75">
      <c r="A112" s="380"/>
      <c r="B112" s="380"/>
      <c r="C112" s="380"/>
      <c r="D112" s="380"/>
      <c r="E112" s="377" t="s">
        <v>25</v>
      </c>
      <c r="G112" s="380"/>
      <c r="H112" s="380"/>
      <c r="I112" s="383">
        <v>0</v>
      </c>
      <c r="J112" s="383"/>
      <c r="K112" s="383">
        <v>0</v>
      </c>
      <c r="L112" s="383"/>
      <c r="M112" s="383">
        <v>0</v>
      </c>
      <c r="N112" s="383"/>
      <c r="O112" s="383">
        <v>0</v>
      </c>
      <c r="P112" s="383"/>
      <c r="Q112" s="383">
        <v>0</v>
      </c>
      <c r="R112" s="383"/>
      <c r="S112" s="383">
        <v>0</v>
      </c>
    </row>
    <row r="113" spans="1:19" s="377" customFormat="1" ht="12.75">
      <c r="A113" s="377" t="s">
        <v>747</v>
      </c>
      <c r="D113" s="380"/>
      <c r="G113" s="380"/>
      <c r="H113" s="380"/>
      <c r="I113" s="383">
        <f>I114+I117+I120+I121</f>
        <v>155211.1356487283</v>
      </c>
      <c r="J113" s="383"/>
      <c r="K113" s="383">
        <f>K114+K117+K120+K121</f>
        <v>-541.3782083773151</v>
      </c>
      <c r="L113" s="383"/>
      <c r="M113" s="383">
        <f>M114+M117+M120+M121</f>
        <v>1810.9033092337813</v>
      </c>
      <c r="N113" s="383"/>
      <c r="O113" s="383">
        <f>O114+O117+O120+O121</f>
        <v>5280.2306439676595</v>
      </c>
      <c r="P113" s="383"/>
      <c r="Q113" s="383">
        <f>Q114+Q117+Q120+Q121</f>
        <v>-10.083442362923574</v>
      </c>
      <c r="R113" s="383"/>
      <c r="S113" s="383">
        <f>S114+S117+S120+S121</f>
        <v>161750.80795118946</v>
      </c>
    </row>
    <row r="114" spans="4:19" s="377" customFormat="1" ht="12.75">
      <c r="D114" s="380" t="s">
        <v>196</v>
      </c>
      <c r="G114" s="380"/>
      <c r="H114" s="380"/>
      <c r="I114" s="383">
        <f>I115+I116</f>
        <v>99818.72448632712</v>
      </c>
      <c r="J114" s="383"/>
      <c r="K114" s="383">
        <f>K115+K116</f>
        <v>2166.6260386452163</v>
      </c>
      <c r="L114" s="383"/>
      <c r="M114" s="383">
        <f>M115+M116</f>
        <v>414.717222613053</v>
      </c>
      <c r="N114" s="383"/>
      <c r="O114" s="383">
        <f>O115+O116</f>
        <v>3057.131677348505</v>
      </c>
      <c r="P114" s="383"/>
      <c r="Q114" s="383">
        <f>Q115+Q116</f>
        <v>6.530163999992496</v>
      </c>
      <c r="R114" s="383"/>
      <c r="S114" s="383">
        <f>S115+S116</f>
        <v>105463.72958893389</v>
      </c>
    </row>
    <row r="115" spans="4:19" s="377" customFormat="1" ht="12.75">
      <c r="D115" s="380"/>
      <c r="E115" s="377" t="s">
        <v>704</v>
      </c>
      <c r="G115" s="380"/>
      <c r="H115" s="380"/>
      <c r="I115" s="383">
        <v>96344.91817732713</v>
      </c>
      <c r="J115" s="383"/>
      <c r="K115" s="383">
        <v>1906.7602756452152</v>
      </c>
      <c r="L115" s="383"/>
      <c r="M115" s="383">
        <v>414.717222613053</v>
      </c>
      <c r="N115" s="383"/>
      <c r="O115" s="383">
        <v>2977.431677348505</v>
      </c>
      <c r="P115" s="383"/>
      <c r="Q115" s="383">
        <v>0</v>
      </c>
      <c r="R115" s="383"/>
      <c r="S115" s="383">
        <v>101643.82735293389</v>
      </c>
    </row>
    <row r="116" spans="4:19" s="377" customFormat="1" ht="12.75">
      <c r="D116" s="380"/>
      <c r="E116" s="377" t="s">
        <v>17</v>
      </c>
      <c r="G116" s="380"/>
      <c r="H116" s="380"/>
      <c r="I116" s="383">
        <v>3473.806308999999</v>
      </c>
      <c r="J116" s="383"/>
      <c r="K116" s="383">
        <v>259.865763000001</v>
      </c>
      <c r="L116" s="383"/>
      <c r="M116" s="383">
        <v>0</v>
      </c>
      <c r="N116" s="383"/>
      <c r="O116" s="383">
        <v>79.7</v>
      </c>
      <c r="P116" s="383"/>
      <c r="Q116" s="383">
        <v>6.530163999992496</v>
      </c>
      <c r="R116" s="383"/>
      <c r="S116" s="383">
        <v>3819.9022359999926</v>
      </c>
    </row>
    <row r="117" spans="4:19" s="377" customFormat="1" ht="12.75">
      <c r="D117" s="380" t="s">
        <v>97</v>
      </c>
      <c r="G117" s="380"/>
      <c r="H117" s="380"/>
      <c r="I117" s="383">
        <f>I118+I119</f>
        <v>17373.729685230057</v>
      </c>
      <c r="J117" s="383"/>
      <c r="K117" s="383">
        <f>K118+K119</f>
        <v>-673.423214109253</v>
      </c>
      <c r="L117" s="383"/>
      <c r="M117" s="383">
        <f>M118+M119</f>
        <v>1177.537844869849</v>
      </c>
      <c r="N117" s="383"/>
      <c r="O117" s="383">
        <f>O118+O119</f>
        <v>809.698966619154</v>
      </c>
      <c r="P117" s="383"/>
      <c r="Q117" s="383">
        <f>Q118+Q119</f>
        <v>-0.024542720040059862</v>
      </c>
      <c r="R117" s="383"/>
      <c r="S117" s="383">
        <f>S118+S119</f>
        <v>18687.518739889765</v>
      </c>
    </row>
    <row r="118" spans="4:19" s="377" customFormat="1" ht="12.75">
      <c r="D118" s="380"/>
      <c r="E118" s="377" t="s">
        <v>609</v>
      </c>
      <c r="G118" s="380"/>
      <c r="H118" s="380"/>
      <c r="I118" s="383">
        <v>8841.931462869281</v>
      </c>
      <c r="J118" s="383"/>
      <c r="K118" s="383">
        <v>-138.08049710925292</v>
      </c>
      <c r="L118" s="383"/>
      <c r="M118" s="383">
        <v>941.7378448698491</v>
      </c>
      <c r="N118" s="383"/>
      <c r="O118" s="383">
        <v>800.698966619154</v>
      </c>
      <c r="P118" s="383"/>
      <c r="Q118" s="383">
        <v>0</v>
      </c>
      <c r="R118" s="383"/>
      <c r="S118" s="383">
        <v>10446.287777249032</v>
      </c>
    </row>
    <row r="119" spans="4:19" s="377" customFormat="1" ht="12.75">
      <c r="D119" s="380"/>
      <c r="E119" s="377" t="s">
        <v>255</v>
      </c>
      <c r="G119" s="381"/>
      <c r="H119" s="381"/>
      <c r="I119" s="383">
        <v>8531.798222360774</v>
      </c>
      <c r="J119" s="383"/>
      <c r="K119" s="383">
        <v>-535.342717</v>
      </c>
      <c r="L119" s="383"/>
      <c r="M119" s="383">
        <v>235.8</v>
      </c>
      <c r="N119" s="383"/>
      <c r="O119" s="383">
        <v>9</v>
      </c>
      <c r="P119" s="383"/>
      <c r="Q119" s="383">
        <v>-0.024542720040059862</v>
      </c>
      <c r="R119" s="383"/>
      <c r="S119" s="383">
        <v>8241.230962640733</v>
      </c>
    </row>
    <row r="120" spans="4:19" s="377" customFormat="1" ht="12.75">
      <c r="D120" s="380" t="s">
        <v>485</v>
      </c>
      <c r="G120" s="381"/>
      <c r="H120" s="381"/>
      <c r="I120" s="383">
        <v>835.3184727799996</v>
      </c>
      <c r="J120" s="383"/>
      <c r="K120" s="383">
        <v>-1359.285334861</v>
      </c>
      <c r="L120" s="383"/>
      <c r="M120" s="383">
        <v>218.64824175087927</v>
      </c>
      <c r="N120" s="383"/>
      <c r="O120" s="383">
        <v>1200.4</v>
      </c>
      <c r="P120" s="383"/>
      <c r="Q120" s="383">
        <v>0</v>
      </c>
      <c r="R120" s="383"/>
      <c r="S120" s="383">
        <v>895.081379669879</v>
      </c>
    </row>
    <row r="121" spans="4:19" s="377" customFormat="1" ht="12.75">
      <c r="D121" s="380" t="s">
        <v>101</v>
      </c>
      <c r="G121" s="380"/>
      <c r="H121" s="380"/>
      <c r="I121" s="383">
        <f>I122+I125+I128</f>
        <v>37183.3630043911</v>
      </c>
      <c r="J121" s="383"/>
      <c r="K121" s="383">
        <f>K122+K125+K128</f>
        <v>-675.2956980522786</v>
      </c>
      <c r="L121" s="383"/>
      <c r="M121" s="383">
        <f>M122+M125+M128</f>
        <v>0</v>
      </c>
      <c r="N121" s="383"/>
      <c r="O121" s="383">
        <f>O122+O125+O128</f>
        <v>213</v>
      </c>
      <c r="P121" s="383"/>
      <c r="Q121" s="383">
        <f>Q122+Q125+Q128</f>
        <v>-16.58906364287601</v>
      </c>
      <c r="R121" s="383"/>
      <c r="S121" s="383">
        <f>S122+S125+S128</f>
        <v>36704.47824269594</v>
      </c>
    </row>
    <row r="122" spans="4:19" s="377" customFormat="1" ht="12.75">
      <c r="D122" s="380"/>
      <c r="E122" s="377" t="s">
        <v>21</v>
      </c>
      <c r="G122" s="380"/>
      <c r="H122" s="380"/>
      <c r="I122" s="383">
        <f>I123+I124</f>
        <v>7821.814913924508</v>
      </c>
      <c r="J122" s="383"/>
      <c r="K122" s="383">
        <f>K123+K124</f>
        <v>-351.0595588122779</v>
      </c>
      <c r="L122" s="383"/>
      <c r="M122" s="383">
        <f>M123+M124</f>
        <v>0</v>
      </c>
      <c r="N122" s="383"/>
      <c r="O122" s="383">
        <f>O123+O124</f>
        <v>0</v>
      </c>
      <c r="P122" s="383"/>
      <c r="Q122" s="383">
        <f>Q123+Q124</f>
        <v>0.0019999999994362305</v>
      </c>
      <c r="R122" s="383"/>
      <c r="S122" s="383">
        <f>S123+S124</f>
        <v>7470.75735511223</v>
      </c>
    </row>
    <row r="123" spans="4:19" s="377" customFormat="1" ht="12.75">
      <c r="D123" s="380"/>
      <c r="E123" s="377" t="s">
        <v>703</v>
      </c>
      <c r="G123" s="380"/>
      <c r="H123" s="380"/>
      <c r="I123" s="383">
        <v>6952.957341863508</v>
      </c>
      <c r="J123" s="383"/>
      <c r="K123" s="383">
        <v>-342.1044548122779</v>
      </c>
      <c r="L123" s="383"/>
      <c r="M123" s="383">
        <v>0</v>
      </c>
      <c r="N123" s="383"/>
      <c r="O123" s="383">
        <v>0</v>
      </c>
      <c r="P123" s="383"/>
      <c r="Q123" s="383">
        <v>-5.115907697472721E-13</v>
      </c>
      <c r="R123" s="383"/>
      <c r="S123" s="383">
        <v>6610.85288705123</v>
      </c>
    </row>
    <row r="124" spans="4:19" s="377" customFormat="1" ht="12.75">
      <c r="D124" s="380"/>
      <c r="E124" s="377" t="s">
        <v>744</v>
      </c>
      <c r="G124" s="380"/>
      <c r="H124" s="380"/>
      <c r="I124" s="383">
        <v>868.8575720609999</v>
      </c>
      <c r="J124" s="383"/>
      <c r="K124" s="383">
        <v>-8.955104</v>
      </c>
      <c r="L124" s="383"/>
      <c r="M124" s="383">
        <v>0</v>
      </c>
      <c r="N124" s="383"/>
      <c r="O124" s="383">
        <v>0</v>
      </c>
      <c r="P124" s="383"/>
      <c r="Q124" s="383">
        <v>0.0019999999999478213</v>
      </c>
      <c r="R124" s="383"/>
      <c r="S124" s="383">
        <v>859.9044680609998</v>
      </c>
    </row>
    <row r="125" spans="4:19" s="377" customFormat="1" ht="12.75">
      <c r="D125" s="380"/>
      <c r="E125" s="377" t="s">
        <v>22</v>
      </c>
      <c r="G125" s="380"/>
      <c r="H125" s="380"/>
      <c r="I125" s="383">
        <f>I126+I127</f>
        <v>29361.548090466593</v>
      </c>
      <c r="J125" s="383"/>
      <c r="K125" s="383">
        <f>K126+K127</f>
        <v>-324.23613924000074</v>
      </c>
      <c r="L125" s="383"/>
      <c r="M125" s="383">
        <f>M126+M127</f>
        <v>0</v>
      </c>
      <c r="N125" s="383"/>
      <c r="O125" s="383">
        <f>O126+O127</f>
        <v>213</v>
      </c>
      <c r="P125" s="383"/>
      <c r="Q125" s="383">
        <f>Q126+Q127</f>
        <v>-16.591063642875447</v>
      </c>
      <c r="R125" s="383"/>
      <c r="S125" s="383">
        <f>S126+S127</f>
        <v>29233.720887583713</v>
      </c>
    </row>
    <row r="126" spans="1:19" s="377" customFormat="1" ht="12.75">
      <c r="A126" s="382"/>
      <c r="B126" s="382"/>
      <c r="C126" s="382"/>
      <c r="D126" s="388"/>
      <c r="E126" s="382" t="s">
        <v>703</v>
      </c>
      <c r="G126" s="380"/>
      <c r="H126" s="380"/>
      <c r="I126" s="383">
        <v>2656.6031575150005</v>
      </c>
      <c r="J126" s="383"/>
      <c r="K126" s="383">
        <v>-999.946933</v>
      </c>
      <c r="L126" s="383"/>
      <c r="M126" s="383">
        <v>0</v>
      </c>
      <c r="N126" s="383"/>
      <c r="O126" s="383">
        <v>0</v>
      </c>
      <c r="P126" s="383"/>
      <c r="Q126" s="383">
        <v>0.011952999999721214</v>
      </c>
      <c r="R126" s="383"/>
      <c r="S126" s="383">
        <v>1656.668177515</v>
      </c>
    </row>
    <row r="127" spans="1:19" s="377" customFormat="1" ht="12.75">
      <c r="A127" s="382"/>
      <c r="B127" s="382"/>
      <c r="C127" s="382"/>
      <c r="D127" s="388"/>
      <c r="E127" s="382" t="s">
        <v>744</v>
      </c>
      <c r="G127" s="380"/>
      <c r="H127" s="380"/>
      <c r="I127" s="383">
        <v>26704.944932951592</v>
      </c>
      <c r="J127" s="383"/>
      <c r="K127" s="383">
        <v>675.7107937599992</v>
      </c>
      <c r="L127" s="383"/>
      <c r="M127" s="383">
        <v>0</v>
      </c>
      <c r="N127" s="383"/>
      <c r="O127" s="383">
        <v>213</v>
      </c>
      <c r="P127" s="383"/>
      <c r="Q127" s="383">
        <v>-16.60301664287517</v>
      </c>
      <c r="R127" s="383"/>
      <c r="S127" s="383">
        <v>27577.052710068714</v>
      </c>
    </row>
    <row r="128" spans="5:19" s="377" customFormat="1" ht="12.75">
      <c r="E128" s="377" t="s">
        <v>25</v>
      </c>
      <c r="G128" s="380"/>
      <c r="H128" s="380"/>
      <c r="I128" s="383">
        <v>0</v>
      </c>
      <c r="J128" s="383"/>
      <c r="K128" s="383">
        <v>0</v>
      </c>
      <c r="L128" s="383"/>
      <c r="M128" s="383">
        <v>0</v>
      </c>
      <c r="N128" s="383"/>
      <c r="O128" s="383">
        <v>0</v>
      </c>
      <c r="P128" s="383"/>
      <c r="Q128" s="383">
        <v>0</v>
      </c>
      <c r="R128" s="383"/>
      <c r="S128" s="383">
        <v>0</v>
      </c>
    </row>
    <row r="129" spans="1:19" s="382" customFormat="1" ht="12.75">
      <c r="A129" s="384"/>
      <c r="B129" s="384"/>
      <c r="C129" s="384"/>
      <c r="D129" s="384"/>
      <c r="E129" s="384"/>
      <c r="F129" s="384"/>
      <c r="G129" s="384"/>
      <c r="H129" s="384"/>
      <c r="I129" s="385"/>
      <c r="J129" s="385"/>
      <c r="K129" s="386"/>
      <c r="L129" s="386"/>
      <c r="M129" s="386"/>
      <c r="N129" s="386"/>
      <c r="O129" s="386"/>
      <c r="P129" s="386"/>
      <c r="Q129" s="385"/>
      <c r="R129" s="385"/>
      <c r="S129" s="385"/>
    </row>
    <row r="130" spans="9:19" s="257" customFormat="1" ht="12.75">
      <c r="I130" s="243"/>
      <c r="J130" s="243"/>
      <c r="K130" s="243"/>
      <c r="L130" s="243"/>
      <c r="M130" s="243"/>
      <c r="N130" s="243"/>
      <c r="O130" s="243"/>
      <c r="P130" s="243"/>
      <c r="Q130" s="243"/>
      <c r="R130" s="243"/>
      <c r="S130" s="243"/>
    </row>
    <row r="131" spans="1:19" s="192" customFormat="1" ht="12.75">
      <c r="A131" s="387" t="s">
        <v>589</v>
      </c>
      <c r="B131" s="377" t="s">
        <v>705</v>
      </c>
      <c r="C131" s="377"/>
      <c r="D131" s="377"/>
      <c r="E131" s="377"/>
      <c r="F131" s="377"/>
      <c r="G131" s="377"/>
      <c r="H131" s="377"/>
      <c r="I131" s="383"/>
      <c r="J131" s="383"/>
      <c r="K131" s="383"/>
      <c r="L131" s="383"/>
      <c r="M131" s="383"/>
      <c r="N131" s="383"/>
      <c r="O131" s="383"/>
      <c r="P131" s="383"/>
      <c r="Q131" s="383"/>
      <c r="R131" s="383"/>
      <c r="S131" s="383"/>
    </row>
    <row r="132" spans="1:19" s="192" customFormat="1" ht="12.75">
      <c r="A132" s="377"/>
      <c r="B132" s="377" t="s">
        <v>706</v>
      </c>
      <c r="C132" s="377"/>
      <c r="D132" s="377"/>
      <c r="E132" s="377"/>
      <c r="F132" s="377"/>
      <c r="G132" s="377"/>
      <c r="H132" s="377"/>
      <c r="I132" s="383"/>
      <c r="J132" s="383"/>
      <c r="K132" s="383"/>
      <c r="L132" s="383"/>
      <c r="M132" s="383"/>
      <c r="N132" s="383"/>
      <c r="O132" s="383"/>
      <c r="P132" s="383"/>
      <c r="Q132" s="383"/>
      <c r="R132" s="383"/>
      <c r="S132" s="383"/>
    </row>
    <row r="133" spans="2:19" s="377" customFormat="1" ht="12.75">
      <c r="B133" s="377" t="s">
        <v>713</v>
      </c>
      <c r="I133" s="383"/>
      <c r="J133" s="383"/>
      <c r="K133" s="383"/>
      <c r="L133" s="383"/>
      <c r="M133" s="383"/>
      <c r="N133" s="383"/>
      <c r="O133" s="383"/>
      <c r="P133" s="383"/>
      <c r="Q133" s="383"/>
      <c r="R133" s="383"/>
      <c r="S133" s="383"/>
    </row>
    <row r="134" spans="1:19" s="377" customFormat="1" ht="12.75">
      <c r="A134" s="363"/>
      <c r="B134" s="363" t="s">
        <v>712</v>
      </c>
      <c r="C134" s="363"/>
      <c r="D134" s="363"/>
      <c r="E134" s="363"/>
      <c r="I134" s="383"/>
      <c r="J134" s="383"/>
      <c r="K134" s="383"/>
      <c r="L134" s="383"/>
      <c r="M134" s="383"/>
      <c r="N134" s="383"/>
      <c r="O134" s="383"/>
      <c r="P134" s="383"/>
      <c r="Q134" s="383"/>
      <c r="R134" s="383"/>
      <c r="S134" s="383"/>
    </row>
    <row r="135" spans="1:19" s="377" customFormat="1" ht="12.75">
      <c r="A135" s="363" t="s">
        <v>748</v>
      </c>
      <c r="B135" s="363"/>
      <c r="C135" s="363"/>
      <c r="D135" s="363"/>
      <c r="E135" s="363"/>
      <c r="I135" s="383"/>
      <c r="J135" s="383"/>
      <c r="K135" s="383"/>
      <c r="L135" s="383"/>
      <c r="M135" s="383"/>
      <c r="N135" s="383"/>
      <c r="O135" s="383"/>
      <c r="P135" s="383"/>
      <c r="Q135" s="383"/>
      <c r="R135" s="383"/>
      <c r="S135" s="383"/>
    </row>
    <row r="136" spans="1:19" s="377" customFormat="1" ht="12.75">
      <c r="A136" s="363"/>
      <c r="B136" s="363"/>
      <c r="C136" s="363"/>
      <c r="D136" s="363"/>
      <c r="E136" s="363"/>
      <c r="I136" s="383"/>
      <c r="J136" s="383"/>
      <c r="K136" s="383"/>
      <c r="L136" s="383"/>
      <c r="M136" s="383"/>
      <c r="N136" s="383"/>
      <c r="O136" s="383"/>
      <c r="P136" s="383"/>
      <c r="Q136" s="383"/>
      <c r="R136" s="383"/>
      <c r="S136" s="383"/>
    </row>
    <row r="137" spans="1:19" s="377" customFormat="1" ht="12.75">
      <c r="A137" s="363"/>
      <c r="B137" s="363"/>
      <c r="C137" s="363"/>
      <c r="D137" s="363"/>
      <c r="E137" s="363"/>
      <c r="I137" s="383"/>
      <c r="J137" s="383"/>
      <c r="K137" s="383"/>
      <c r="L137" s="383"/>
      <c r="M137" s="383"/>
      <c r="N137" s="383"/>
      <c r="O137" s="383"/>
      <c r="P137" s="383"/>
      <c r="Q137" s="383"/>
      <c r="R137" s="383"/>
      <c r="S137" s="383"/>
    </row>
    <row r="138" spans="1:19" s="377" customFormat="1" ht="12.75">
      <c r="A138" s="363"/>
      <c r="B138" s="363"/>
      <c r="C138" s="363"/>
      <c r="D138" s="363"/>
      <c r="E138" s="363"/>
      <c r="I138" s="383"/>
      <c r="J138" s="383"/>
      <c r="K138" s="383"/>
      <c r="L138" s="383"/>
      <c r="M138" s="383"/>
      <c r="N138" s="383"/>
      <c r="O138" s="383"/>
      <c r="P138" s="383"/>
      <c r="Q138" s="383"/>
      <c r="R138" s="383"/>
      <c r="S138" s="383"/>
    </row>
    <row r="139" spans="1:19" s="377" customFormat="1" ht="12.75">
      <c r="A139" s="363"/>
      <c r="B139" s="363"/>
      <c r="C139" s="363"/>
      <c r="D139" s="363"/>
      <c r="E139" s="363"/>
      <c r="I139" s="383"/>
      <c r="J139" s="383"/>
      <c r="K139" s="383"/>
      <c r="L139" s="383"/>
      <c r="M139" s="383"/>
      <c r="N139" s="383"/>
      <c r="O139" s="383"/>
      <c r="P139" s="383"/>
      <c r="Q139" s="383"/>
      <c r="R139" s="383"/>
      <c r="S139" s="383"/>
    </row>
    <row r="140" spans="1:19" s="377" customFormat="1" ht="12.75">
      <c r="A140" s="363"/>
      <c r="B140" s="363"/>
      <c r="C140" s="363"/>
      <c r="D140" s="363"/>
      <c r="E140" s="363"/>
      <c r="I140" s="383"/>
      <c r="J140" s="383"/>
      <c r="K140" s="383"/>
      <c r="L140" s="383"/>
      <c r="M140" s="383"/>
      <c r="N140" s="383"/>
      <c r="O140" s="383"/>
      <c r="P140" s="383"/>
      <c r="Q140" s="383"/>
      <c r="R140" s="383"/>
      <c r="S140" s="383"/>
    </row>
    <row r="141" spans="1:19" s="377" customFormat="1" ht="12.75">
      <c r="A141" s="363"/>
      <c r="B141" s="363"/>
      <c r="C141" s="363"/>
      <c r="D141" s="363"/>
      <c r="E141" s="363"/>
      <c r="I141" s="383"/>
      <c r="J141" s="383"/>
      <c r="K141" s="383"/>
      <c r="L141" s="383"/>
      <c r="M141" s="383"/>
      <c r="N141" s="383"/>
      <c r="O141" s="383"/>
      <c r="P141" s="383"/>
      <c r="Q141" s="383"/>
      <c r="R141" s="383"/>
      <c r="S141" s="383"/>
    </row>
    <row r="142" spans="1:19" s="377" customFormat="1" ht="12.75">
      <c r="A142" s="363"/>
      <c r="B142" s="363"/>
      <c r="C142" s="363"/>
      <c r="D142" s="363"/>
      <c r="E142" s="363"/>
      <c r="I142" s="383"/>
      <c r="J142" s="383"/>
      <c r="K142" s="383"/>
      <c r="L142" s="383"/>
      <c r="M142" s="383"/>
      <c r="N142" s="383"/>
      <c r="O142" s="383"/>
      <c r="P142" s="383"/>
      <c r="Q142" s="383"/>
      <c r="R142" s="383"/>
      <c r="S142" s="383"/>
    </row>
    <row r="143" spans="1:19" s="377" customFormat="1" ht="12.75">
      <c r="A143" s="363"/>
      <c r="B143" s="363"/>
      <c r="C143" s="363"/>
      <c r="D143" s="363"/>
      <c r="E143" s="363"/>
      <c r="I143" s="383"/>
      <c r="J143" s="383"/>
      <c r="K143" s="383"/>
      <c r="L143" s="383"/>
      <c r="M143" s="383"/>
      <c r="N143" s="383"/>
      <c r="O143" s="383"/>
      <c r="P143" s="383"/>
      <c r="Q143" s="383"/>
      <c r="R143" s="383"/>
      <c r="S143" s="383"/>
    </row>
    <row r="144" spans="1:19" s="377" customFormat="1" ht="12.75">
      <c r="A144" s="363"/>
      <c r="B144" s="363"/>
      <c r="C144" s="363"/>
      <c r="D144" s="363"/>
      <c r="E144" s="363"/>
      <c r="I144" s="383"/>
      <c r="J144" s="383"/>
      <c r="K144" s="383"/>
      <c r="L144" s="383"/>
      <c r="M144" s="383"/>
      <c r="N144" s="383"/>
      <c r="O144" s="383"/>
      <c r="P144" s="383"/>
      <c r="Q144" s="383"/>
      <c r="R144" s="383"/>
      <c r="S144" s="383"/>
    </row>
    <row r="145" spans="1:19" s="377" customFormat="1" ht="12.75">
      <c r="A145" s="363"/>
      <c r="B145" s="363"/>
      <c r="C145" s="363"/>
      <c r="D145" s="363"/>
      <c r="E145" s="363"/>
      <c r="I145" s="383"/>
      <c r="J145" s="383"/>
      <c r="K145" s="383"/>
      <c r="L145" s="383"/>
      <c r="M145" s="383"/>
      <c r="N145" s="383"/>
      <c r="O145" s="383"/>
      <c r="P145" s="383"/>
      <c r="Q145" s="383"/>
      <c r="R145" s="383"/>
      <c r="S145" s="383"/>
    </row>
    <row r="146" spans="1:19" s="377" customFormat="1" ht="12.75">
      <c r="A146" s="363"/>
      <c r="B146" s="363"/>
      <c r="C146" s="363"/>
      <c r="D146" s="363"/>
      <c r="E146" s="363"/>
      <c r="I146" s="383"/>
      <c r="J146" s="383"/>
      <c r="K146" s="383"/>
      <c r="L146" s="383"/>
      <c r="M146" s="383"/>
      <c r="N146" s="383"/>
      <c r="O146" s="383"/>
      <c r="P146" s="383"/>
      <c r="Q146" s="383"/>
      <c r="R146" s="383"/>
      <c r="S146" s="383"/>
    </row>
    <row r="147" spans="1:19" s="377" customFormat="1" ht="12.75">
      <c r="A147" s="363"/>
      <c r="B147" s="363"/>
      <c r="C147" s="363"/>
      <c r="D147" s="363"/>
      <c r="E147" s="363"/>
      <c r="I147" s="383"/>
      <c r="J147" s="383"/>
      <c r="K147" s="383"/>
      <c r="L147" s="383"/>
      <c r="M147" s="383"/>
      <c r="N147" s="383"/>
      <c r="O147" s="383"/>
      <c r="P147" s="383"/>
      <c r="Q147" s="383"/>
      <c r="R147" s="383"/>
      <c r="S147" s="383"/>
    </row>
    <row r="148" spans="1:19" s="377" customFormat="1" ht="12.75">
      <c r="A148" s="363"/>
      <c r="B148" s="363"/>
      <c r="C148" s="363"/>
      <c r="D148" s="363"/>
      <c r="E148" s="363"/>
      <c r="I148" s="382"/>
      <c r="J148" s="382"/>
      <c r="K148" s="382"/>
      <c r="L148" s="382"/>
      <c r="M148" s="382"/>
      <c r="N148" s="382"/>
      <c r="O148" s="382"/>
      <c r="P148" s="382"/>
      <c r="Q148" s="388"/>
      <c r="R148" s="388"/>
      <c r="S148" s="388"/>
    </row>
    <row r="149" spans="1:19" s="377" customFormat="1" ht="12.75">
      <c r="A149" s="363"/>
      <c r="B149" s="363"/>
      <c r="C149" s="363"/>
      <c r="D149" s="363"/>
      <c r="E149" s="363"/>
      <c r="I149" s="382"/>
      <c r="J149" s="382"/>
      <c r="K149" s="382"/>
      <c r="L149" s="382"/>
      <c r="M149" s="382"/>
      <c r="N149" s="382"/>
      <c r="O149" s="382"/>
      <c r="P149" s="382"/>
      <c r="Q149" s="388"/>
      <c r="R149" s="388"/>
      <c r="S149" s="388"/>
    </row>
    <row r="150" spans="1:19" s="377" customFormat="1" ht="12.75">
      <c r="A150" s="363"/>
      <c r="B150" s="363"/>
      <c r="C150" s="363"/>
      <c r="D150" s="363"/>
      <c r="E150" s="363"/>
      <c r="I150" s="382"/>
      <c r="J150" s="382"/>
      <c r="K150" s="382"/>
      <c r="L150" s="382"/>
      <c r="M150" s="382"/>
      <c r="N150" s="382"/>
      <c r="O150" s="382"/>
      <c r="P150" s="382"/>
      <c r="Q150" s="388"/>
      <c r="R150" s="388"/>
      <c r="S150" s="388"/>
    </row>
    <row r="151" spans="1:19" s="377" customFormat="1" ht="12.75">
      <c r="A151" s="363"/>
      <c r="B151" s="363"/>
      <c r="C151" s="363"/>
      <c r="D151" s="363"/>
      <c r="E151" s="363"/>
      <c r="I151" s="382"/>
      <c r="J151" s="382"/>
      <c r="K151" s="382"/>
      <c r="L151" s="382"/>
      <c r="M151" s="382"/>
      <c r="N151" s="382"/>
      <c r="O151" s="382"/>
      <c r="P151" s="382"/>
      <c r="Q151" s="388"/>
      <c r="R151" s="388"/>
      <c r="S151" s="388"/>
    </row>
    <row r="152" spans="9:19" s="377" customFormat="1" ht="12.75">
      <c r="I152" s="388"/>
      <c r="J152" s="388"/>
      <c r="K152" s="382"/>
      <c r="L152" s="382"/>
      <c r="M152" s="382"/>
      <c r="N152" s="382"/>
      <c r="O152" s="382"/>
      <c r="P152" s="382"/>
      <c r="Q152" s="388"/>
      <c r="R152" s="388"/>
      <c r="S152" s="388"/>
    </row>
    <row r="153" spans="9:19" s="377" customFormat="1" ht="12.75">
      <c r="I153" s="388"/>
      <c r="J153" s="388"/>
      <c r="K153" s="382"/>
      <c r="L153" s="382"/>
      <c r="M153" s="382"/>
      <c r="N153" s="382"/>
      <c r="O153" s="382"/>
      <c r="P153" s="382"/>
      <c r="Q153" s="388"/>
      <c r="R153" s="388"/>
      <c r="S153" s="388"/>
    </row>
    <row r="154" spans="9:19" s="377" customFormat="1" ht="12.75">
      <c r="I154" s="388"/>
      <c r="J154" s="388"/>
      <c r="K154" s="382"/>
      <c r="L154" s="382"/>
      <c r="M154" s="382"/>
      <c r="N154" s="382"/>
      <c r="O154" s="382"/>
      <c r="P154" s="382"/>
      <c r="Q154" s="388"/>
      <c r="R154" s="388"/>
      <c r="S154" s="388"/>
    </row>
    <row r="155" spans="9:19" s="377" customFormat="1" ht="12.75">
      <c r="I155" s="388"/>
      <c r="J155" s="388"/>
      <c r="K155" s="382"/>
      <c r="L155" s="382"/>
      <c r="M155" s="382"/>
      <c r="N155" s="382"/>
      <c r="O155" s="382"/>
      <c r="P155" s="382"/>
      <c r="Q155" s="388"/>
      <c r="R155" s="388"/>
      <c r="S155" s="388"/>
    </row>
    <row r="156" spans="9:19" s="377" customFormat="1" ht="12.75">
      <c r="I156" s="388"/>
      <c r="J156" s="388"/>
      <c r="K156" s="382"/>
      <c r="L156" s="382"/>
      <c r="M156" s="382"/>
      <c r="N156" s="382"/>
      <c r="O156" s="382"/>
      <c r="P156" s="382"/>
      <c r="Q156" s="388"/>
      <c r="R156" s="388"/>
      <c r="S156" s="388"/>
    </row>
    <row r="157" spans="9:19" s="377" customFormat="1" ht="12.75">
      <c r="I157" s="388"/>
      <c r="J157" s="388"/>
      <c r="K157" s="382"/>
      <c r="L157" s="382"/>
      <c r="M157" s="382"/>
      <c r="N157" s="382"/>
      <c r="O157" s="382"/>
      <c r="P157" s="382"/>
      <c r="Q157" s="388"/>
      <c r="R157" s="388"/>
      <c r="S157" s="388"/>
    </row>
    <row r="158" spans="9:19" s="377" customFormat="1" ht="12.75">
      <c r="I158" s="388"/>
      <c r="J158" s="388"/>
      <c r="K158" s="382"/>
      <c r="L158" s="382"/>
      <c r="M158" s="382"/>
      <c r="N158" s="382"/>
      <c r="O158" s="382"/>
      <c r="P158" s="382"/>
      <c r="Q158" s="388"/>
      <c r="R158" s="388"/>
      <c r="S158" s="388"/>
    </row>
    <row r="159" spans="9:19" s="377" customFormat="1" ht="12.75">
      <c r="I159" s="388"/>
      <c r="J159" s="388"/>
      <c r="K159" s="382"/>
      <c r="L159" s="382"/>
      <c r="M159" s="382"/>
      <c r="N159" s="382"/>
      <c r="O159" s="382"/>
      <c r="P159" s="382"/>
      <c r="Q159" s="388"/>
      <c r="R159" s="388"/>
      <c r="S159" s="388"/>
    </row>
    <row r="160" spans="9:19" s="377" customFormat="1" ht="12.75">
      <c r="I160" s="388"/>
      <c r="J160" s="388"/>
      <c r="K160" s="382"/>
      <c r="L160" s="382"/>
      <c r="M160" s="382"/>
      <c r="N160" s="382"/>
      <c r="O160" s="382"/>
      <c r="P160" s="382"/>
      <c r="Q160" s="388"/>
      <c r="R160" s="388"/>
      <c r="S160" s="388"/>
    </row>
    <row r="161" spans="9:19" s="377" customFormat="1" ht="12.75">
      <c r="I161" s="388"/>
      <c r="J161" s="388"/>
      <c r="K161" s="382"/>
      <c r="L161" s="382"/>
      <c r="M161" s="382"/>
      <c r="N161" s="382"/>
      <c r="O161" s="382"/>
      <c r="P161" s="382"/>
      <c r="Q161" s="388"/>
      <c r="R161" s="388"/>
      <c r="S161" s="388"/>
    </row>
    <row r="162" spans="9:19" s="377" customFormat="1" ht="12.75">
      <c r="I162" s="388"/>
      <c r="J162" s="388"/>
      <c r="K162" s="382"/>
      <c r="L162" s="382"/>
      <c r="M162" s="382"/>
      <c r="N162" s="382"/>
      <c r="O162" s="382"/>
      <c r="P162" s="382"/>
      <c r="Q162" s="388"/>
      <c r="R162" s="388"/>
      <c r="S162" s="388"/>
    </row>
    <row r="163" spans="9:19" s="377" customFormat="1" ht="12.75">
      <c r="I163" s="388"/>
      <c r="J163" s="388"/>
      <c r="K163" s="382"/>
      <c r="L163" s="382"/>
      <c r="M163" s="382"/>
      <c r="N163" s="382"/>
      <c r="O163" s="382"/>
      <c r="P163" s="382"/>
      <c r="Q163" s="388"/>
      <c r="R163" s="388"/>
      <c r="S163" s="388"/>
    </row>
    <row r="164" spans="9:19" s="377" customFormat="1" ht="12.75">
      <c r="I164" s="388"/>
      <c r="J164" s="388"/>
      <c r="K164" s="382"/>
      <c r="L164" s="382"/>
      <c r="M164" s="382"/>
      <c r="N164" s="382"/>
      <c r="O164" s="382"/>
      <c r="P164" s="382"/>
      <c r="Q164" s="388"/>
      <c r="R164" s="388"/>
      <c r="S164" s="388"/>
    </row>
    <row r="165" spans="9:19" s="377" customFormat="1" ht="12.75">
      <c r="I165" s="388"/>
      <c r="J165" s="388"/>
      <c r="K165" s="382"/>
      <c r="L165" s="382"/>
      <c r="M165" s="382"/>
      <c r="N165" s="382"/>
      <c r="O165" s="382"/>
      <c r="P165" s="382"/>
      <c r="Q165" s="388"/>
      <c r="R165" s="388"/>
      <c r="S165" s="388"/>
    </row>
    <row r="166" spans="9:19" s="377" customFormat="1" ht="12.75">
      <c r="I166" s="388"/>
      <c r="J166" s="388"/>
      <c r="K166" s="382"/>
      <c r="L166" s="382"/>
      <c r="M166" s="382"/>
      <c r="N166" s="382"/>
      <c r="O166" s="382"/>
      <c r="P166" s="382"/>
      <c r="Q166" s="388"/>
      <c r="R166" s="388"/>
      <c r="S166" s="388"/>
    </row>
    <row r="167" spans="9:19" s="377" customFormat="1" ht="12.75">
      <c r="I167" s="388"/>
      <c r="J167" s="388"/>
      <c r="K167" s="382"/>
      <c r="L167" s="382"/>
      <c r="M167" s="382"/>
      <c r="N167" s="382"/>
      <c r="O167" s="382"/>
      <c r="P167" s="382"/>
      <c r="Q167" s="388"/>
      <c r="R167" s="388"/>
      <c r="S167" s="388"/>
    </row>
    <row r="168" spans="9:19" s="377" customFormat="1" ht="12.75">
      <c r="I168" s="388"/>
      <c r="J168" s="388"/>
      <c r="K168" s="382"/>
      <c r="L168" s="382"/>
      <c r="M168" s="382"/>
      <c r="N168" s="382"/>
      <c r="O168" s="382"/>
      <c r="P168" s="382"/>
      <c r="Q168" s="388"/>
      <c r="R168" s="388"/>
      <c r="S168" s="388"/>
    </row>
    <row r="169" spans="9:19" s="377" customFormat="1" ht="12.75">
      <c r="I169" s="388"/>
      <c r="J169" s="388"/>
      <c r="K169" s="382"/>
      <c r="L169" s="382"/>
      <c r="M169" s="382"/>
      <c r="N169" s="382"/>
      <c r="O169" s="382"/>
      <c r="P169" s="382"/>
      <c r="Q169" s="388"/>
      <c r="R169" s="388"/>
      <c r="S169" s="388"/>
    </row>
    <row r="170" spans="9:19" s="377" customFormat="1" ht="12.75">
      <c r="I170" s="388"/>
      <c r="J170" s="388"/>
      <c r="K170" s="382"/>
      <c r="L170" s="382"/>
      <c r="M170" s="382"/>
      <c r="N170" s="382"/>
      <c r="O170" s="382"/>
      <c r="P170" s="382"/>
      <c r="Q170" s="388"/>
      <c r="R170" s="388"/>
      <c r="S170" s="388"/>
    </row>
    <row r="171" spans="9:19" s="377" customFormat="1" ht="12.75">
      <c r="I171" s="388"/>
      <c r="J171" s="388"/>
      <c r="K171" s="382"/>
      <c r="L171" s="382"/>
      <c r="M171" s="382"/>
      <c r="N171" s="382"/>
      <c r="O171" s="382"/>
      <c r="P171" s="382"/>
      <c r="Q171" s="388"/>
      <c r="R171" s="388"/>
      <c r="S171" s="388"/>
    </row>
    <row r="172" spans="9:19" s="377" customFormat="1" ht="12.75">
      <c r="I172" s="388"/>
      <c r="J172" s="388"/>
      <c r="K172" s="382"/>
      <c r="L172" s="382"/>
      <c r="M172" s="382"/>
      <c r="N172" s="382"/>
      <c r="O172" s="382"/>
      <c r="P172" s="382"/>
      <c r="Q172" s="388"/>
      <c r="R172" s="388"/>
      <c r="S172" s="388"/>
    </row>
    <row r="173" spans="9:19" s="377" customFormat="1" ht="12.75">
      <c r="I173" s="388"/>
      <c r="J173" s="388"/>
      <c r="K173" s="382"/>
      <c r="L173" s="382"/>
      <c r="M173" s="382"/>
      <c r="N173" s="382"/>
      <c r="O173" s="382"/>
      <c r="P173" s="382"/>
      <c r="Q173" s="388"/>
      <c r="R173" s="388"/>
      <c r="S173" s="388"/>
    </row>
    <row r="174" spans="9:19" s="377" customFormat="1" ht="12.75">
      <c r="I174" s="388"/>
      <c r="J174" s="388"/>
      <c r="K174" s="382"/>
      <c r="L174" s="382"/>
      <c r="M174" s="382"/>
      <c r="N174" s="382"/>
      <c r="O174" s="382"/>
      <c r="P174" s="382"/>
      <c r="Q174" s="388"/>
      <c r="R174" s="388"/>
      <c r="S174" s="388"/>
    </row>
    <row r="175" spans="9:19" s="377" customFormat="1" ht="12.75">
      <c r="I175" s="388"/>
      <c r="J175" s="388"/>
      <c r="K175" s="382"/>
      <c r="L175" s="382"/>
      <c r="M175" s="382"/>
      <c r="N175" s="382"/>
      <c r="O175" s="382"/>
      <c r="P175" s="382"/>
      <c r="Q175" s="388"/>
      <c r="R175" s="388"/>
      <c r="S175" s="388"/>
    </row>
    <row r="176" spans="9:19" s="377" customFormat="1" ht="12.75">
      <c r="I176" s="388"/>
      <c r="J176" s="388"/>
      <c r="K176" s="382"/>
      <c r="L176" s="382"/>
      <c r="M176" s="382"/>
      <c r="N176" s="382"/>
      <c r="O176" s="382"/>
      <c r="P176" s="382"/>
      <c r="Q176" s="388"/>
      <c r="R176" s="388"/>
      <c r="S176" s="388"/>
    </row>
    <row r="177" spans="9:19" s="377" customFormat="1" ht="12.75">
      <c r="I177" s="388"/>
      <c r="J177" s="388"/>
      <c r="K177" s="382"/>
      <c r="L177" s="382"/>
      <c r="M177" s="382"/>
      <c r="N177" s="382"/>
      <c r="O177" s="382"/>
      <c r="P177" s="382"/>
      <c r="Q177" s="388"/>
      <c r="R177" s="388"/>
      <c r="S177" s="388"/>
    </row>
    <row r="178" spans="9:19" s="377" customFormat="1" ht="12.75">
      <c r="I178" s="388"/>
      <c r="J178" s="388"/>
      <c r="K178" s="382"/>
      <c r="L178" s="382"/>
      <c r="M178" s="382"/>
      <c r="N178" s="382"/>
      <c r="O178" s="382"/>
      <c r="P178" s="382"/>
      <c r="Q178" s="388"/>
      <c r="R178" s="388"/>
      <c r="S178" s="388"/>
    </row>
    <row r="179" spans="9:19" s="377" customFormat="1" ht="12.75">
      <c r="I179" s="388"/>
      <c r="J179" s="388"/>
      <c r="K179" s="382"/>
      <c r="L179" s="382"/>
      <c r="M179" s="382"/>
      <c r="N179" s="382"/>
      <c r="O179" s="382"/>
      <c r="P179" s="382"/>
      <c r="Q179" s="388"/>
      <c r="R179" s="388"/>
      <c r="S179" s="388"/>
    </row>
    <row r="180" spans="9:19" s="377" customFormat="1" ht="12.75">
      <c r="I180" s="388"/>
      <c r="J180" s="388"/>
      <c r="K180" s="382"/>
      <c r="L180" s="382"/>
      <c r="M180" s="382"/>
      <c r="N180" s="382"/>
      <c r="O180" s="382"/>
      <c r="P180" s="382"/>
      <c r="Q180" s="388"/>
      <c r="R180" s="388"/>
      <c r="S180" s="388"/>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1.xml><?xml version="1.0" encoding="utf-8"?>
<worksheet xmlns="http://schemas.openxmlformats.org/spreadsheetml/2006/main" xmlns:r="http://schemas.openxmlformats.org/officeDocument/2006/relationships">
  <sheetPr>
    <tabColor indexed="31"/>
  </sheetPr>
  <dimension ref="A2:S180"/>
  <sheetViews>
    <sheetView zoomScale="75" zoomScaleNormal="75" zoomScalePageLayoutView="0" workbookViewId="0" topLeftCell="A49">
      <selection activeCell="A49" sqref="A1:IV16384"/>
    </sheetView>
  </sheetViews>
  <sheetFormatPr defaultColWidth="11.421875" defaultRowHeight="12.75"/>
  <cols>
    <col min="1" max="1" width="2.28125" style="363" customWidth="1"/>
    <col min="2" max="2" width="1.7109375" style="363" customWidth="1"/>
    <col min="3" max="3" width="5.57421875" style="363" customWidth="1"/>
    <col min="4" max="4" width="3.00390625" style="363" customWidth="1"/>
    <col min="5" max="5" width="36.8515625" style="363" customWidth="1"/>
    <col min="6" max="6" width="5.28125" style="363" hidden="1" customWidth="1"/>
    <col min="7" max="7" width="6.7109375" style="363" hidden="1" customWidth="1"/>
    <col min="8" max="8" width="3.421875" style="363" customWidth="1"/>
    <col min="9" max="9" width="8.28125" style="365" bestFit="1" customWidth="1"/>
    <col min="10" max="10" width="1.7109375" style="365" customWidth="1"/>
    <col min="11" max="11" width="14.421875" style="364" bestFit="1" customWidth="1"/>
    <col min="12" max="12" width="2.140625" style="364" customWidth="1"/>
    <col min="13" max="13" width="11.57421875" style="364" customWidth="1"/>
    <col min="14" max="14" width="1.7109375" style="364" customWidth="1"/>
    <col min="15" max="15" width="11.57421875" style="364" customWidth="1"/>
    <col min="16" max="16" width="1.421875" style="364" customWidth="1"/>
    <col min="17" max="17" width="12.7109375" style="365" bestFit="1" customWidth="1"/>
    <col min="18" max="18" width="2.140625" style="365" customWidth="1"/>
    <col min="19" max="19" width="8.57421875" style="365" bestFit="1" customWidth="1"/>
    <col min="20" max="16384" width="11.421875" style="363" customWidth="1"/>
  </cols>
  <sheetData>
    <row r="2" spans="1:19" s="347" customFormat="1" ht="12.75">
      <c r="A2" s="346" t="s">
        <v>774</v>
      </c>
      <c r="C2" s="360"/>
      <c r="D2" s="360"/>
      <c r="E2" s="360"/>
      <c r="F2" s="360"/>
      <c r="G2" s="360"/>
      <c r="H2" s="360"/>
      <c r="I2" s="361"/>
      <c r="J2" s="361"/>
      <c r="K2" s="361"/>
      <c r="L2" s="361"/>
      <c r="M2" s="362"/>
      <c r="N2" s="362"/>
      <c r="O2" s="362"/>
      <c r="P2" s="362"/>
      <c r="Q2" s="361"/>
      <c r="R2" s="361"/>
      <c r="S2" s="361"/>
    </row>
    <row r="3" spans="1:19" ht="12.75">
      <c r="A3" s="363" t="s">
        <v>0</v>
      </c>
      <c r="I3" s="364"/>
      <c r="J3" s="364"/>
      <c r="K3" s="365"/>
      <c r="M3" s="366"/>
      <c r="N3" s="366"/>
      <c r="O3" s="366"/>
      <c r="P3" s="366"/>
      <c r="Q3" s="364"/>
      <c r="R3" s="364"/>
      <c r="S3" s="364"/>
    </row>
    <row r="4" spans="1:19" s="349" customFormat="1" ht="12.75">
      <c r="A4" s="348"/>
      <c r="I4" s="350"/>
      <c r="J4" s="350"/>
      <c r="K4" s="350"/>
      <c r="L4" s="350"/>
      <c r="M4" s="350"/>
      <c r="N4" s="350"/>
      <c r="O4" s="350"/>
      <c r="P4" s="350"/>
      <c r="Q4" s="350"/>
      <c r="R4" s="350"/>
      <c r="S4" s="351"/>
    </row>
    <row r="5" spans="1:19" s="349" customFormat="1" ht="12.75">
      <c r="A5" s="352"/>
      <c r="B5" s="352"/>
      <c r="C5" s="352"/>
      <c r="D5" s="352"/>
      <c r="E5" s="352"/>
      <c r="F5" s="352"/>
      <c r="G5" s="353"/>
      <c r="H5" s="353"/>
      <c r="I5" s="353"/>
      <c r="J5" s="353"/>
      <c r="K5" s="353" t="s">
        <v>698</v>
      </c>
      <c r="L5" s="353"/>
      <c r="M5" s="353"/>
      <c r="N5" s="353"/>
      <c r="O5" s="353"/>
      <c r="P5" s="353"/>
      <c r="Q5" s="353"/>
      <c r="R5" s="353"/>
      <c r="S5" s="354"/>
    </row>
    <row r="6" spans="7:19" s="192" customFormat="1" ht="12.75">
      <c r="G6" s="355"/>
      <c r="H6" s="355"/>
      <c r="I6" s="356"/>
      <c r="J6" s="356"/>
      <c r="K6" s="357" t="s">
        <v>739</v>
      </c>
      <c r="L6" s="357"/>
      <c r="M6" s="357"/>
      <c r="N6" s="357"/>
      <c r="O6" s="357"/>
      <c r="P6" s="357"/>
      <c r="Q6" s="357"/>
      <c r="R6" s="358"/>
      <c r="S6" s="359"/>
    </row>
    <row r="7" spans="1:19" s="192" customFormat="1" ht="12.75">
      <c r="A7" s="350" t="s">
        <v>1</v>
      </c>
      <c r="E7" s="191"/>
      <c r="F7" s="191"/>
      <c r="G7" s="191"/>
      <c r="H7" s="191"/>
      <c r="I7" s="242"/>
      <c r="J7" s="242"/>
      <c r="K7" s="242"/>
      <c r="L7" s="242"/>
      <c r="M7" s="242"/>
      <c r="N7" s="242"/>
      <c r="O7" s="242"/>
      <c r="P7" s="242"/>
      <c r="Q7" s="242"/>
      <c r="R7" s="242"/>
      <c r="S7" s="242"/>
    </row>
    <row r="8" spans="1:19" s="349" customFormat="1" ht="39" thickBot="1">
      <c r="A8" s="367"/>
      <c r="B8" s="367"/>
      <c r="C8" s="367"/>
      <c r="D8" s="367"/>
      <c r="E8" s="368"/>
      <c r="F8" s="368"/>
      <c r="G8" s="368"/>
      <c r="H8" s="369"/>
      <c r="I8" s="375">
        <v>39965</v>
      </c>
      <c r="J8" s="371"/>
      <c r="K8" s="370" t="s">
        <v>699</v>
      </c>
      <c r="L8" s="371"/>
      <c r="M8" s="372" t="s">
        <v>700</v>
      </c>
      <c r="N8" s="373"/>
      <c r="O8" s="374" t="s">
        <v>701</v>
      </c>
      <c r="P8" s="373"/>
      <c r="Q8" s="374" t="s">
        <v>600</v>
      </c>
      <c r="R8" s="372"/>
      <c r="S8" s="375">
        <v>40057</v>
      </c>
    </row>
    <row r="9" spans="5:19" s="192" customFormat="1" ht="12.75">
      <c r="E9" s="191"/>
      <c r="F9" s="191"/>
      <c r="G9" s="191"/>
      <c r="H9" s="191"/>
      <c r="I9" s="243"/>
      <c r="J9" s="243"/>
      <c r="K9" s="243"/>
      <c r="L9" s="243"/>
      <c r="M9" s="243"/>
      <c r="N9" s="243"/>
      <c r="O9" s="243"/>
      <c r="P9" s="243"/>
      <c r="Q9" s="243"/>
      <c r="R9" s="243"/>
      <c r="S9" s="243"/>
    </row>
    <row r="10" spans="1:19" ht="12.75">
      <c r="A10" s="376"/>
      <c r="B10" s="376"/>
      <c r="C10" s="376"/>
      <c r="D10" s="376"/>
      <c r="E10" s="376"/>
      <c r="F10" s="376"/>
      <c r="G10" s="376"/>
      <c r="H10" s="376"/>
      <c r="I10" s="389"/>
      <c r="J10" s="389"/>
      <c r="K10" s="390"/>
      <c r="L10" s="390"/>
      <c r="M10" s="390"/>
      <c r="N10" s="390"/>
      <c r="O10" s="390"/>
      <c r="P10" s="390"/>
      <c r="Q10" s="390"/>
      <c r="R10" s="390"/>
      <c r="S10" s="389"/>
    </row>
    <row r="11" spans="1:19" s="377" customFormat="1" ht="12.75">
      <c r="A11" s="349" t="s">
        <v>236</v>
      </c>
      <c r="G11" s="378"/>
      <c r="H11" s="378"/>
      <c r="I11" s="379">
        <f>I13-I75</f>
        <v>-30713.263479837246</v>
      </c>
      <c r="J11" s="379"/>
      <c r="K11" s="379">
        <f>K13-K75</f>
        <v>-340.30798259947005</v>
      </c>
      <c r="L11" s="379"/>
      <c r="M11" s="379">
        <f>M13-M75</f>
        <v>6233.565972170366</v>
      </c>
      <c r="N11" s="379"/>
      <c r="O11" s="379">
        <f>O13-O75</f>
        <v>2718.863817319642</v>
      </c>
      <c r="P11" s="379"/>
      <c r="Q11" s="379">
        <f>Q13-Q75</f>
        <v>15.368484062148434</v>
      </c>
      <c r="R11" s="379"/>
      <c r="S11" s="379">
        <f>S13-S75</f>
        <v>-22085.838519944606</v>
      </c>
    </row>
    <row r="12" spans="7:19" s="377" customFormat="1" ht="12.75">
      <c r="G12" s="378"/>
      <c r="H12" s="378"/>
      <c r="I12" s="379"/>
      <c r="J12" s="379"/>
      <c r="K12" s="379"/>
      <c r="L12" s="379"/>
      <c r="M12" s="379"/>
      <c r="N12" s="379"/>
      <c r="O12" s="379"/>
      <c r="P12" s="379"/>
      <c r="Q12" s="379"/>
      <c r="R12" s="379"/>
      <c r="S12" s="379"/>
    </row>
    <row r="13" spans="1:19" s="377" customFormat="1" ht="12.75">
      <c r="A13" s="377" t="s">
        <v>707</v>
      </c>
      <c r="G13" s="378"/>
      <c r="H13" s="378"/>
      <c r="I13" s="379">
        <f>I15+I20+I59</f>
        <v>155412.91264808463</v>
      </c>
      <c r="J13" s="379"/>
      <c r="K13" s="379">
        <f>K15+K20+K59</f>
        <v>6265.615173579167</v>
      </c>
      <c r="L13" s="379"/>
      <c r="M13" s="379">
        <f>M15+M20+M59</f>
        <v>8158.543502616073</v>
      </c>
      <c r="N13" s="379"/>
      <c r="O13" s="379">
        <f>O15+O20+O59</f>
        <v>2557.9941708009947</v>
      </c>
      <c r="P13" s="379"/>
      <c r="Q13" s="379">
        <f>Q15+Q20+Q59</f>
        <v>-7.705580539523593</v>
      </c>
      <c r="R13" s="379"/>
      <c r="S13" s="379">
        <f>S15+S20+S59</f>
        <v>172387.29458348133</v>
      </c>
    </row>
    <row r="14" spans="9:19" s="377" customFormat="1" ht="12.75">
      <c r="I14" s="379"/>
      <c r="J14" s="379"/>
      <c r="K14" s="379"/>
      <c r="L14" s="379"/>
      <c r="M14" s="379"/>
      <c r="N14" s="379"/>
      <c r="O14" s="379"/>
      <c r="P14" s="379"/>
      <c r="Q14" s="379"/>
      <c r="R14" s="379"/>
      <c r="S14" s="379"/>
    </row>
    <row r="15" spans="1:19" s="377" customFormat="1" ht="12.75">
      <c r="A15" s="377" t="s">
        <v>740</v>
      </c>
      <c r="D15" s="380"/>
      <c r="G15" s="380"/>
      <c r="H15" s="380"/>
      <c r="I15" s="379">
        <f>I16+I17+I18+I19</f>
        <v>20234.72502369</v>
      </c>
      <c r="J15" s="379"/>
      <c r="K15" s="379">
        <f>K16+K17+K18+K19</f>
        <v>-2576.0892832078753</v>
      </c>
      <c r="L15" s="379"/>
      <c r="M15" s="379">
        <f>M16+M17+M18+M19</f>
        <v>51</v>
      </c>
      <c r="N15" s="379"/>
      <c r="O15" s="379">
        <f>O16+O17+O18+O19</f>
        <v>406.6824269499998</v>
      </c>
      <c r="P15" s="379"/>
      <c r="Q15" s="379">
        <f>Q16+Q17+Q18+Q19</f>
        <v>0.043925487876549596</v>
      </c>
      <c r="R15" s="379"/>
      <c r="S15" s="379">
        <f>S16+S17+S18+S19</f>
        <v>18116.36209292</v>
      </c>
    </row>
    <row r="16" spans="3:19" s="377" customFormat="1" ht="12.75">
      <c r="C16" s="380"/>
      <c r="D16" s="380" t="s">
        <v>196</v>
      </c>
      <c r="G16" s="380"/>
      <c r="H16" s="380"/>
      <c r="I16" s="379">
        <v>0</v>
      </c>
      <c r="J16" s="379"/>
      <c r="K16" s="379">
        <v>0</v>
      </c>
      <c r="L16" s="379"/>
      <c r="M16" s="379">
        <v>0</v>
      </c>
      <c r="N16" s="379"/>
      <c r="O16" s="379">
        <v>0</v>
      </c>
      <c r="P16" s="379"/>
      <c r="Q16" s="379">
        <v>0</v>
      </c>
      <c r="R16" s="379"/>
      <c r="S16" s="379">
        <v>0</v>
      </c>
    </row>
    <row r="17" spans="3:19" s="377" customFormat="1" ht="12.75">
      <c r="C17" s="380"/>
      <c r="D17" s="380" t="s">
        <v>97</v>
      </c>
      <c r="F17" s="380"/>
      <c r="G17" s="380"/>
      <c r="H17" s="380"/>
      <c r="I17" s="379">
        <v>15947.803361510001</v>
      </c>
      <c r="J17" s="379"/>
      <c r="K17" s="379">
        <v>-2660.897266152323</v>
      </c>
      <c r="L17" s="379"/>
      <c r="M17" s="379">
        <v>51</v>
      </c>
      <c r="N17" s="379"/>
      <c r="O17" s="379">
        <v>75.20799706932348</v>
      </c>
      <c r="P17" s="379"/>
      <c r="Q17" s="379">
        <v>0.043925487876549596</v>
      </c>
      <c r="R17" s="379"/>
      <c r="S17" s="379">
        <v>13413.158017914877</v>
      </c>
    </row>
    <row r="18" spans="4:19" s="377" customFormat="1" ht="12.75">
      <c r="D18" s="380" t="s">
        <v>485</v>
      </c>
      <c r="F18" s="380"/>
      <c r="G18" s="380"/>
      <c r="H18" s="380"/>
      <c r="I18" s="379">
        <v>0</v>
      </c>
      <c r="J18" s="379"/>
      <c r="K18" s="379">
        <v>0</v>
      </c>
      <c r="L18" s="379"/>
      <c r="M18" s="379">
        <v>0</v>
      </c>
      <c r="N18" s="379"/>
      <c r="O18" s="379">
        <v>0</v>
      </c>
      <c r="P18" s="379"/>
      <c r="Q18" s="379">
        <v>0</v>
      </c>
      <c r="R18" s="379"/>
      <c r="S18" s="379">
        <v>0</v>
      </c>
    </row>
    <row r="19" spans="4:19" s="377" customFormat="1" ht="12.75">
      <c r="D19" s="380" t="s">
        <v>101</v>
      </c>
      <c r="G19" s="380"/>
      <c r="H19" s="380"/>
      <c r="I19" s="379">
        <v>4286.92166218</v>
      </c>
      <c r="J19" s="379"/>
      <c r="K19" s="379">
        <v>84.80798294444776</v>
      </c>
      <c r="L19" s="379"/>
      <c r="M19" s="379">
        <v>0</v>
      </c>
      <c r="N19" s="379"/>
      <c r="O19" s="379">
        <v>331.4744298806763</v>
      </c>
      <c r="P19" s="379"/>
      <c r="Q19" s="379">
        <v>0</v>
      </c>
      <c r="R19" s="379"/>
      <c r="S19" s="379">
        <v>4703.204075005124</v>
      </c>
    </row>
    <row r="20" spans="1:19" s="377" customFormat="1" ht="12.75">
      <c r="A20" s="377" t="s">
        <v>741</v>
      </c>
      <c r="G20" s="380"/>
      <c r="H20" s="380"/>
      <c r="I20" s="379">
        <f>I21+I26+I37+I48</f>
        <v>66905.81783309593</v>
      </c>
      <c r="J20" s="379"/>
      <c r="K20" s="379">
        <f>K21+K26+K37+K48</f>
        <v>7128.910269505274</v>
      </c>
      <c r="L20" s="379"/>
      <c r="M20" s="379">
        <f>M21+M26+M37+M48</f>
        <v>6445.2457647261135</v>
      </c>
      <c r="N20" s="379"/>
      <c r="O20" s="379">
        <f>O21+O26+O37+O48</f>
        <v>1036.9117438509948</v>
      </c>
      <c r="P20" s="379"/>
      <c r="Q20" s="379">
        <f>Q21+Q26+Q37+Q48</f>
        <v>-7.7952687874000315</v>
      </c>
      <c r="R20" s="379"/>
      <c r="S20" s="379">
        <f>S21+S26+S37+S48</f>
        <v>81509.0903423909</v>
      </c>
    </row>
    <row r="21" spans="2:19" s="377" customFormat="1" ht="12.75">
      <c r="B21" s="377" t="s">
        <v>742</v>
      </c>
      <c r="G21" s="380"/>
      <c r="H21" s="380"/>
      <c r="I21" s="379">
        <f>I22+I25</f>
        <v>23697.142283970763</v>
      </c>
      <c r="J21" s="379"/>
      <c r="K21" s="379">
        <f>K22+K25</f>
        <v>2117.2978888702837</v>
      </c>
      <c r="L21" s="379"/>
      <c r="M21" s="379">
        <f>M22+M25</f>
        <v>106.28923982163742</v>
      </c>
      <c r="N21" s="379"/>
      <c r="O21" s="379">
        <f>O22+O25</f>
        <v>370.3087635182724</v>
      </c>
      <c r="P21" s="379"/>
      <c r="Q21" s="379">
        <f>Q22+Q25</f>
        <v>0</v>
      </c>
      <c r="R21" s="379"/>
      <c r="S21" s="379">
        <f>S22+S25</f>
        <v>26291.03817618095</v>
      </c>
    </row>
    <row r="22" spans="4:19" s="377" customFormat="1" ht="12.75">
      <c r="D22" s="377" t="s">
        <v>215</v>
      </c>
      <c r="G22" s="380"/>
      <c r="H22" s="380"/>
      <c r="I22" s="379">
        <f>I23+I24</f>
        <v>23447.762283970762</v>
      </c>
      <c r="J22" s="379"/>
      <c r="K22" s="379">
        <f>K23+K24</f>
        <v>2117.2978888702837</v>
      </c>
      <c r="L22" s="379"/>
      <c r="M22" s="379">
        <f>M23+M24</f>
        <v>106.28923982163742</v>
      </c>
      <c r="N22" s="379"/>
      <c r="O22" s="379">
        <f>O23+O24</f>
        <v>368.9577635182724</v>
      </c>
      <c r="P22" s="379"/>
      <c r="Q22" s="379">
        <f>Q23+Q24</f>
        <v>0</v>
      </c>
      <c r="R22" s="379"/>
      <c r="S22" s="379">
        <f>S23+S24</f>
        <v>26040.30717618095</v>
      </c>
    </row>
    <row r="23" spans="5:19" s="377" customFormat="1" ht="12.75">
      <c r="E23" s="377" t="s">
        <v>89</v>
      </c>
      <c r="G23" s="380"/>
      <c r="H23" s="380"/>
      <c r="I23" s="379">
        <v>23136.42401581882</v>
      </c>
      <c r="J23" s="379"/>
      <c r="K23" s="379">
        <v>953.1655816514287</v>
      </c>
      <c r="L23" s="379"/>
      <c r="M23" s="379">
        <v>105.91212322078027</v>
      </c>
      <c r="N23" s="379"/>
      <c r="O23" s="379">
        <v>346.23555236551994</v>
      </c>
      <c r="P23" s="379"/>
      <c r="Q23" s="379">
        <v>0</v>
      </c>
      <c r="R23" s="379"/>
      <c r="S23" s="379">
        <v>24541.737273056548</v>
      </c>
    </row>
    <row r="24" spans="5:19" s="377" customFormat="1" ht="12.75">
      <c r="E24" s="377" t="s">
        <v>67</v>
      </c>
      <c r="G24" s="380"/>
      <c r="H24" s="380"/>
      <c r="I24" s="379">
        <v>311.33826815194334</v>
      </c>
      <c r="J24" s="379"/>
      <c r="K24" s="379">
        <v>1164.1323072188547</v>
      </c>
      <c r="L24" s="379"/>
      <c r="M24" s="379">
        <v>0.3771166008571498</v>
      </c>
      <c r="N24" s="379"/>
      <c r="O24" s="379">
        <v>22.722211152752436</v>
      </c>
      <c r="P24" s="379"/>
      <c r="Q24" s="379">
        <v>0</v>
      </c>
      <c r="R24" s="379"/>
      <c r="S24" s="379">
        <v>1498.569903124404</v>
      </c>
    </row>
    <row r="25" spans="4:19" s="377" customFormat="1" ht="12.75">
      <c r="D25" s="377" t="s">
        <v>708</v>
      </c>
      <c r="G25" s="380"/>
      <c r="H25" s="380"/>
      <c r="I25" s="379">
        <v>249.38</v>
      </c>
      <c r="J25" s="379"/>
      <c r="K25" s="379">
        <v>0</v>
      </c>
      <c r="L25" s="379"/>
      <c r="M25" s="379">
        <v>0</v>
      </c>
      <c r="N25" s="379"/>
      <c r="O25" s="379">
        <v>1.350999999999999</v>
      </c>
      <c r="P25" s="379"/>
      <c r="Q25" s="379">
        <v>0</v>
      </c>
      <c r="R25" s="379"/>
      <c r="S25" s="379">
        <v>250.731</v>
      </c>
    </row>
    <row r="26" spans="2:19" s="377" customFormat="1" ht="12.75">
      <c r="B26" s="377" t="s">
        <v>743</v>
      </c>
      <c r="C26" s="380"/>
      <c r="G26" s="380"/>
      <c r="H26" s="380"/>
      <c r="I26" s="379">
        <f>I27+I28+I31+I32</f>
        <v>7405.1562828999995</v>
      </c>
      <c r="J26" s="379"/>
      <c r="K26" s="379">
        <f>K27+K28+K31+K32</f>
        <v>-794.2429705333248</v>
      </c>
      <c r="L26" s="379"/>
      <c r="M26" s="379">
        <f>M27+M28+M31+M32</f>
        <v>98.95153577332835</v>
      </c>
      <c r="N26" s="379"/>
      <c r="O26" s="379">
        <f>O27+O28+O31+O32</f>
        <v>184.3</v>
      </c>
      <c r="P26" s="379"/>
      <c r="Q26" s="379">
        <f>Q27+Q28+Q31+Q32</f>
        <v>0.018259999999969523</v>
      </c>
      <c r="R26" s="379"/>
      <c r="S26" s="379">
        <f>S27+S28+S31+S32</f>
        <v>6894.183108140003</v>
      </c>
    </row>
    <row r="27" spans="3:19" s="377" customFormat="1" ht="12.75">
      <c r="C27" s="380" t="s">
        <v>196</v>
      </c>
      <c r="G27" s="380"/>
      <c r="H27" s="380"/>
      <c r="I27" s="379">
        <v>146.435243</v>
      </c>
      <c r="J27" s="379"/>
      <c r="K27" s="379">
        <v>-6.842853</v>
      </c>
      <c r="L27" s="379"/>
      <c r="M27" s="379">
        <v>0</v>
      </c>
      <c r="N27" s="379"/>
      <c r="O27" s="379">
        <v>-0.6</v>
      </c>
      <c r="P27" s="379"/>
      <c r="Q27" s="379">
        <v>0.018259999999969523</v>
      </c>
      <c r="R27" s="379"/>
      <c r="S27" s="379">
        <v>139.01065</v>
      </c>
    </row>
    <row r="28" spans="3:19" s="377" customFormat="1" ht="12.75">
      <c r="C28" s="380" t="s">
        <v>97</v>
      </c>
      <c r="G28" s="380"/>
      <c r="H28" s="380"/>
      <c r="I28" s="379">
        <f>I29+I30</f>
        <v>211.67519055999998</v>
      </c>
      <c r="J28" s="379"/>
      <c r="K28" s="379">
        <f>K29+K30</f>
        <v>0.634473000000014</v>
      </c>
      <c r="L28" s="379"/>
      <c r="M28" s="379">
        <f>M29+M30</f>
        <v>0</v>
      </c>
      <c r="N28" s="379"/>
      <c r="O28" s="379">
        <f>O29+O30</f>
        <v>0</v>
      </c>
      <c r="P28" s="379"/>
      <c r="Q28" s="379">
        <f>Q29+Q30</f>
        <v>0</v>
      </c>
      <c r="R28" s="379"/>
      <c r="S28" s="379">
        <f>S29+S30</f>
        <v>212.30966356</v>
      </c>
    </row>
    <row r="29" spans="3:19" s="377" customFormat="1" ht="12.75">
      <c r="C29" s="380"/>
      <c r="D29" s="377" t="s">
        <v>609</v>
      </c>
      <c r="G29" s="380"/>
      <c r="H29" s="380"/>
      <c r="I29" s="379">
        <v>69.29619056</v>
      </c>
      <c r="J29" s="379"/>
      <c r="K29" s="379">
        <v>-2.0775270000000035</v>
      </c>
      <c r="L29" s="379"/>
      <c r="M29" s="379">
        <v>0</v>
      </c>
      <c r="N29" s="379"/>
      <c r="O29" s="379">
        <v>0</v>
      </c>
      <c r="P29" s="379"/>
      <c r="Q29" s="379">
        <v>0</v>
      </c>
      <c r="R29" s="379"/>
      <c r="S29" s="379">
        <v>67.21866356</v>
      </c>
    </row>
    <row r="30" spans="3:19" s="377" customFormat="1" ht="12.75">
      <c r="C30" s="380"/>
      <c r="D30" s="377" t="s">
        <v>255</v>
      </c>
      <c r="G30" s="380"/>
      <c r="H30" s="380"/>
      <c r="I30" s="379">
        <v>142.379</v>
      </c>
      <c r="J30" s="379"/>
      <c r="K30" s="379">
        <v>2.7120000000000175</v>
      </c>
      <c r="L30" s="379"/>
      <c r="M30" s="379">
        <v>0</v>
      </c>
      <c r="N30" s="379"/>
      <c r="O30" s="379">
        <v>0</v>
      </c>
      <c r="P30" s="379"/>
      <c r="Q30" s="379">
        <v>0</v>
      </c>
      <c r="R30" s="379"/>
      <c r="S30" s="379">
        <v>145.091</v>
      </c>
    </row>
    <row r="31" spans="3:19" s="377" customFormat="1" ht="12.75">
      <c r="C31" s="380" t="s">
        <v>485</v>
      </c>
      <c r="G31" s="380"/>
      <c r="H31" s="380"/>
      <c r="I31" s="379">
        <v>2138.1398493399984</v>
      </c>
      <c r="J31" s="379"/>
      <c r="K31" s="379">
        <v>-723.4425905333244</v>
      </c>
      <c r="L31" s="379"/>
      <c r="M31" s="379">
        <v>98.95153577332835</v>
      </c>
      <c r="N31" s="379"/>
      <c r="O31" s="379">
        <v>184.9</v>
      </c>
      <c r="P31" s="379"/>
      <c r="Q31" s="379">
        <v>0</v>
      </c>
      <c r="R31" s="379"/>
      <c r="S31" s="379">
        <v>1698.5487945800023</v>
      </c>
    </row>
    <row r="32" spans="3:19" s="377" customFormat="1" ht="12.75">
      <c r="C32" s="380" t="s">
        <v>101</v>
      </c>
      <c r="G32" s="380"/>
      <c r="H32" s="380"/>
      <c r="I32" s="379">
        <f>I33+I36</f>
        <v>4908.906000000001</v>
      </c>
      <c r="J32" s="379"/>
      <c r="K32" s="379">
        <f>K33+K36</f>
        <v>-64.59200000000033</v>
      </c>
      <c r="L32" s="379"/>
      <c r="M32" s="379">
        <f>M33+M36</f>
        <v>0</v>
      </c>
      <c r="N32" s="379"/>
      <c r="O32" s="379">
        <f>O33+O36</f>
        <v>0</v>
      </c>
      <c r="P32" s="379"/>
      <c r="Q32" s="379">
        <f>Q33+Q36</f>
        <v>0</v>
      </c>
      <c r="R32" s="379"/>
      <c r="S32" s="379">
        <f>S33+S36</f>
        <v>4844.314</v>
      </c>
    </row>
    <row r="33" spans="3:19" s="377" customFormat="1" ht="12.75">
      <c r="C33" s="380"/>
      <c r="D33" s="377" t="s">
        <v>22</v>
      </c>
      <c r="G33" s="380"/>
      <c r="H33" s="380"/>
      <c r="I33" s="379">
        <f>I34+I35</f>
        <v>2127.3320000000003</v>
      </c>
      <c r="J33" s="379"/>
      <c r="K33" s="379">
        <f>K34+K35</f>
        <v>314.1899999999998</v>
      </c>
      <c r="L33" s="379"/>
      <c r="M33" s="379">
        <f>M34+M35</f>
        <v>0</v>
      </c>
      <c r="N33" s="379"/>
      <c r="O33" s="379">
        <f>O34+O35</f>
        <v>0</v>
      </c>
      <c r="P33" s="379"/>
      <c r="Q33" s="379">
        <f>Q34+Q35</f>
        <v>0</v>
      </c>
      <c r="R33" s="379"/>
      <c r="S33" s="379">
        <f>S34+S35</f>
        <v>2441.522</v>
      </c>
    </row>
    <row r="34" spans="3:19" s="377" customFormat="1" ht="12.75">
      <c r="C34" s="380"/>
      <c r="D34" s="377" t="s">
        <v>703</v>
      </c>
      <c r="G34" s="380"/>
      <c r="H34" s="380"/>
      <c r="I34" s="379">
        <v>1290.39</v>
      </c>
      <c r="J34" s="379"/>
      <c r="K34" s="379">
        <v>129.6909999999998</v>
      </c>
      <c r="L34" s="379"/>
      <c r="M34" s="379">
        <v>0</v>
      </c>
      <c r="N34" s="379"/>
      <c r="O34" s="379">
        <v>0</v>
      </c>
      <c r="P34" s="379"/>
      <c r="Q34" s="379">
        <v>0</v>
      </c>
      <c r="R34" s="379"/>
      <c r="S34" s="379">
        <v>1420.081</v>
      </c>
    </row>
    <row r="35" spans="1:19" s="377" customFormat="1" ht="12.75">
      <c r="A35" s="380"/>
      <c r="B35" s="380"/>
      <c r="C35" s="380"/>
      <c r="D35" s="377" t="s">
        <v>744</v>
      </c>
      <c r="G35" s="380"/>
      <c r="H35" s="380"/>
      <c r="I35" s="379">
        <v>836.942</v>
      </c>
      <c r="J35" s="379"/>
      <c r="K35" s="379">
        <v>184.49900000000002</v>
      </c>
      <c r="L35" s="379"/>
      <c r="M35" s="379">
        <v>0</v>
      </c>
      <c r="N35" s="379"/>
      <c r="O35" s="379">
        <v>0</v>
      </c>
      <c r="P35" s="379"/>
      <c r="Q35" s="379">
        <v>0</v>
      </c>
      <c r="R35" s="379"/>
      <c r="S35" s="379">
        <v>1021.441</v>
      </c>
    </row>
    <row r="36" spans="4:19" s="377" customFormat="1" ht="12.75">
      <c r="D36" s="377" t="s">
        <v>90</v>
      </c>
      <c r="G36" s="380"/>
      <c r="H36" s="380"/>
      <c r="I36" s="379">
        <v>2781.574</v>
      </c>
      <c r="J36" s="379"/>
      <c r="K36" s="379">
        <v>-378.78200000000015</v>
      </c>
      <c r="L36" s="379"/>
      <c r="M36" s="379">
        <v>0</v>
      </c>
      <c r="N36" s="379"/>
      <c r="O36" s="379">
        <v>0</v>
      </c>
      <c r="P36" s="379"/>
      <c r="Q36" s="379">
        <v>0</v>
      </c>
      <c r="R36" s="379"/>
      <c r="S36" s="379">
        <v>2402.792</v>
      </c>
    </row>
    <row r="37" spans="2:19" s="377" customFormat="1" ht="12.75">
      <c r="B37" s="377" t="s">
        <v>745</v>
      </c>
      <c r="D37" s="380"/>
      <c r="G37" s="380"/>
      <c r="H37" s="380"/>
      <c r="I37" s="379">
        <f>I38+I39+I42+I43</f>
        <v>30558.60165735</v>
      </c>
      <c r="J37" s="379"/>
      <c r="K37" s="379">
        <f>K38+K39+K42+K43</f>
        <v>5527.926099780915</v>
      </c>
      <c r="L37" s="379"/>
      <c r="M37" s="379">
        <f>M38+M39+M42+M43</f>
        <v>5312.970375988525</v>
      </c>
      <c r="N37" s="379"/>
      <c r="O37" s="379">
        <f>O38+O39+O42+O43</f>
        <v>243.3957972305536</v>
      </c>
      <c r="P37" s="379"/>
      <c r="Q37" s="379">
        <f>Q38+Q39+Q42+Q43</f>
        <v>0</v>
      </c>
      <c r="R37" s="379"/>
      <c r="S37" s="379">
        <f>S38+S39+S42+S43</f>
        <v>41642.89393035</v>
      </c>
    </row>
    <row r="38" spans="4:19" s="377" customFormat="1" ht="12.75">
      <c r="D38" s="380" t="s">
        <v>709</v>
      </c>
      <c r="G38" s="380"/>
      <c r="H38" s="380"/>
      <c r="I38" s="379">
        <v>0</v>
      </c>
      <c r="J38" s="379"/>
      <c r="K38" s="379">
        <v>0</v>
      </c>
      <c r="L38" s="379"/>
      <c r="M38" s="379">
        <v>0</v>
      </c>
      <c r="N38" s="379"/>
      <c r="O38" s="379">
        <v>0</v>
      </c>
      <c r="P38" s="379"/>
      <c r="Q38" s="379">
        <v>0</v>
      </c>
      <c r="R38" s="379"/>
      <c r="S38" s="379">
        <v>0</v>
      </c>
    </row>
    <row r="39" spans="4:19" s="377" customFormat="1" ht="12.75">
      <c r="D39" s="380" t="s">
        <v>710</v>
      </c>
      <c r="G39" s="380"/>
      <c r="H39" s="380"/>
      <c r="I39" s="379">
        <f>I40+I41</f>
        <v>30485.7</v>
      </c>
      <c r="J39" s="379"/>
      <c r="K39" s="379">
        <f>K40+K41</f>
        <v>5479.066048268015</v>
      </c>
      <c r="L39" s="379"/>
      <c r="M39" s="379">
        <f>M40+M41</f>
        <v>5275.638154501426</v>
      </c>
      <c r="N39" s="379"/>
      <c r="O39" s="379">
        <f>O40+O41</f>
        <v>155.2957972305536</v>
      </c>
      <c r="P39" s="379"/>
      <c r="Q39" s="379">
        <f>Q40+Q41</f>
        <v>0</v>
      </c>
      <c r="R39" s="379"/>
      <c r="S39" s="379">
        <f>S40+S41</f>
        <v>41395.700000000004</v>
      </c>
    </row>
    <row r="40" spans="4:19" s="377" customFormat="1" ht="12.75">
      <c r="D40" s="380"/>
      <c r="E40" s="377" t="s">
        <v>609</v>
      </c>
      <c r="G40" s="381"/>
      <c r="H40" s="381"/>
      <c r="I40" s="379">
        <v>30279.4</v>
      </c>
      <c r="J40" s="379"/>
      <c r="K40" s="379">
        <v>5473.772585348015</v>
      </c>
      <c r="L40" s="379"/>
      <c r="M40" s="379">
        <v>5266.786777504487</v>
      </c>
      <c r="N40" s="379"/>
      <c r="O40" s="379">
        <v>152.94063714749186</v>
      </c>
      <c r="P40" s="379"/>
      <c r="Q40" s="379">
        <v>0</v>
      </c>
      <c r="R40" s="379"/>
      <c r="S40" s="379">
        <v>41172.9</v>
      </c>
    </row>
    <row r="41" spans="4:19" s="377" customFormat="1" ht="12.75">
      <c r="D41" s="380"/>
      <c r="E41" s="377" t="s">
        <v>255</v>
      </c>
      <c r="G41" s="381"/>
      <c r="H41" s="381"/>
      <c r="I41" s="379">
        <v>206.3</v>
      </c>
      <c r="J41" s="379"/>
      <c r="K41" s="379">
        <v>5.293462920000001</v>
      </c>
      <c r="L41" s="379"/>
      <c r="M41" s="379">
        <v>8.851376996938342</v>
      </c>
      <c r="N41" s="379"/>
      <c r="O41" s="379">
        <v>2.3551600830617594</v>
      </c>
      <c r="P41" s="379"/>
      <c r="Q41" s="379">
        <v>0</v>
      </c>
      <c r="R41" s="379"/>
      <c r="S41" s="379">
        <v>222.8</v>
      </c>
    </row>
    <row r="42" spans="4:19" s="377" customFormat="1" ht="12.75">
      <c r="D42" s="380" t="s">
        <v>485</v>
      </c>
      <c r="G42" s="380"/>
      <c r="H42" s="380"/>
      <c r="I42" s="379">
        <v>60.80165734999997</v>
      </c>
      <c r="J42" s="379"/>
      <c r="K42" s="379">
        <v>-97.2399484871</v>
      </c>
      <c r="L42" s="379"/>
      <c r="M42" s="379">
        <v>37.332221487100014</v>
      </c>
      <c r="N42" s="379"/>
      <c r="O42" s="379">
        <v>88.1</v>
      </c>
      <c r="P42" s="379"/>
      <c r="Q42" s="379">
        <v>0</v>
      </c>
      <c r="R42" s="379"/>
      <c r="S42" s="379">
        <v>88.99393034999999</v>
      </c>
    </row>
    <row r="43" spans="4:19" s="377" customFormat="1" ht="12.75">
      <c r="D43" s="380" t="s">
        <v>711</v>
      </c>
      <c r="G43" s="380"/>
      <c r="H43" s="380"/>
      <c r="I43" s="379">
        <f>I44+I47</f>
        <v>12.1</v>
      </c>
      <c r="J43" s="379"/>
      <c r="K43" s="379">
        <f>K44+K47</f>
        <v>146.1</v>
      </c>
      <c r="L43" s="379"/>
      <c r="M43" s="379">
        <f>M44+M47</f>
        <v>0</v>
      </c>
      <c r="N43" s="379"/>
      <c r="O43" s="379">
        <f>O44+O47</f>
        <v>0</v>
      </c>
      <c r="P43" s="379"/>
      <c r="Q43" s="379">
        <f>Q44+Q47</f>
        <v>0</v>
      </c>
      <c r="R43" s="379"/>
      <c r="S43" s="379">
        <f>S44+S47</f>
        <v>158.2</v>
      </c>
    </row>
    <row r="44" spans="4:19" s="377" customFormat="1" ht="12.75">
      <c r="D44" s="380"/>
      <c r="E44" s="377" t="s">
        <v>22</v>
      </c>
      <c r="G44" s="380"/>
      <c r="H44" s="380"/>
      <c r="I44" s="379">
        <f>I45+I46</f>
        <v>0</v>
      </c>
      <c r="J44" s="379"/>
      <c r="K44" s="379">
        <v>0</v>
      </c>
      <c r="L44" s="379"/>
      <c r="M44" s="379">
        <v>0</v>
      </c>
      <c r="N44" s="379"/>
      <c r="O44" s="379">
        <v>0</v>
      </c>
      <c r="P44" s="379"/>
      <c r="Q44" s="379">
        <v>0</v>
      </c>
      <c r="R44" s="379"/>
      <c r="S44" s="379">
        <v>0</v>
      </c>
    </row>
    <row r="45" spans="4:19" s="377" customFormat="1" ht="12.75">
      <c r="D45" s="380"/>
      <c r="E45" s="377" t="s">
        <v>703</v>
      </c>
      <c r="G45" s="380"/>
      <c r="H45" s="380"/>
      <c r="I45" s="379">
        <v>0</v>
      </c>
      <c r="J45" s="379"/>
      <c r="K45" s="379">
        <v>0</v>
      </c>
      <c r="L45" s="379"/>
      <c r="M45" s="379">
        <v>0</v>
      </c>
      <c r="N45" s="379"/>
      <c r="O45" s="379">
        <v>0</v>
      </c>
      <c r="P45" s="379"/>
      <c r="Q45" s="379">
        <v>0</v>
      </c>
      <c r="R45" s="379"/>
      <c r="S45" s="379">
        <v>0</v>
      </c>
    </row>
    <row r="46" spans="5:19" s="377" customFormat="1" ht="12.75">
      <c r="E46" s="377" t="s">
        <v>744</v>
      </c>
      <c r="G46" s="380"/>
      <c r="H46" s="380"/>
      <c r="I46" s="379">
        <v>0</v>
      </c>
      <c r="J46" s="379"/>
      <c r="K46" s="379">
        <v>0</v>
      </c>
      <c r="L46" s="379"/>
      <c r="M46" s="379">
        <v>0</v>
      </c>
      <c r="N46" s="379"/>
      <c r="O46" s="379">
        <v>0</v>
      </c>
      <c r="P46" s="379"/>
      <c r="Q46" s="379">
        <v>0</v>
      </c>
      <c r="R46" s="379"/>
      <c r="S46" s="379">
        <v>0</v>
      </c>
    </row>
    <row r="47" spans="4:19" s="377" customFormat="1" ht="12.75">
      <c r="D47" s="380"/>
      <c r="E47" s="377" t="s">
        <v>90</v>
      </c>
      <c r="G47" s="380"/>
      <c r="H47" s="380"/>
      <c r="I47" s="379">
        <v>12.1</v>
      </c>
      <c r="J47" s="379"/>
      <c r="K47" s="379">
        <v>146.1</v>
      </c>
      <c r="L47" s="379"/>
      <c r="M47" s="379">
        <v>0</v>
      </c>
      <c r="N47" s="379"/>
      <c r="O47" s="379">
        <v>0</v>
      </c>
      <c r="P47" s="379"/>
      <c r="Q47" s="379">
        <v>0</v>
      </c>
      <c r="R47" s="379"/>
      <c r="S47" s="379">
        <v>158.2</v>
      </c>
    </row>
    <row r="48" spans="2:19" s="377" customFormat="1" ht="12.75">
      <c r="B48" s="377" t="s">
        <v>746</v>
      </c>
      <c r="D48" s="380"/>
      <c r="G48" s="380"/>
      <c r="H48" s="380"/>
      <c r="I48" s="379">
        <f>I49+I50+I53+I54</f>
        <v>5244.917608875163</v>
      </c>
      <c r="J48" s="379"/>
      <c r="K48" s="379">
        <f>K49+K50+K53+K54</f>
        <v>277.9292513874001</v>
      </c>
      <c r="L48" s="379"/>
      <c r="M48" s="379">
        <f>M49+M50+M53+M54</f>
        <v>927.0346131426221</v>
      </c>
      <c r="N48" s="379"/>
      <c r="O48" s="379">
        <f>O49+O50+O53+O54</f>
        <v>238.9071831021689</v>
      </c>
      <c r="P48" s="379"/>
      <c r="Q48" s="379">
        <f>Q49+Q50+Q53+Q54</f>
        <v>-7.813528787400001</v>
      </c>
      <c r="R48" s="379"/>
      <c r="S48" s="379">
        <f>S49+S50+S53+S54</f>
        <v>6680.975127719954</v>
      </c>
    </row>
    <row r="49" spans="4:19" s="377" customFormat="1" ht="12.75">
      <c r="D49" s="380" t="s">
        <v>709</v>
      </c>
      <c r="G49" s="380"/>
      <c r="H49" s="380"/>
      <c r="I49" s="379">
        <v>0</v>
      </c>
      <c r="J49" s="379"/>
      <c r="K49" s="379">
        <v>0</v>
      </c>
      <c r="L49" s="379"/>
      <c r="M49" s="379">
        <v>0</v>
      </c>
      <c r="N49" s="379"/>
      <c r="O49" s="379">
        <v>0</v>
      </c>
      <c r="P49" s="379"/>
      <c r="Q49" s="379">
        <v>0</v>
      </c>
      <c r="R49" s="379"/>
      <c r="S49" s="379">
        <v>0</v>
      </c>
    </row>
    <row r="50" spans="4:19" s="377" customFormat="1" ht="12.75">
      <c r="D50" s="380" t="s">
        <v>710</v>
      </c>
      <c r="G50" s="380"/>
      <c r="H50" s="380"/>
      <c r="I50" s="379">
        <f>I51+I52</f>
        <v>5085.955257035163</v>
      </c>
      <c r="J50" s="379"/>
      <c r="K50" s="379">
        <f>K51+K52</f>
        <v>195.60299984000008</v>
      </c>
      <c r="L50" s="379"/>
      <c r="M50" s="379">
        <f>M51+M52</f>
        <v>926.1346131426221</v>
      </c>
      <c r="N50" s="379"/>
      <c r="O50" s="379">
        <f>O51+O52</f>
        <v>237.3071831021689</v>
      </c>
      <c r="P50" s="379"/>
      <c r="Q50" s="379">
        <f>Q51+Q52</f>
        <v>0</v>
      </c>
      <c r="R50" s="379"/>
      <c r="S50" s="379">
        <f>S51+S52</f>
        <v>6445.000053119954</v>
      </c>
    </row>
    <row r="51" spans="4:19" s="377" customFormat="1" ht="12.75">
      <c r="D51" s="380"/>
      <c r="E51" s="377" t="s">
        <v>609</v>
      </c>
      <c r="G51" s="380"/>
      <c r="H51" s="380"/>
      <c r="I51" s="379">
        <v>3023.610915251635</v>
      </c>
      <c r="J51" s="379"/>
      <c r="K51" s="379">
        <v>310.94452917</v>
      </c>
      <c r="L51" s="379"/>
      <c r="M51" s="379">
        <v>470.949782999248</v>
      </c>
      <c r="N51" s="379"/>
      <c r="O51" s="379">
        <v>128.95</v>
      </c>
      <c r="P51" s="379"/>
      <c r="Q51" s="379">
        <v>0</v>
      </c>
      <c r="R51" s="379"/>
      <c r="S51" s="379">
        <v>3934.4552274208827</v>
      </c>
    </row>
    <row r="52" spans="4:19" s="377" customFormat="1" ht="12.75">
      <c r="D52" s="380"/>
      <c r="E52" s="377" t="s">
        <v>255</v>
      </c>
      <c r="G52" s="380"/>
      <c r="H52" s="380"/>
      <c r="I52" s="379">
        <v>2062.3443417835283</v>
      </c>
      <c r="J52" s="379"/>
      <c r="K52" s="379">
        <v>-115.34152932999993</v>
      </c>
      <c r="L52" s="379"/>
      <c r="M52" s="379">
        <v>455.18483014337414</v>
      </c>
      <c r="N52" s="379"/>
      <c r="O52" s="379">
        <v>108.35718310216889</v>
      </c>
      <c r="P52" s="379"/>
      <c r="Q52" s="379">
        <v>0</v>
      </c>
      <c r="R52" s="379"/>
      <c r="S52" s="379">
        <v>2510.544825699071</v>
      </c>
    </row>
    <row r="53" spans="4:19" s="377" customFormat="1" ht="12.75">
      <c r="D53" s="380" t="s">
        <v>485</v>
      </c>
      <c r="G53" s="381"/>
      <c r="H53" s="381"/>
      <c r="I53" s="379">
        <v>27.29282869</v>
      </c>
      <c r="J53" s="379"/>
      <c r="K53" s="379">
        <v>-0.17810950260000002</v>
      </c>
      <c r="L53" s="379"/>
      <c r="M53" s="379">
        <v>0.9</v>
      </c>
      <c r="N53" s="379"/>
      <c r="O53" s="379">
        <v>1.6</v>
      </c>
      <c r="P53" s="379"/>
      <c r="Q53" s="379">
        <v>-7.813528787400001</v>
      </c>
      <c r="R53" s="379"/>
      <c r="S53" s="379">
        <v>21.8011904</v>
      </c>
    </row>
    <row r="54" spans="4:19" s="377" customFormat="1" ht="12.75">
      <c r="D54" s="380" t="s">
        <v>711</v>
      </c>
      <c r="G54" s="381"/>
      <c r="H54" s="381"/>
      <c r="I54" s="379">
        <f>+I55+I56+I57</f>
        <v>131.66952314999997</v>
      </c>
      <c r="J54" s="379"/>
      <c r="K54" s="379">
        <f>+K55+K56+K57</f>
        <v>82.50436104999999</v>
      </c>
      <c r="L54" s="379"/>
      <c r="M54" s="379">
        <f>+M55+M56+M57</f>
        <v>0</v>
      </c>
      <c r="N54" s="379"/>
      <c r="O54" s="379">
        <f>+O55+O56+O57</f>
        <v>0</v>
      </c>
      <c r="P54" s="379"/>
      <c r="Q54" s="379">
        <f>+Q55+Q56+Q57</f>
        <v>0</v>
      </c>
      <c r="R54" s="379"/>
      <c r="S54" s="379">
        <f>+S55+S56+S57</f>
        <v>214.17388419999995</v>
      </c>
    </row>
    <row r="55" spans="4:19" s="377" customFormat="1" ht="12.75">
      <c r="D55" s="380"/>
      <c r="E55" s="377" t="s">
        <v>22</v>
      </c>
      <c r="G55" s="380"/>
      <c r="H55" s="380"/>
      <c r="I55" s="379">
        <v>0</v>
      </c>
      <c r="J55" s="379"/>
      <c r="K55" s="379">
        <v>0</v>
      </c>
      <c r="L55" s="379"/>
      <c r="M55" s="379">
        <v>0</v>
      </c>
      <c r="N55" s="379"/>
      <c r="O55" s="379">
        <v>0</v>
      </c>
      <c r="P55" s="379"/>
      <c r="Q55" s="379">
        <v>0</v>
      </c>
      <c r="R55" s="379"/>
      <c r="S55" s="379">
        <v>0</v>
      </c>
    </row>
    <row r="56" spans="4:19" s="377" customFormat="1" ht="12.75">
      <c r="D56" s="380"/>
      <c r="E56" s="393" t="s">
        <v>90</v>
      </c>
      <c r="G56" s="380"/>
      <c r="H56" s="380"/>
      <c r="I56" s="379">
        <v>131.66952314999997</v>
      </c>
      <c r="J56" s="379"/>
      <c r="K56" s="379">
        <v>82.50436104999999</v>
      </c>
      <c r="L56" s="379"/>
      <c r="M56" s="379">
        <v>0</v>
      </c>
      <c r="N56" s="379"/>
      <c r="O56" s="379">
        <v>0</v>
      </c>
      <c r="P56" s="379"/>
      <c r="Q56" s="379">
        <v>0</v>
      </c>
      <c r="R56" s="379"/>
      <c r="S56" s="379">
        <v>214.17388419999995</v>
      </c>
    </row>
    <row r="57" spans="5:19" s="377" customFormat="1" ht="12.75">
      <c r="E57" s="393" t="s">
        <v>24</v>
      </c>
      <c r="G57" s="380"/>
      <c r="H57" s="380"/>
      <c r="I57" s="379">
        <v>0</v>
      </c>
      <c r="J57" s="379"/>
      <c r="K57" s="379">
        <v>0</v>
      </c>
      <c r="L57" s="379"/>
      <c r="M57" s="379">
        <v>0</v>
      </c>
      <c r="N57" s="379"/>
      <c r="O57" s="379">
        <v>0</v>
      </c>
      <c r="P57" s="379"/>
      <c r="Q57" s="379">
        <v>0</v>
      </c>
      <c r="R57" s="379"/>
      <c r="S57" s="379">
        <v>0</v>
      </c>
    </row>
    <row r="58" spans="4:19" s="377" customFormat="1" ht="12.75">
      <c r="D58" s="380"/>
      <c r="G58" s="380"/>
      <c r="H58" s="380"/>
      <c r="I58" s="379"/>
      <c r="J58" s="379"/>
      <c r="K58" s="379"/>
      <c r="L58" s="379"/>
      <c r="M58" s="379"/>
      <c r="N58" s="379"/>
      <c r="O58" s="379"/>
      <c r="P58" s="379"/>
      <c r="Q58" s="379"/>
      <c r="R58" s="379"/>
      <c r="S58" s="379"/>
    </row>
    <row r="59" spans="1:19" s="377" customFormat="1" ht="12.75">
      <c r="A59" s="377" t="s">
        <v>747</v>
      </c>
      <c r="D59" s="380"/>
      <c r="G59" s="380"/>
      <c r="H59" s="380"/>
      <c r="I59" s="379">
        <f>I60+I63+I66+I67</f>
        <v>68272.3697912987</v>
      </c>
      <c r="J59" s="379"/>
      <c r="K59" s="379">
        <f>K60+K63+K66+K67</f>
        <v>1712.7941872817682</v>
      </c>
      <c r="L59" s="379"/>
      <c r="M59" s="379">
        <f>M60+M63+M66+M67</f>
        <v>1662.2977378899595</v>
      </c>
      <c r="N59" s="379"/>
      <c r="O59" s="379">
        <f>O60+O63+O66+O67</f>
        <v>1114.4</v>
      </c>
      <c r="P59" s="379"/>
      <c r="Q59" s="379">
        <f>Q60+Q63+Q66+Q67</f>
        <v>0.04576275999988866</v>
      </c>
      <c r="R59" s="379"/>
      <c r="S59" s="379">
        <f>S60+S63+S66+S67</f>
        <v>72761.84214817043</v>
      </c>
    </row>
    <row r="60" spans="4:19" s="377" customFormat="1" ht="12.75">
      <c r="D60" s="380" t="s">
        <v>196</v>
      </c>
      <c r="G60" s="380"/>
      <c r="H60" s="380"/>
      <c r="I60" s="379">
        <f>I61+I62</f>
        <v>35988.038784193835</v>
      </c>
      <c r="J60" s="379"/>
      <c r="K60" s="379">
        <f>K61+K62</f>
        <v>1224.5890047897733</v>
      </c>
      <c r="L60" s="379"/>
      <c r="M60" s="379">
        <f>M61+M62</f>
        <v>56.6</v>
      </c>
      <c r="N60" s="379"/>
      <c r="O60" s="379">
        <f>O61+O62</f>
        <v>385.4</v>
      </c>
      <c r="P60" s="379"/>
      <c r="Q60" s="379">
        <f>Q61+Q62</f>
        <v>0.04576275999988866</v>
      </c>
      <c r="R60" s="379"/>
      <c r="S60" s="379">
        <f>S61+S62</f>
        <v>37654.60822068361</v>
      </c>
    </row>
    <row r="61" spans="4:19" s="377" customFormat="1" ht="12.75">
      <c r="D61" s="380"/>
      <c r="E61" s="377" t="s">
        <v>704</v>
      </c>
      <c r="G61" s="380"/>
      <c r="H61" s="380"/>
      <c r="I61" s="379">
        <v>31239.271034533835</v>
      </c>
      <c r="J61" s="379"/>
      <c r="K61" s="379">
        <v>1003.2694364897732</v>
      </c>
      <c r="L61" s="379"/>
      <c r="M61" s="379">
        <v>56.6</v>
      </c>
      <c r="N61" s="379"/>
      <c r="O61" s="379">
        <v>385.4</v>
      </c>
      <c r="P61" s="379"/>
      <c r="Q61" s="379">
        <v>0</v>
      </c>
      <c r="R61" s="379"/>
      <c r="S61" s="379">
        <v>32684.540471023607</v>
      </c>
    </row>
    <row r="62" spans="4:19" s="377" customFormat="1" ht="12.75">
      <c r="D62" s="380"/>
      <c r="E62" s="377" t="s">
        <v>17</v>
      </c>
      <c r="G62" s="380"/>
      <c r="H62" s="380"/>
      <c r="I62" s="379">
        <v>4748.767749660001</v>
      </c>
      <c r="J62" s="379"/>
      <c r="K62" s="379">
        <v>221.31956830000007</v>
      </c>
      <c r="L62" s="379"/>
      <c r="M62" s="379">
        <v>0</v>
      </c>
      <c r="N62" s="379"/>
      <c r="O62" s="379">
        <v>0</v>
      </c>
      <c r="P62" s="379"/>
      <c r="Q62" s="379">
        <v>0.04576275999988866</v>
      </c>
      <c r="R62" s="379"/>
      <c r="S62" s="379">
        <v>4970.067749660001</v>
      </c>
    </row>
    <row r="63" spans="4:19" s="377" customFormat="1" ht="12.75">
      <c r="D63" s="380" t="s">
        <v>97</v>
      </c>
      <c r="G63" s="380"/>
      <c r="H63" s="380"/>
      <c r="I63" s="379">
        <f>I64+I65</f>
        <v>16354.616266417388</v>
      </c>
      <c r="J63" s="379"/>
      <c r="K63" s="379">
        <f>K64+K65</f>
        <v>1032.0771748652724</v>
      </c>
      <c r="L63" s="379"/>
      <c r="M63" s="379">
        <f>M64+M65</f>
        <v>1507.1764464375597</v>
      </c>
      <c r="N63" s="379"/>
      <c r="O63" s="379">
        <f>O64+O65</f>
        <v>141.4</v>
      </c>
      <c r="P63" s="379"/>
      <c r="Q63" s="379">
        <f>Q64+Q65</f>
        <v>0</v>
      </c>
      <c r="R63" s="379"/>
      <c r="S63" s="379">
        <f>S64+S65</f>
        <v>19035.26988772022</v>
      </c>
    </row>
    <row r="64" spans="4:19" s="377" customFormat="1" ht="12.75">
      <c r="D64" s="380"/>
      <c r="E64" s="377" t="s">
        <v>609</v>
      </c>
      <c r="G64" s="381"/>
      <c r="H64" s="381"/>
      <c r="I64" s="379">
        <v>13121.957938530395</v>
      </c>
      <c r="J64" s="379"/>
      <c r="K64" s="379">
        <v>1177.3008341160958</v>
      </c>
      <c r="L64" s="379"/>
      <c r="M64" s="379">
        <v>1476.8349526236475</v>
      </c>
      <c r="N64" s="379"/>
      <c r="O64" s="379">
        <v>97.8</v>
      </c>
      <c r="P64" s="379"/>
      <c r="Q64" s="379">
        <v>0</v>
      </c>
      <c r="R64" s="379"/>
      <c r="S64" s="379">
        <v>15873.893725270138</v>
      </c>
    </row>
    <row r="65" spans="4:19" s="377" customFormat="1" ht="12.75">
      <c r="D65" s="380"/>
      <c r="E65" s="377" t="s">
        <v>255</v>
      </c>
      <c r="G65" s="381"/>
      <c r="H65" s="381"/>
      <c r="I65" s="379">
        <v>3232.6583278869934</v>
      </c>
      <c r="J65" s="379"/>
      <c r="K65" s="379">
        <v>-145.22365925082346</v>
      </c>
      <c r="L65" s="379"/>
      <c r="M65" s="379">
        <v>30.341493813912177</v>
      </c>
      <c r="N65" s="379"/>
      <c r="O65" s="379">
        <v>43.6</v>
      </c>
      <c r="P65" s="379"/>
      <c r="Q65" s="379">
        <v>0</v>
      </c>
      <c r="R65" s="379"/>
      <c r="S65" s="379">
        <v>3161.376162450082</v>
      </c>
    </row>
    <row r="66" spans="4:19" s="377" customFormat="1" ht="12.75">
      <c r="D66" s="380" t="s">
        <v>485</v>
      </c>
      <c r="G66" s="380"/>
      <c r="H66" s="380"/>
      <c r="I66" s="379">
        <v>239.90953318999993</v>
      </c>
      <c r="J66" s="379"/>
      <c r="K66" s="379">
        <v>-654.1096008524</v>
      </c>
      <c r="L66" s="379"/>
      <c r="M66" s="379">
        <v>98.52129145240008</v>
      </c>
      <c r="N66" s="379"/>
      <c r="O66" s="379">
        <v>553.6</v>
      </c>
      <c r="P66" s="379"/>
      <c r="Q66" s="379">
        <v>0</v>
      </c>
      <c r="R66" s="379"/>
      <c r="S66" s="379">
        <v>237.92122379</v>
      </c>
    </row>
    <row r="67" spans="4:19" s="377" customFormat="1" ht="12.75">
      <c r="D67" s="380" t="s">
        <v>101</v>
      </c>
      <c r="G67" s="380"/>
      <c r="H67" s="380"/>
      <c r="I67" s="379">
        <f>I68+I69+I72+I73</f>
        <v>15689.80520749747</v>
      </c>
      <c r="J67" s="379"/>
      <c r="K67" s="379">
        <f>K68+K69+K72+K73</f>
        <v>110.23760847912274</v>
      </c>
      <c r="L67" s="379"/>
      <c r="M67" s="379">
        <f>M68+M69+M72+M73</f>
        <v>0</v>
      </c>
      <c r="N67" s="379"/>
      <c r="O67" s="379">
        <f>O68+O69+O72+O73</f>
        <v>34</v>
      </c>
      <c r="P67" s="379"/>
      <c r="Q67" s="379">
        <f>Q68+Q69+Q72+Q73</f>
        <v>0</v>
      </c>
      <c r="R67" s="379"/>
      <c r="S67" s="379">
        <f>S68+S69+S72+S73</f>
        <v>15834.042815976594</v>
      </c>
    </row>
    <row r="68" spans="4:19" s="377" customFormat="1" ht="12.75">
      <c r="D68" s="380"/>
      <c r="E68" s="377" t="s">
        <v>21</v>
      </c>
      <c r="G68" s="380"/>
      <c r="H68" s="380"/>
      <c r="I68" s="379">
        <v>10082.677108223676</v>
      </c>
      <c r="J68" s="379"/>
      <c r="K68" s="379">
        <v>715.8950496891237</v>
      </c>
      <c r="L68" s="379"/>
      <c r="M68" s="379">
        <v>0</v>
      </c>
      <c r="N68" s="379"/>
      <c r="O68" s="379">
        <v>0</v>
      </c>
      <c r="P68" s="379"/>
      <c r="Q68" s="379">
        <v>0</v>
      </c>
      <c r="R68" s="379"/>
      <c r="S68" s="379">
        <v>10798.5721579128</v>
      </c>
    </row>
    <row r="69" spans="4:19" s="377" customFormat="1" ht="12.75">
      <c r="D69" s="380"/>
      <c r="E69" s="377" t="s">
        <v>22</v>
      </c>
      <c r="G69" s="380"/>
      <c r="H69" s="380"/>
      <c r="I69" s="379">
        <f>I70+I71</f>
        <v>860.6717331299999</v>
      </c>
      <c r="J69" s="379"/>
      <c r="K69" s="379">
        <f>K70+K71</f>
        <v>10.068879400000004</v>
      </c>
      <c r="L69" s="379"/>
      <c r="M69" s="379">
        <f>M70+M71</f>
        <v>0</v>
      </c>
      <c r="N69" s="379"/>
      <c r="O69" s="379">
        <f>O70+O71</f>
        <v>0</v>
      </c>
      <c r="P69" s="379"/>
      <c r="Q69" s="379">
        <f>Q70+Q71</f>
        <v>0</v>
      </c>
      <c r="R69" s="379"/>
      <c r="S69" s="379">
        <f>S70+S71</f>
        <v>870.7406125299999</v>
      </c>
    </row>
    <row r="70" spans="4:19" s="377" customFormat="1" ht="12.75">
      <c r="D70" s="380"/>
      <c r="E70" s="377" t="s">
        <v>703</v>
      </c>
      <c r="G70" s="380"/>
      <c r="H70" s="380"/>
      <c r="I70" s="379">
        <v>860.6717331299999</v>
      </c>
      <c r="J70" s="379"/>
      <c r="K70" s="379">
        <v>10.068879400000004</v>
      </c>
      <c r="L70" s="379"/>
      <c r="M70" s="379">
        <v>0</v>
      </c>
      <c r="N70" s="379"/>
      <c r="O70" s="379">
        <v>0</v>
      </c>
      <c r="P70" s="379"/>
      <c r="Q70" s="379">
        <v>0</v>
      </c>
      <c r="R70" s="379"/>
      <c r="S70" s="379">
        <v>870.7406125299999</v>
      </c>
    </row>
    <row r="71" spans="4:19" s="377" customFormat="1" ht="12.75">
      <c r="D71" s="380"/>
      <c r="E71" s="377" t="s">
        <v>744</v>
      </c>
      <c r="G71" s="380"/>
      <c r="H71" s="380"/>
      <c r="I71" s="379">
        <v>0</v>
      </c>
      <c r="J71" s="379"/>
      <c r="K71" s="379">
        <v>0</v>
      </c>
      <c r="L71" s="379"/>
      <c r="M71" s="379">
        <v>0</v>
      </c>
      <c r="N71" s="379"/>
      <c r="O71" s="379">
        <v>0</v>
      </c>
      <c r="P71" s="379"/>
      <c r="Q71" s="379">
        <v>0</v>
      </c>
      <c r="R71" s="379"/>
      <c r="S71" s="379">
        <v>0</v>
      </c>
    </row>
    <row r="72" spans="1:19" s="377" customFormat="1" ht="12.75">
      <c r="A72" s="382"/>
      <c r="B72" s="382"/>
      <c r="C72" s="382"/>
      <c r="D72" s="382"/>
      <c r="E72" s="382" t="s">
        <v>90</v>
      </c>
      <c r="G72" s="380"/>
      <c r="H72" s="380"/>
      <c r="I72" s="379">
        <v>4746.456366143794</v>
      </c>
      <c r="J72" s="379"/>
      <c r="K72" s="379">
        <v>-615.7263206100009</v>
      </c>
      <c r="L72" s="379"/>
      <c r="M72" s="379">
        <v>0</v>
      </c>
      <c r="N72" s="379"/>
      <c r="O72" s="379">
        <v>34</v>
      </c>
      <c r="P72" s="379"/>
      <c r="Q72" s="379">
        <v>0</v>
      </c>
      <c r="R72" s="379"/>
      <c r="S72" s="379">
        <v>4164.730045533794</v>
      </c>
    </row>
    <row r="73" spans="5:19" s="377" customFormat="1" ht="12.75">
      <c r="E73" s="377" t="s">
        <v>24</v>
      </c>
      <c r="G73" s="380"/>
      <c r="H73" s="380"/>
      <c r="I73" s="379">
        <v>0</v>
      </c>
      <c r="J73" s="379"/>
      <c r="K73" s="379">
        <v>0</v>
      </c>
      <c r="L73" s="379"/>
      <c r="M73" s="379">
        <v>0</v>
      </c>
      <c r="N73" s="379"/>
      <c r="O73" s="379">
        <v>0</v>
      </c>
      <c r="P73" s="379"/>
      <c r="Q73" s="379">
        <v>0</v>
      </c>
      <c r="R73" s="379"/>
      <c r="S73" s="379">
        <v>0</v>
      </c>
    </row>
    <row r="74" spans="9:19" s="377" customFormat="1" ht="12.75">
      <c r="I74" s="383"/>
      <c r="J74" s="383"/>
      <c r="K74" s="383"/>
      <c r="L74" s="383"/>
      <c r="M74" s="383"/>
      <c r="N74" s="383"/>
      <c r="O74" s="383"/>
      <c r="P74" s="383"/>
      <c r="Q74" s="383"/>
      <c r="R74" s="383"/>
      <c r="S74" s="383"/>
    </row>
    <row r="75" spans="1:19" s="377" customFormat="1" ht="12.75">
      <c r="A75" s="377" t="s">
        <v>702</v>
      </c>
      <c r="G75" s="380"/>
      <c r="H75" s="380"/>
      <c r="I75" s="383">
        <f>I77+I88+I113</f>
        <v>186126.17612792188</v>
      </c>
      <c r="J75" s="383"/>
      <c r="K75" s="383">
        <f>K77+K88+K113</f>
        <v>6605.923156178637</v>
      </c>
      <c r="L75" s="383"/>
      <c r="M75" s="383">
        <f>M77+M88+M113</f>
        <v>1924.977530445707</v>
      </c>
      <c r="N75" s="383"/>
      <c r="O75" s="383">
        <f>O77+O88+O113</f>
        <v>-160.86964651864702</v>
      </c>
      <c r="P75" s="383"/>
      <c r="Q75" s="383">
        <f>Q77+Q88+Q113</f>
        <v>-23.074064601672028</v>
      </c>
      <c r="R75" s="383"/>
      <c r="S75" s="383">
        <f>S77+S88+S113</f>
        <v>194473.13310342593</v>
      </c>
    </row>
    <row r="76" spans="7:19" s="377" customFormat="1" ht="12.75">
      <c r="G76" s="380"/>
      <c r="H76" s="380"/>
      <c r="I76" s="383"/>
      <c r="J76" s="383"/>
      <c r="K76" s="383"/>
      <c r="L76" s="383"/>
      <c r="M76" s="383"/>
      <c r="N76" s="383"/>
      <c r="O76" s="383"/>
      <c r="P76" s="383"/>
      <c r="Q76" s="383"/>
      <c r="R76" s="383"/>
      <c r="S76" s="383"/>
    </row>
    <row r="77" spans="1:19" s="377" customFormat="1" ht="12.75">
      <c r="A77" s="377" t="s">
        <v>740</v>
      </c>
      <c r="C77" s="380"/>
      <c r="D77" s="380"/>
      <c r="G77" s="380"/>
      <c r="H77" s="380"/>
      <c r="I77" s="383">
        <f>I78+I80+I81</f>
        <v>2590.37556239454</v>
      </c>
      <c r="J77" s="383"/>
      <c r="K77" s="383">
        <f>K78+K80+K81</f>
        <v>-37.355259</v>
      </c>
      <c r="L77" s="383"/>
      <c r="M77" s="383">
        <f>M78+M80+M81</f>
        <v>57.26</v>
      </c>
      <c r="N77" s="383"/>
      <c r="O77" s="383">
        <f>O78+O80+O81</f>
        <v>7.7</v>
      </c>
      <c r="P77" s="383"/>
      <c r="Q77" s="383">
        <f>Q78+Q80+Q81</f>
        <v>0.038024420000158266</v>
      </c>
      <c r="R77" s="383"/>
      <c r="S77" s="383">
        <f>S78+S80+S81</f>
        <v>2618.0183278145405</v>
      </c>
    </row>
    <row r="78" spans="3:19" s="377" customFormat="1" ht="12.75">
      <c r="C78" s="380"/>
      <c r="D78" s="380" t="s">
        <v>97</v>
      </c>
      <c r="G78" s="380"/>
      <c r="H78" s="380"/>
      <c r="I78" s="383">
        <f>I79</f>
        <v>1557.35898137</v>
      </c>
      <c r="J78" s="383"/>
      <c r="K78" s="383">
        <f>K79</f>
        <v>-23.114921999999993</v>
      </c>
      <c r="L78" s="383"/>
      <c r="M78" s="383">
        <f>M79</f>
        <v>57.26</v>
      </c>
      <c r="N78" s="383"/>
      <c r="O78" s="383">
        <f>O79</f>
        <v>0</v>
      </c>
      <c r="P78" s="383"/>
      <c r="Q78" s="383">
        <f>Q79</f>
        <v>0.02204742000004245</v>
      </c>
      <c r="R78" s="383"/>
      <c r="S78" s="383">
        <f>S79</f>
        <v>1591.52610679</v>
      </c>
    </row>
    <row r="79" spans="3:19" s="377" customFormat="1" ht="12.75">
      <c r="C79" s="380"/>
      <c r="D79" s="380"/>
      <c r="E79" s="377" t="s">
        <v>255</v>
      </c>
      <c r="G79" s="380"/>
      <c r="H79" s="380"/>
      <c r="I79" s="383">
        <v>1557.35898137</v>
      </c>
      <c r="J79" s="383"/>
      <c r="K79" s="383">
        <v>-23.114921999999993</v>
      </c>
      <c r="L79" s="383"/>
      <c r="M79" s="383">
        <v>57.26</v>
      </c>
      <c r="N79" s="383"/>
      <c r="O79" s="383">
        <v>0</v>
      </c>
      <c r="P79" s="383"/>
      <c r="Q79" s="383">
        <v>0.02204742000004245</v>
      </c>
      <c r="R79" s="383"/>
      <c r="S79" s="383">
        <v>1591.52610679</v>
      </c>
    </row>
    <row r="80" spans="4:19" s="377" customFormat="1" ht="12.75">
      <c r="D80" s="380" t="s">
        <v>485</v>
      </c>
      <c r="G80" s="380"/>
      <c r="H80" s="380"/>
      <c r="I80" s="383">
        <v>0</v>
      </c>
      <c r="J80" s="383"/>
      <c r="K80" s="383">
        <v>0</v>
      </c>
      <c r="L80" s="383"/>
      <c r="M80" s="383">
        <v>0</v>
      </c>
      <c r="N80" s="383"/>
      <c r="O80" s="383">
        <v>0</v>
      </c>
      <c r="P80" s="383"/>
      <c r="Q80" s="383">
        <v>0</v>
      </c>
      <c r="R80" s="383"/>
      <c r="S80" s="383">
        <v>0</v>
      </c>
    </row>
    <row r="81" spans="4:19" s="377" customFormat="1" ht="12.75">
      <c r="D81" s="380" t="s">
        <v>101</v>
      </c>
      <c r="G81" s="380"/>
      <c r="H81" s="380"/>
      <c r="I81" s="383">
        <f>I82+I85</f>
        <v>1033.01658102454</v>
      </c>
      <c r="J81" s="383"/>
      <c r="K81" s="383">
        <f>K82+K85</f>
        <v>-14.240337000000004</v>
      </c>
      <c r="L81" s="383"/>
      <c r="M81" s="383">
        <f>M82+M85</f>
        <v>0</v>
      </c>
      <c r="N81" s="383"/>
      <c r="O81" s="383">
        <f>O82+O85</f>
        <v>7.7</v>
      </c>
      <c r="P81" s="383"/>
      <c r="Q81" s="383">
        <f>Q82+Q85</f>
        <v>0.015977000000115815</v>
      </c>
      <c r="R81" s="383"/>
      <c r="S81" s="383">
        <f>S82+S85</f>
        <v>1026.4922210245402</v>
      </c>
    </row>
    <row r="82" spans="4:19" s="377" customFormat="1" ht="12.75">
      <c r="D82" s="380"/>
      <c r="E82" s="377" t="s">
        <v>21</v>
      </c>
      <c r="G82" s="381"/>
      <c r="H82" s="381"/>
      <c r="I82" s="383">
        <f>I83+I84</f>
        <v>0</v>
      </c>
      <c r="J82" s="383"/>
      <c r="K82" s="383">
        <f>K83+K84</f>
        <v>0</v>
      </c>
      <c r="L82" s="383"/>
      <c r="M82" s="383">
        <f>M83+M84</f>
        <v>0</v>
      </c>
      <c r="N82" s="383"/>
      <c r="O82" s="383">
        <f>O83+O84</f>
        <v>0</v>
      </c>
      <c r="P82" s="383"/>
      <c r="Q82" s="383">
        <f>Q83+Q84</f>
        <v>0</v>
      </c>
      <c r="R82" s="383"/>
      <c r="S82" s="383">
        <f>S83+S84</f>
        <v>0</v>
      </c>
    </row>
    <row r="83" spans="4:19" s="377" customFormat="1" ht="12.75">
      <c r="D83" s="380"/>
      <c r="E83" s="377" t="s">
        <v>703</v>
      </c>
      <c r="G83" s="381"/>
      <c r="H83" s="381"/>
      <c r="I83" s="383">
        <v>0</v>
      </c>
      <c r="J83" s="383"/>
      <c r="K83" s="383">
        <v>0</v>
      </c>
      <c r="L83" s="383"/>
      <c r="M83" s="383">
        <v>0</v>
      </c>
      <c r="N83" s="383"/>
      <c r="O83" s="383">
        <v>0</v>
      </c>
      <c r="P83" s="383"/>
      <c r="Q83" s="383">
        <v>0</v>
      </c>
      <c r="R83" s="383"/>
      <c r="S83" s="383">
        <v>0</v>
      </c>
    </row>
    <row r="84" spans="4:19" s="377" customFormat="1" ht="12.75">
      <c r="D84" s="380"/>
      <c r="E84" s="377" t="s">
        <v>744</v>
      </c>
      <c r="G84" s="380"/>
      <c r="H84" s="380"/>
      <c r="I84" s="383">
        <v>0</v>
      </c>
      <c r="J84" s="383"/>
      <c r="K84" s="383">
        <v>0</v>
      </c>
      <c r="L84" s="383"/>
      <c r="M84" s="383">
        <v>0</v>
      </c>
      <c r="N84" s="383"/>
      <c r="O84" s="383">
        <v>0</v>
      </c>
      <c r="P84" s="383"/>
      <c r="Q84" s="383">
        <v>0</v>
      </c>
      <c r="R84" s="383"/>
      <c r="S84" s="383">
        <v>0</v>
      </c>
    </row>
    <row r="85" spans="4:19" s="377" customFormat="1" ht="12.75">
      <c r="D85" s="380"/>
      <c r="E85" s="377" t="s">
        <v>22</v>
      </c>
      <c r="G85" s="380"/>
      <c r="H85" s="380"/>
      <c r="I85" s="383">
        <f>I86+I87</f>
        <v>1033.01658102454</v>
      </c>
      <c r="J85" s="383"/>
      <c r="K85" s="383">
        <f>K86+K87</f>
        <v>-14.240337000000004</v>
      </c>
      <c r="L85" s="383"/>
      <c r="M85" s="383">
        <f>M86+M87</f>
        <v>0</v>
      </c>
      <c r="N85" s="383"/>
      <c r="O85" s="383">
        <f>O86+O87</f>
        <v>7.7</v>
      </c>
      <c r="P85" s="383"/>
      <c r="Q85" s="383">
        <f>Q86+Q87</f>
        <v>0.015977000000115815</v>
      </c>
      <c r="R85" s="383"/>
      <c r="S85" s="383">
        <f>S86+S87</f>
        <v>1026.4922210245402</v>
      </c>
    </row>
    <row r="86" spans="4:19" s="377" customFormat="1" ht="12.75">
      <c r="D86" s="380"/>
      <c r="E86" s="377" t="s">
        <v>703</v>
      </c>
      <c r="G86" s="381"/>
      <c r="H86" s="381"/>
      <c r="I86" s="383">
        <v>1</v>
      </c>
      <c r="J86" s="383"/>
      <c r="K86" s="383">
        <v>0</v>
      </c>
      <c r="L86" s="383"/>
      <c r="M86" s="383">
        <v>0</v>
      </c>
      <c r="N86" s="383"/>
      <c r="O86" s="383">
        <v>0</v>
      </c>
      <c r="P86" s="383"/>
      <c r="Q86" s="383">
        <v>0</v>
      </c>
      <c r="R86" s="383"/>
      <c r="S86" s="383">
        <v>1</v>
      </c>
    </row>
    <row r="87" spans="4:19" s="377" customFormat="1" ht="12.75">
      <c r="D87" s="380"/>
      <c r="E87" s="377" t="s">
        <v>744</v>
      </c>
      <c r="G87" s="381"/>
      <c r="H87" s="381"/>
      <c r="I87" s="383">
        <v>1032.01658102454</v>
      </c>
      <c r="J87" s="383"/>
      <c r="K87" s="383">
        <v>-14.240337000000004</v>
      </c>
      <c r="L87" s="383"/>
      <c r="M87" s="383">
        <v>0</v>
      </c>
      <c r="N87" s="383"/>
      <c r="O87" s="383">
        <v>7.7</v>
      </c>
      <c r="P87" s="383"/>
      <c r="Q87" s="383">
        <v>0.015977000000115815</v>
      </c>
      <c r="R87" s="383"/>
      <c r="S87" s="383">
        <v>1025.4922210245402</v>
      </c>
    </row>
    <row r="88" spans="1:19" s="377" customFormat="1" ht="12.75">
      <c r="A88" s="377" t="s">
        <v>741</v>
      </c>
      <c r="D88" s="380"/>
      <c r="G88" s="380"/>
      <c r="H88" s="380"/>
      <c r="I88" s="383">
        <f>I89+I101</f>
        <v>21784.992614337873</v>
      </c>
      <c r="J88" s="383"/>
      <c r="K88" s="383">
        <f>K89+K101</f>
        <v>2364.8269863429896</v>
      </c>
      <c r="L88" s="383"/>
      <c r="M88" s="383">
        <f>M89+M101</f>
        <v>595.2490352558482</v>
      </c>
      <c r="N88" s="383"/>
      <c r="O88" s="383">
        <f>O89+O101</f>
        <v>392.81019893341727</v>
      </c>
      <c r="P88" s="383"/>
      <c r="Q88" s="383">
        <f>Q89+Q101</f>
        <v>-0.4180530598336394</v>
      </c>
      <c r="R88" s="383"/>
      <c r="S88" s="383">
        <f>S89+S101</f>
        <v>25137.460781810292</v>
      </c>
    </row>
    <row r="89" spans="1:19" s="377" customFormat="1" ht="12.75">
      <c r="A89" s="380"/>
      <c r="B89" s="380" t="s">
        <v>742</v>
      </c>
      <c r="C89" s="380"/>
      <c r="D89" s="380"/>
      <c r="G89" s="380"/>
      <c r="H89" s="380"/>
      <c r="I89" s="383">
        <f>I90+I91+I92</f>
        <v>336.85447627</v>
      </c>
      <c r="J89" s="383"/>
      <c r="K89" s="383">
        <f>K90+K91+K92</f>
        <v>1084.8686166421285</v>
      </c>
      <c r="L89" s="383"/>
      <c r="M89" s="383">
        <f>M90+M91+M92</f>
        <v>0</v>
      </c>
      <c r="N89" s="383"/>
      <c r="O89" s="383">
        <f>O90+O91+O92</f>
        <v>18.4</v>
      </c>
      <c r="P89" s="383"/>
      <c r="Q89" s="383">
        <f>Q90+Q91+Q92</f>
        <v>0.03478098787160766</v>
      </c>
      <c r="R89" s="383"/>
      <c r="S89" s="383">
        <f>S90+S91+S92</f>
        <v>1440.1578739000001</v>
      </c>
    </row>
    <row r="90" spans="1:19" s="377" customFormat="1" ht="12.75">
      <c r="A90" s="380"/>
      <c r="B90" s="380"/>
      <c r="C90" s="380"/>
      <c r="D90" s="380" t="s">
        <v>97</v>
      </c>
      <c r="G90" s="380"/>
      <c r="H90" s="380"/>
      <c r="I90" s="383">
        <v>2.7</v>
      </c>
      <c r="J90" s="383"/>
      <c r="K90" s="383">
        <v>0</v>
      </c>
      <c r="L90" s="383"/>
      <c r="M90" s="383">
        <v>0</v>
      </c>
      <c r="N90" s="383"/>
      <c r="O90" s="383">
        <v>0</v>
      </c>
      <c r="P90" s="383"/>
      <c r="Q90" s="383">
        <v>0</v>
      </c>
      <c r="R90" s="383"/>
      <c r="S90" s="383">
        <v>2.7</v>
      </c>
    </row>
    <row r="91" spans="4:19" s="377" customFormat="1" ht="12.75">
      <c r="D91" s="382" t="s">
        <v>485</v>
      </c>
      <c r="G91" s="380"/>
      <c r="H91" s="380"/>
      <c r="I91" s="383">
        <v>0</v>
      </c>
      <c r="J91" s="383"/>
      <c r="K91" s="383">
        <v>0</v>
      </c>
      <c r="L91" s="383"/>
      <c r="M91" s="383">
        <v>0</v>
      </c>
      <c r="N91" s="383"/>
      <c r="O91" s="383">
        <v>0</v>
      </c>
      <c r="P91" s="383"/>
      <c r="Q91" s="383">
        <v>0</v>
      </c>
      <c r="R91" s="383"/>
      <c r="S91" s="383">
        <v>0</v>
      </c>
    </row>
    <row r="92" spans="4:19" s="377" customFormat="1" ht="12.75">
      <c r="D92" s="380" t="s">
        <v>101</v>
      </c>
      <c r="G92" s="380"/>
      <c r="H92" s="380"/>
      <c r="I92" s="383">
        <f>I93+I96+I97+I100</f>
        <v>334.15447627000003</v>
      </c>
      <c r="J92" s="383"/>
      <c r="K92" s="383">
        <f>K93+K96+K97+K100</f>
        <v>1084.8686166421285</v>
      </c>
      <c r="L92" s="383"/>
      <c r="M92" s="383">
        <f>M93+M96+M97+M100</f>
        <v>0</v>
      </c>
      <c r="N92" s="383"/>
      <c r="O92" s="383">
        <f>O93+O96+O97+O100</f>
        <v>18.4</v>
      </c>
      <c r="P92" s="383"/>
      <c r="Q92" s="383">
        <f>Q93+Q96+Q97+Q100</f>
        <v>0.03478098787160766</v>
      </c>
      <c r="R92" s="383"/>
      <c r="S92" s="383">
        <f>S93+S96+S97+S100</f>
        <v>1437.4578739</v>
      </c>
    </row>
    <row r="93" spans="4:19" s="377" customFormat="1" ht="12.75">
      <c r="D93" s="380"/>
      <c r="E93" s="377" t="s">
        <v>22</v>
      </c>
      <c r="G93" s="380"/>
      <c r="H93" s="380"/>
      <c r="I93" s="383">
        <f>I94+I95</f>
        <v>0</v>
      </c>
      <c r="J93" s="383"/>
      <c r="K93" s="383">
        <f>K94+K95</f>
        <v>0</v>
      </c>
      <c r="L93" s="383"/>
      <c r="M93" s="383">
        <f>M94+M95</f>
        <v>0</v>
      </c>
      <c r="N93" s="383"/>
      <c r="O93" s="383">
        <f>O94+O95</f>
        <v>0</v>
      </c>
      <c r="P93" s="383"/>
      <c r="Q93" s="383">
        <f>Q94+Q95</f>
        <v>0</v>
      </c>
      <c r="R93" s="383"/>
      <c r="S93" s="383">
        <f>S94+S95</f>
        <v>0</v>
      </c>
    </row>
    <row r="94" spans="4:19" s="377" customFormat="1" ht="12.75">
      <c r="D94" s="380"/>
      <c r="E94" s="377" t="s">
        <v>703</v>
      </c>
      <c r="G94" s="380"/>
      <c r="H94" s="380"/>
      <c r="I94" s="383">
        <v>0</v>
      </c>
      <c r="J94" s="383"/>
      <c r="K94" s="383">
        <v>0</v>
      </c>
      <c r="L94" s="383"/>
      <c r="M94" s="383">
        <v>0</v>
      </c>
      <c r="N94" s="383"/>
      <c r="O94" s="383">
        <v>0</v>
      </c>
      <c r="P94" s="383"/>
      <c r="Q94" s="383">
        <v>0</v>
      </c>
      <c r="R94" s="383"/>
      <c r="S94" s="383">
        <v>0</v>
      </c>
    </row>
    <row r="95" spans="4:19" s="377" customFormat="1" ht="12.75">
      <c r="D95" s="380"/>
      <c r="E95" s="377" t="s">
        <v>744</v>
      </c>
      <c r="G95" s="380"/>
      <c r="H95" s="380"/>
      <c r="I95" s="383">
        <v>0</v>
      </c>
      <c r="J95" s="383"/>
      <c r="K95" s="383">
        <v>0</v>
      </c>
      <c r="L95" s="383"/>
      <c r="M95" s="383">
        <v>0</v>
      </c>
      <c r="N95" s="383"/>
      <c r="O95" s="383">
        <v>0</v>
      </c>
      <c r="P95" s="383"/>
      <c r="Q95" s="383">
        <v>0</v>
      </c>
      <c r="R95" s="383"/>
      <c r="S95" s="383">
        <v>0</v>
      </c>
    </row>
    <row r="96" spans="4:19" s="377" customFormat="1" ht="12.75">
      <c r="D96" s="380"/>
      <c r="E96" s="377" t="s">
        <v>23</v>
      </c>
      <c r="G96" s="380"/>
      <c r="H96" s="380"/>
      <c r="I96" s="383">
        <v>143.1</v>
      </c>
      <c r="J96" s="383"/>
      <c r="K96" s="383">
        <v>-0.13</v>
      </c>
      <c r="L96" s="383"/>
      <c r="M96" s="383">
        <v>0</v>
      </c>
      <c r="N96" s="383"/>
      <c r="O96" s="383">
        <v>-1.8</v>
      </c>
      <c r="P96" s="383"/>
      <c r="Q96" s="383">
        <v>0.029999999999994253</v>
      </c>
      <c r="R96" s="383"/>
      <c r="S96" s="383">
        <v>141.2</v>
      </c>
    </row>
    <row r="97" spans="4:19" s="377" customFormat="1" ht="12.75">
      <c r="D97" s="380"/>
      <c r="E97" s="377" t="s">
        <v>25</v>
      </c>
      <c r="G97" s="380"/>
      <c r="H97" s="380"/>
      <c r="I97" s="383">
        <f>I98+I99</f>
        <v>1.8</v>
      </c>
      <c r="J97" s="383"/>
      <c r="K97" s="383">
        <f>K98+K99</f>
        <v>0.22928023000000008</v>
      </c>
      <c r="L97" s="383"/>
      <c r="M97" s="383">
        <f>M98+M99</f>
        <v>0</v>
      </c>
      <c r="N97" s="383"/>
      <c r="O97" s="383">
        <f>O98+O99</f>
        <v>0</v>
      </c>
      <c r="P97" s="383"/>
      <c r="Q97" s="383">
        <f>Q98+Q99</f>
        <v>-0.02928023000000013</v>
      </c>
      <c r="R97" s="383"/>
      <c r="S97" s="383">
        <f>S98+S99</f>
        <v>2</v>
      </c>
    </row>
    <row r="98" spans="4:19" s="377" customFormat="1" ht="12.75">
      <c r="D98" s="380"/>
      <c r="E98" s="377" t="s">
        <v>703</v>
      </c>
      <c r="G98" s="381"/>
      <c r="H98" s="381"/>
      <c r="I98" s="383">
        <v>1.8</v>
      </c>
      <c r="J98" s="383"/>
      <c r="K98" s="383">
        <v>0.22928023000000008</v>
      </c>
      <c r="L98" s="383"/>
      <c r="M98" s="383">
        <v>0</v>
      </c>
      <c r="N98" s="383"/>
      <c r="O98" s="383">
        <v>0</v>
      </c>
      <c r="P98" s="383"/>
      <c r="Q98" s="383">
        <v>-0.02928023000000013</v>
      </c>
      <c r="R98" s="383"/>
      <c r="S98" s="383">
        <v>2</v>
      </c>
    </row>
    <row r="99" spans="4:19" s="377" customFormat="1" ht="12.75">
      <c r="D99" s="380"/>
      <c r="E99" s="377" t="s">
        <v>744</v>
      </c>
      <c r="G99" s="381"/>
      <c r="H99" s="381"/>
      <c r="I99" s="383">
        <v>0</v>
      </c>
      <c r="J99" s="383"/>
      <c r="K99" s="383">
        <v>0</v>
      </c>
      <c r="L99" s="383"/>
      <c r="M99" s="383">
        <v>0</v>
      </c>
      <c r="N99" s="383"/>
      <c r="O99" s="383">
        <v>0</v>
      </c>
      <c r="P99" s="383"/>
      <c r="Q99" s="383">
        <v>0</v>
      </c>
      <c r="R99" s="383"/>
      <c r="S99" s="383">
        <v>0</v>
      </c>
    </row>
    <row r="100" spans="4:19" s="377" customFormat="1" ht="12.75">
      <c r="D100" s="380"/>
      <c r="E100" s="377" t="s">
        <v>718</v>
      </c>
      <c r="G100" s="380"/>
      <c r="H100" s="380"/>
      <c r="I100" s="383">
        <v>189.25447627</v>
      </c>
      <c r="J100" s="383"/>
      <c r="K100" s="383">
        <v>1084.7693364121285</v>
      </c>
      <c r="L100" s="383"/>
      <c r="M100" s="383">
        <v>0</v>
      </c>
      <c r="N100" s="383"/>
      <c r="O100" s="383">
        <v>20.2</v>
      </c>
      <c r="P100" s="383"/>
      <c r="Q100" s="383">
        <v>0.034061217871613536</v>
      </c>
      <c r="R100" s="383"/>
      <c r="S100" s="383">
        <v>1294.2578739</v>
      </c>
    </row>
    <row r="101" spans="1:19" s="377" customFormat="1" ht="12.75">
      <c r="A101" s="380"/>
      <c r="B101" s="380" t="s">
        <v>743</v>
      </c>
      <c r="C101" s="380"/>
      <c r="D101" s="380"/>
      <c r="G101" s="380"/>
      <c r="H101" s="380"/>
      <c r="I101" s="383">
        <f>I102+I103+I106+I107</f>
        <v>21448.138138067872</v>
      </c>
      <c r="J101" s="383"/>
      <c r="K101" s="383">
        <f>K102+K103+K106+K107</f>
        <v>1279.958369700861</v>
      </c>
      <c r="L101" s="383"/>
      <c r="M101" s="383">
        <f>M102+M103+M106+M107</f>
        <v>595.2490352558482</v>
      </c>
      <c r="N101" s="383"/>
      <c r="O101" s="383">
        <f>O102+O103+O106+O107</f>
        <v>374.4101989334173</v>
      </c>
      <c r="P101" s="383"/>
      <c r="Q101" s="383">
        <f>Q102+Q103+Q106+Q107</f>
        <v>-0.45283404770524704</v>
      </c>
      <c r="R101" s="383"/>
      <c r="S101" s="383">
        <f>S102+S103+S106+S107</f>
        <v>23697.302907910293</v>
      </c>
    </row>
    <row r="102" spans="1:19" s="377" customFormat="1" ht="12.75">
      <c r="A102" s="380"/>
      <c r="B102" s="380"/>
      <c r="C102" s="380"/>
      <c r="D102" s="380" t="s">
        <v>196</v>
      </c>
      <c r="G102" s="380"/>
      <c r="H102" s="380"/>
      <c r="I102" s="383">
        <v>7154.088188202861</v>
      </c>
      <c r="J102" s="383"/>
      <c r="K102" s="383">
        <v>317.578731535855</v>
      </c>
      <c r="L102" s="383"/>
      <c r="M102" s="383">
        <v>13.072997559091837</v>
      </c>
      <c r="N102" s="383"/>
      <c r="O102" s="383">
        <v>-100.09506093786015</v>
      </c>
      <c r="P102" s="383"/>
      <c r="Q102" s="383">
        <v>0</v>
      </c>
      <c r="R102" s="383"/>
      <c r="S102" s="383">
        <v>7384.644856359947</v>
      </c>
    </row>
    <row r="103" spans="4:19" s="377" customFormat="1" ht="12.75">
      <c r="D103" s="380" t="s">
        <v>97</v>
      </c>
      <c r="G103" s="380"/>
      <c r="H103" s="380"/>
      <c r="I103" s="383">
        <f>I104+I105</f>
        <v>3259.67989135501</v>
      </c>
      <c r="J103" s="383"/>
      <c r="K103" s="383">
        <f>K104+K105</f>
        <v>408.7807647067912</v>
      </c>
      <c r="L103" s="383"/>
      <c r="M103" s="383">
        <f>M104+M105</f>
        <v>453.3121137409529</v>
      </c>
      <c r="N103" s="383"/>
      <c r="O103" s="383">
        <f>O104+O105</f>
        <v>-50.094740128722606</v>
      </c>
      <c r="P103" s="383"/>
      <c r="Q103" s="383">
        <f>Q104+Q105</f>
        <v>-0.48740087500017637</v>
      </c>
      <c r="R103" s="383"/>
      <c r="S103" s="383">
        <f>S104+S105</f>
        <v>4071.1906287990314</v>
      </c>
    </row>
    <row r="104" spans="4:19" s="377" customFormat="1" ht="12.75">
      <c r="D104" s="380"/>
      <c r="E104" s="377" t="s">
        <v>609</v>
      </c>
      <c r="G104" s="380"/>
      <c r="H104" s="380"/>
      <c r="I104" s="383">
        <v>1327.0135188550098</v>
      </c>
      <c r="J104" s="383"/>
      <c r="K104" s="383">
        <v>105.15739570679125</v>
      </c>
      <c r="L104" s="383"/>
      <c r="M104" s="383">
        <v>418.4121137409529</v>
      </c>
      <c r="N104" s="383"/>
      <c r="O104" s="383">
        <v>-50.094740128722606</v>
      </c>
      <c r="P104" s="383"/>
      <c r="Q104" s="383">
        <v>0</v>
      </c>
      <c r="R104" s="383"/>
      <c r="S104" s="383">
        <v>1800.4882881740314</v>
      </c>
    </row>
    <row r="105" spans="4:19" s="377" customFormat="1" ht="12.75">
      <c r="D105" s="380"/>
      <c r="E105" s="377" t="s">
        <v>255</v>
      </c>
      <c r="G105" s="380"/>
      <c r="H105" s="380"/>
      <c r="I105" s="383">
        <v>1932.6663725</v>
      </c>
      <c r="J105" s="383"/>
      <c r="K105" s="383">
        <v>303.62336899999997</v>
      </c>
      <c r="L105" s="383"/>
      <c r="M105" s="383">
        <v>34.9</v>
      </c>
      <c r="N105" s="383"/>
      <c r="O105" s="383">
        <v>0</v>
      </c>
      <c r="P105" s="383"/>
      <c r="Q105" s="383">
        <v>-0.48740087500017637</v>
      </c>
      <c r="R105" s="383"/>
      <c r="S105" s="383">
        <v>2270.702340625</v>
      </c>
    </row>
    <row r="106" spans="4:19" s="377" customFormat="1" ht="12.75">
      <c r="D106" s="380" t="s">
        <v>485</v>
      </c>
      <c r="G106" s="381"/>
      <c r="H106" s="381"/>
      <c r="I106" s="383">
        <v>1527.1602353600013</v>
      </c>
      <c r="J106" s="383"/>
      <c r="K106" s="383">
        <v>-680.8179143358033</v>
      </c>
      <c r="L106" s="383"/>
      <c r="M106" s="383">
        <v>128.86392395580344</v>
      </c>
      <c r="N106" s="383"/>
      <c r="O106" s="383">
        <v>513.2</v>
      </c>
      <c r="P106" s="383"/>
      <c r="Q106" s="383">
        <v>0</v>
      </c>
      <c r="R106" s="383"/>
      <c r="S106" s="383">
        <v>1488.4062449800015</v>
      </c>
    </row>
    <row r="107" spans="4:19" s="377" customFormat="1" ht="12.75">
      <c r="D107" s="380" t="s">
        <v>101</v>
      </c>
      <c r="G107" s="381"/>
      <c r="H107" s="381"/>
      <c r="I107" s="383">
        <f>I108+I111+I112</f>
        <v>9507.209823149999</v>
      </c>
      <c r="J107" s="383"/>
      <c r="K107" s="383">
        <f>K108+K111+K112</f>
        <v>1234.416787794018</v>
      </c>
      <c r="L107" s="383"/>
      <c r="M107" s="383">
        <f>M108+M111+M112</f>
        <v>0</v>
      </c>
      <c r="N107" s="383"/>
      <c r="O107" s="383">
        <f>O108+O111+O112</f>
        <v>11.4</v>
      </c>
      <c r="P107" s="383"/>
      <c r="Q107" s="383">
        <f>Q108+Q111+Q112</f>
        <v>0.034566827294929325</v>
      </c>
      <c r="R107" s="383"/>
      <c r="S107" s="383">
        <f>S108+S111+S112</f>
        <v>10753.061177771313</v>
      </c>
    </row>
    <row r="108" spans="4:19" s="377" customFormat="1" ht="12.75">
      <c r="D108" s="380"/>
      <c r="E108" s="377" t="s">
        <v>22</v>
      </c>
      <c r="G108" s="380"/>
      <c r="H108" s="380"/>
      <c r="I108" s="383">
        <f>I109+I110</f>
        <v>9251.809823149999</v>
      </c>
      <c r="J108" s="383"/>
      <c r="K108" s="383">
        <f>K109+K110</f>
        <v>1243.9794368500002</v>
      </c>
      <c r="L108" s="383"/>
      <c r="M108" s="383">
        <f>M109+M110</f>
        <v>0</v>
      </c>
      <c r="N108" s="383"/>
      <c r="O108" s="383">
        <f>O109+O110</f>
        <v>11.4</v>
      </c>
      <c r="P108" s="383"/>
      <c r="Q108" s="383">
        <f>Q109+Q110</f>
        <v>0.034566827294929325</v>
      </c>
      <c r="R108" s="383"/>
      <c r="S108" s="383">
        <f>S109+S110</f>
        <v>10507.223826827294</v>
      </c>
    </row>
    <row r="109" spans="4:19" s="377" customFormat="1" ht="12.75">
      <c r="D109" s="380"/>
      <c r="E109" s="377" t="s">
        <v>703</v>
      </c>
      <c r="G109" s="380"/>
      <c r="H109" s="380"/>
      <c r="I109" s="383">
        <v>3683.013089</v>
      </c>
      <c r="J109" s="383"/>
      <c r="K109" s="383">
        <v>1016.0592989999999</v>
      </c>
      <c r="L109" s="383"/>
      <c r="M109" s="383">
        <v>0</v>
      </c>
      <c r="N109" s="383"/>
      <c r="O109" s="383">
        <v>0</v>
      </c>
      <c r="P109" s="383"/>
      <c r="Q109" s="383">
        <v>-4.547473508864641E-13</v>
      </c>
      <c r="R109" s="383"/>
      <c r="S109" s="383">
        <v>4699.072388</v>
      </c>
    </row>
    <row r="110" spans="4:19" s="377" customFormat="1" ht="12.75">
      <c r="D110" s="380"/>
      <c r="E110" s="377" t="s">
        <v>744</v>
      </c>
      <c r="G110" s="380"/>
      <c r="H110" s="380"/>
      <c r="I110" s="383">
        <v>5568.796734149999</v>
      </c>
      <c r="J110" s="383"/>
      <c r="K110" s="383">
        <v>227.92013785000017</v>
      </c>
      <c r="L110" s="383"/>
      <c r="M110" s="383">
        <v>0</v>
      </c>
      <c r="N110" s="383"/>
      <c r="O110" s="383">
        <v>11.4</v>
      </c>
      <c r="P110" s="383"/>
      <c r="Q110" s="383">
        <v>0.03456682729538407</v>
      </c>
      <c r="R110" s="383"/>
      <c r="S110" s="383">
        <v>5808.151438827294</v>
      </c>
    </row>
    <row r="111" spans="4:19" s="377" customFormat="1" ht="12.75">
      <c r="D111" s="380"/>
      <c r="E111" s="377" t="s">
        <v>90</v>
      </c>
      <c r="G111" s="380"/>
      <c r="H111" s="380"/>
      <c r="I111" s="383">
        <v>255.4</v>
      </c>
      <c r="J111" s="383"/>
      <c r="K111" s="383">
        <v>-9.562649055982007</v>
      </c>
      <c r="L111" s="383"/>
      <c r="M111" s="383">
        <v>0</v>
      </c>
      <c r="N111" s="383"/>
      <c r="O111" s="383">
        <v>0</v>
      </c>
      <c r="P111" s="383"/>
      <c r="Q111" s="383">
        <v>0</v>
      </c>
      <c r="R111" s="383"/>
      <c r="S111" s="383">
        <v>245.837350944018</v>
      </c>
    </row>
    <row r="112" spans="1:19" s="377" customFormat="1" ht="12.75">
      <c r="A112" s="380"/>
      <c r="B112" s="380"/>
      <c r="C112" s="380"/>
      <c r="D112" s="380"/>
      <c r="E112" s="377" t="s">
        <v>25</v>
      </c>
      <c r="G112" s="380"/>
      <c r="H112" s="380"/>
      <c r="I112" s="383">
        <v>0</v>
      </c>
      <c r="J112" s="383"/>
      <c r="K112" s="383">
        <v>0</v>
      </c>
      <c r="L112" s="383"/>
      <c r="M112" s="383">
        <v>0</v>
      </c>
      <c r="N112" s="383"/>
      <c r="O112" s="383">
        <v>0</v>
      </c>
      <c r="P112" s="383"/>
      <c r="Q112" s="383">
        <v>0</v>
      </c>
      <c r="R112" s="383"/>
      <c r="S112" s="383">
        <v>0</v>
      </c>
    </row>
    <row r="113" spans="1:19" s="377" customFormat="1" ht="12.75">
      <c r="A113" s="377" t="s">
        <v>747</v>
      </c>
      <c r="D113" s="380"/>
      <c r="G113" s="380"/>
      <c r="H113" s="380"/>
      <c r="I113" s="383">
        <f>I114+I117+I120+I121</f>
        <v>161750.80795118946</v>
      </c>
      <c r="J113" s="383"/>
      <c r="K113" s="383">
        <f>K114+K117+K120+K121</f>
        <v>4278.451428835648</v>
      </c>
      <c r="L113" s="383"/>
      <c r="M113" s="383">
        <f>M114+M117+M120+M121</f>
        <v>1272.468495189859</v>
      </c>
      <c r="N113" s="383"/>
      <c r="O113" s="383">
        <f>O114+O117+O120+O121</f>
        <v>-561.3798454520643</v>
      </c>
      <c r="P113" s="383"/>
      <c r="Q113" s="383">
        <f>Q114+Q117+Q120+Q121</f>
        <v>-22.694035961838548</v>
      </c>
      <c r="R113" s="383"/>
      <c r="S113" s="383">
        <f>S114+S117+S120+S121</f>
        <v>166717.6539938011</v>
      </c>
    </row>
    <row r="114" spans="4:19" s="377" customFormat="1" ht="12.75">
      <c r="D114" s="380" t="s">
        <v>196</v>
      </c>
      <c r="G114" s="380"/>
      <c r="H114" s="380"/>
      <c r="I114" s="383">
        <f>I115+I116</f>
        <v>105463.72958893389</v>
      </c>
      <c r="J114" s="383"/>
      <c r="K114" s="383">
        <f>K115+K116</f>
        <v>3246.5382818146204</v>
      </c>
      <c r="L114" s="383"/>
      <c r="M114" s="383">
        <f>M115+M116</f>
        <v>278.6069766686699</v>
      </c>
      <c r="N114" s="383"/>
      <c r="O114" s="383">
        <f>O115+O116</f>
        <v>-1164.260594354673</v>
      </c>
      <c r="P114" s="383"/>
      <c r="Q114" s="383">
        <f>Q115+Q116</f>
        <v>-7.1541130000018995</v>
      </c>
      <c r="R114" s="383"/>
      <c r="S114" s="383">
        <f>S115+S116</f>
        <v>107817.46014006251</v>
      </c>
    </row>
    <row r="115" spans="4:19" s="377" customFormat="1" ht="12.75">
      <c r="D115" s="380"/>
      <c r="E115" s="377" t="s">
        <v>704</v>
      </c>
      <c r="G115" s="380"/>
      <c r="H115" s="380"/>
      <c r="I115" s="383">
        <v>101643.82735293389</v>
      </c>
      <c r="J115" s="383"/>
      <c r="K115" s="383">
        <v>3598.9974428146184</v>
      </c>
      <c r="L115" s="383"/>
      <c r="M115" s="383">
        <v>278.6069766686699</v>
      </c>
      <c r="N115" s="383"/>
      <c r="O115" s="383">
        <v>-1244.360594354673</v>
      </c>
      <c r="P115" s="383"/>
      <c r="Q115" s="383">
        <v>0</v>
      </c>
      <c r="R115" s="383"/>
      <c r="S115" s="383">
        <v>104277.07117806251</v>
      </c>
    </row>
    <row r="116" spans="4:19" s="377" customFormat="1" ht="12.75">
      <c r="D116" s="380"/>
      <c r="E116" s="377" t="s">
        <v>17</v>
      </c>
      <c r="G116" s="380"/>
      <c r="H116" s="380"/>
      <c r="I116" s="383">
        <v>3819.9022359999926</v>
      </c>
      <c r="J116" s="383"/>
      <c r="K116" s="383">
        <v>-352.459160999998</v>
      </c>
      <c r="L116" s="383"/>
      <c r="M116" s="383">
        <v>0</v>
      </c>
      <c r="N116" s="383"/>
      <c r="O116" s="383">
        <v>80.1</v>
      </c>
      <c r="P116" s="383"/>
      <c r="Q116" s="383">
        <v>-7.1541130000018995</v>
      </c>
      <c r="R116" s="383"/>
      <c r="S116" s="383">
        <v>3540.3889619999927</v>
      </c>
    </row>
    <row r="117" spans="4:19" s="377" customFormat="1" ht="12.75">
      <c r="D117" s="380" t="s">
        <v>97</v>
      </c>
      <c r="G117" s="380"/>
      <c r="H117" s="380"/>
      <c r="I117" s="383">
        <f>I118+I119</f>
        <v>18687.518739889765</v>
      </c>
      <c r="J117" s="383"/>
      <c r="K117" s="383">
        <f>K118+K119</f>
        <v>752.6420152279384</v>
      </c>
      <c r="L117" s="383"/>
      <c r="M117" s="383">
        <f>M118+M119</f>
        <v>890.4743984673026</v>
      </c>
      <c r="N117" s="383"/>
      <c r="O117" s="383">
        <f>O118+O119</f>
        <v>-361.0192510973915</v>
      </c>
      <c r="P117" s="383"/>
      <c r="Q117" s="383">
        <f>Q118+Q119</f>
        <v>0.2113672867479579</v>
      </c>
      <c r="R117" s="383"/>
      <c r="S117" s="383">
        <f>S118+S119</f>
        <v>19969.827269774363</v>
      </c>
    </row>
    <row r="118" spans="4:19" s="377" customFormat="1" ht="12.75">
      <c r="D118" s="380"/>
      <c r="E118" s="377" t="s">
        <v>609</v>
      </c>
      <c r="G118" s="380"/>
      <c r="H118" s="380"/>
      <c r="I118" s="383">
        <v>10446.287777249032</v>
      </c>
      <c r="J118" s="383"/>
      <c r="K118" s="383">
        <v>-38.598053772061746</v>
      </c>
      <c r="L118" s="383"/>
      <c r="M118" s="383">
        <v>567.3743984673026</v>
      </c>
      <c r="N118" s="383"/>
      <c r="O118" s="383">
        <v>-350.0192510973915</v>
      </c>
      <c r="P118" s="383"/>
      <c r="Q118" s="383">
        <v>0</v>
      </c>
      <c r="R118" s="383"/>
      <c r="S118" s="383">
        <v>10625.044870846881</v>
      </c>
    </row>
    <row r="119" spans="4:19" s="377" customFormat="1" ht="12.75">
      <c r="D119" s="380"/>
      <c r="E119" s="377" t="s">
        <v>255</v>
      </c>
      <c r="G119" s="381"/>
      <c r="H119" s="381"/>
      <c r="I119" s="383">
        <v>8241.230962640733</v>
      </c>
      <c r="J119" s="383"/>
      <c r="K119" s="383">
        <v>791.2400690000002</v>
      </c>
      <c r="L119" s="383"/>
      <c r="M119" s="383">
        <v>323.1</v>
      </c>
      <c r="N119" s="383"/>
      <c r="O119" s="383">
        <v>-11</v>
      </c>
      <c r="P119" s="383"/>
      <c r="Q119" s="383">
        <v>0.2113672867479579</v>
      </c>
      <c r="R119" s="383"/>
      <c r="S119" s="383">
        <v>9344.782398927482</v>
      </c>
    </row>
    <row r="120" spans="4:19" s="377" customFormat="1" ht="12.75">
      <c r="D120" s="380" t="s">
        <v>485</v>
      </c>
      <c r="G120" s="381"/>
      <c r="H120" s="381"/>
      <c r="I120" s="383">
        <v>895.081379669879</v>
      </c>
      <c r="J120" s="383"/>
      <c r="K120" s="383">
        <v>-1001.8973797337651</v>
      </c>
      <c r="L120" s="383"/>
      <c r="M120" s="383">
        <v>103.38712005388618</v>
      </c>
      <c r="N120" s="383"/>
      <c r="O120" s="383">
        <v>877.7</v>
      </c>
      <c r="P120" s="383"/>
      <c r="Q120" s="383">
        <v>0</v>
      </c>
      <c r="R120" s="383"/>
      <c r="S120" s="383">
        <v>874.27111999</v>
      </c>
    </row>
    <row r="121" spans="4:19" s="377" customFormat="1" ht="12.75">
      <c r="D121" s="380" t="s">
        <v>101</v>
      </c>
      <c r="G121" s="380"/>
      <c r="H121" s="380"/>
      <c r="I121" s="383">
        <f>I122+I125+I128</f>
        <v>36704.47824269594</v>
      </c>
      <c r="J121" s="383"/>
      <c r="K121" s="383">
        <f>K122+K125+K128</f>
        <v>1281.1685115268533</v>
      </c>
      <c r="L121" s="383"/>
      <c r="M121" s="383">
        <f>M122+M125+M128</f>
        <v>0</v>
      </c>
      <c r="N121" s="383"/>
      <c r="O121" s="383">
        <f>O122+O125+O128</f>
        <v>86.2</v>
      </c>
      <c r="P121" s="383"/>
      <c r="Q121" s="383">
        <f>Q122+Q125+Q128</f>
        <v>-15.751290248584606</v>
      </c>
      <c r="R121" s="383"/>
      <c r="S121" s="383">
        <f>S122+S125+S128</f>
        <v>38056.09546397421</v>
      </c>
    </row>
    <row r="122" spans="4:19" s="377" customFormat="1" ht="12.75">
      <c r="D122" s="380"/>
      <c r="E122" s="377" t="s">
        <v>21</v>
      </c>
      <c r="G122" s="380"/>
      <c r="H122" s="380"/>
      <c r="I122" s="383">
        <f>I123+I124</f>
        <v>7470.75735511223</v>
      </c>
      <c r="J122" s="383"/>
      <c r="K122" s="383">
        <f>K123+K124</f>
        <v>664.7930901768531</v>
      </c>
      <c r="L122" s="383"/>
      <c r="M122" s="383">
        <f>M123+M124</f>
        <v>0</v>
      </c>
      <c r="N122" s="383"/>
      <c r="O122" s="383">
        <f>O123+O124</f>
        <v>0</v>
      </c>
      <c r="P122" s="383"/>
      <c r="Q122" s="383">
        <f>Q123+Q124</f>
        <v>0.0001809999999786826</v>
      </c>
      <c r="R122" s="383"/>
      <c r="S122" s="383">
        <f>S123+S124</f>
        <v>8135.550626289083</v>
      </c>
    </row>
    <row r="123" spans="4:19" s="377" customFormat="1" ht="12.75">
      <c r="D123" s="380"/>
      <c r="E123" s="377" t="s">
        <v>703</v>
      </c>
      <c r="G123" s="380"/>
      <c r="H123" s="380"/>
      <c r="I123" s="383">
        <v>6610.85288705123</v>
      </c>
      <c r="J123" s="383"/>
      <c r="K123" s="383">
        <v>674.0470901768531</v>
      </c>
      <c r="L123" s="383"/>
      <c r="M123" s="383">
        <v>0</v>
      </c>
      <c r="N123" s="383"/>
      <c r="O123" s="383">
        <v>0</v>
      </c>
      <c r="P123" s="383"/>
      <c r="Q123" s="383">
        <v>0</v>
      </c>
      <c r="R123" s="383"/>
      <c r="S123" s="383">
        <v>7284.899977228083</v>
      </c>
    </row>
    <row r="124" spans="4:19" s="377" customFormat="1" ht="12.75">
      <c r="D124" s="380"/>
      <c r="E124" s="377" t="s">
        <v>744</v>
      </c>
      <c r="G124" s="380"/>
      <c r="H124" s="380"/>
      <c r="I124" s="383">
        <v>859.9044680609998</v>
      </c>
      <c r="J124" s="383"/>
      <c r="K124" s="383">
        <v>-9.254</v>
      </c>
      <c r="L124" s="383"/>
      <c r="M124" s="383">
        <v>0</v>
      </c>
      <c r="N124" s="383"/>
      <c r="O124" s="383">
        <v>0</v>
      </c>
      <c r="P124" s="383"/>
      <c r="Q124" s="383">
        <v>0.0001809999999786826</v>
      </c>
      <c r="R124" s="383"/>
      <c r="S124" s="383">
        <v>850.6506490609997</v>
      </c>
    </row>
    <row r="125" spans="4:19" s="377" customFormat="1" ht="12.75">
      <c r="D125" s="380"/>
      <c r="E125" s="377" t="s">
        <v>22</v>
      </c>
      <c r="G125" s="380"/>
      <c r="H125" s="380"/>
      <c r="I125" s="383">
        <f>I126+I127</f>
        <v>29233.720887583713</v>
      </c>
      <c r="J125" s="383"/>
      <c r="K125" s="383">
        <f>K126+K127</f>
        <v>616.3754213500001</v>
      </c>
      <c r="L125" s="383"/>
      <c r="M125" s="383">
        <f>M126+M127</f>
        <v>0</v>
      </c>
      <c r="N125" s="383"/>
      <c r="O125" s="383">
        <f>O126+O127</f>
        <v>86.2</v>
      </c>
      <c r="P125" s="383"/>
      <c r="Q125" s="383">
        <f>Q126+Q127</f>
        <v>-15.751471248584584</v>
      </c>
      <c r="R125" s="383"/>
      <c r="S125" s="383">
        <f>S126+S127</f>
        <v>29920.54483768513</v>
      </c>
    </row>
    <row r="126" spans="1:19" s="377" customFormat="1" ht="12.75">
      <c r="A126" s="382"/>
      <c r="B126" s="382"/>
      <c r="C126" s="382"/>
      <c r="D126" s="388"/>
      <c r="E126" s="382" t="s">
        <v>703</v>
      </c>
      <c r="G126" s="380"/>
      <c r="H126" s="380"/>
      <c r="I126" s="383">
        <v>1656.668177515</v>
      </c>
      <c r="J126" s="383"/>
      <c r="K126" s="383">
        <v>-257.7010930000001</v>
      </c>
      <c r="L126" s="383"/>
      <c r="M126" s="383">
        <v>0</v>
      </c>
      <c r="N126" s="383"/>
      <c r="O126" s="383">
        <v>0</v>
      </c>
      <c r="P126" s="383"/>
      <c r="Q126" s="383">
        <v>-0.009357999999934918</v>
      </c>
      <c r="R126" s="383"/>
      <c r="S126" s="383">
        <v>1398.957726515</v>
      </c>
    </row>
    <row r="127" spans="1:19" s="377" customFormat="1" ht="12.75">
      <c r="A127" s="382"/>
      <c r="B127" s="382"/>
      <c r="C127" s="382"/>
      <c r="D127" s="388"/>
      <c r="E127" s="382" t="s">
        <v>744</v>
      </c>
      <c r="G127" s="380"/>
      <c r="H127" s="380"/>
      <c r="I127" s="383">
        <v>27577.052710068714</v>
      </c>
      <c r="J127" s="383"/>
      <c r="K127" s="383">
        <v>874.0765143500003</v>
      </c>
      <c r="L127" s="383"/>
      <c r="M127" s="383">
        <v>0</v>
      </c>
      <c r="N127" s="383"/>
      <c r="O127" s="383">
        <v>86.2</v>
      </c>
      <c r="P127" s="383"/>
      <c r="Q127" s="383">
        <v>-15.74211324858465</v>
      </c>
      <c r="R127" s="383"/>
      <c r="S127" s="383">
        <v>28521.58711117013</v>
      </c>
    </row>
    <row r="128" spans="5:19" s="377" customFormat="1" ht="12.75">
      <c r="E128" s="377" t="s">
        <v>25</v>
      </c>
      <c r="G128" s="380"/>
      <c r="H128" s="380"/>
      <c r="I128" s="383">
        <v>0</v>
      </c>
      <c r="J128" s="383"/>
      <c r="K128" s="383">
        <v>0</v>
      </c>
      <c r="L128" s="383"/>
      <c r="M128" s="383">
        <v>0</v>
      </c>
      <c r="N128" s="383"/>
      <c r="O128" s="383">
        <v>0</v>
      </c>
      <c r="P128" s="383"/>
      <c r="Q128" s="383">
        <v>0</v>
      </c>
      <c r="R128" s="383"/>
      <c r="S128" s="383">
        <v>0</v>
      </c>
    </row>
    <row r="129" spans="1:19" s="382" customFormat="1" ht="12.75">
      <c r="A129" s="384"/>
      <c r="B129" s="384"/>
      <c r="C129" s="384"/>
      <c r="D129" s="384"/>
      <c r="E129" s="384"/>
      <c r="F129" s="384"/>
      <c r="G129" s="384"/>
      <c r="H129" s="384"/>
      <c r="I129" s="385"/>
      <c r="J129" s="385"/>
      <c r="K129" s="386"/>
      <c r="L129" s="386"/>
      <c r="M129" s="386"/>
      <c r="N129" s="386"/>
      <c r="O129" s="386"/>
      <c r="P129" s="386"/>
      <c r="Q129" s="385"/>
      <c r="R129" s="385"/>
      <c r="S129" s="385"/>
    </row>
    <row r="130" spans="9:19" s="257" customFormat="1" ht="12.75">
      <c r="I130" s="243"/>
      <c r="J130" s="243"/>
      <c r="K130" s="243"/>
      <c r="L130" s="243"/>
      <c r="M130" s="243"/>
      <c r="N130" s="243"/>
      <c r="O130" s="243"/>
      <c r="P130" s="243"/>
      <c r="Q130" s="243"/>
      <c r="R130" s="243"/>
      <c r="S130" s="243"/>
    </row>
    <row r="131" spans="1:19" s="192" customFormat="1" ht="12.75">
      <c r="A131" s="387" t="s">
        <v>589</v>
      </c>
      <c r="B131" s="377" t="s">
        <v>705</v>
      </c>
      <c r="C131" s="377"/>
      <c r="D131" s="377"/>
      <c r="E131" s="377"/>
      <c r="F131" s="377"/>
      <c r="G131" s="377"/>
      <c r="H131" s="377"/>
      <c r="I131" s="383"/>
      <c r="J131" s="383"/>
      <c r="K131" s="383"/>
      <c r="L131" s="383"/>
      <c r="M131" s="383"/>
      <c r="N131" s="383"/>
      <c r="O131" s="383"/>
      <c r="P131" s="383"/>
      <c r="Q131" s="383"/>
      <c r="R131" s="383"/>
      <c r="S131" s="383"/>
    </row>
    <row r="132" spans="1:19" s="192" customFormat="1" ht="12.75">
      <c r="A132" s="377"/>
      <c r="B132" s="377" t="s">
        <v>706</v>
      </c>
      <c r="C132" s="377"/>
      <c r="D132" s="377"/>
      <c r="E132" s="377"/>
      <c r="F132" s="377"/>
      <c r="G132" s="377"/>
      <c r="H132" s="377"/>
      <c r="I132" s="383"/>
      <c r="J132" s="383"/>
      <c r="K132" s="383"/>
      <c r="L132" s="383"/>
      <c r="M132" s="383"/>
      <c r="N132" s="383"/>
      <c r="O132" s="383"/>
      <c r="P132" s="383"/>
      <c r="Q132" s="383"/>
      <c r="R132" s="383"/>
      <c r="S132" s="383"/>
    </row>
    <row r="133" spans="2:19" s="377" customFormat="1" ht="12.75">
      <c r="B133" s="377" t="s">
        <v>713</v>
      </c>
      <c r="I133" s="383"/>
      <c r="J133" s="383"/>
      <c r="K133" s="383"/>
      <c r="L133" s="383"/>
      <c r="M133" s="383"/>
      <c r="N133" s="383"/>
      <c r="O133" s="383"/>
      <c r="P133" s="383"/>
      <c r="Q133" s="383"/>
      <c r="R133" s="383"/>
      <c r="S133" s="383"/>
    </row>
    <row r="134" spans="1:19" s="377" customFormat="1" ht="12.75">
      <c r="A134" s="363"/>
      <c r="B134" s="363" t="s">
        <v>712</v>
      </c>
      <c r="C134" s="363"/>
      <c r="D134" s="363"/>
      <c r="E134" s="363"/>
      <c r="I134" s="383"/>
      <c r="J134" s="383"/>
      <c r="K134" s="383"/>
      <c r="L134" s="383"/>
      <c r="M134" s="383"/>
      <c r="N134" s="383"/>
      <c r="O134" s="383"/>
      <c r="P134" s="383"/>
      <c r="Q134" s="383"/>
      <c r="R134" s="383"/>
      <c r="S134" s="383"/>
    </row>
    <row r="135" spans="1:19" s="377" customFormat="1" ht="12.75">
      <c r="A135" s="363" t="s">
        <v>748</v>
      </c>
      <c r="B135" s="363"/>
      <c r="C135" s="363"/>
      <c r="D135" s="363"/>
      <c r="E135" s="363"/>
      <c r="I135" s="383"/>
      <c r="J135" s="383"/>
      <c r="K135" s="383"/>
      <c r="L135" s="383"/>
      <c r="M135" s="383"/>
      <c r="N135" s="383"/>
      <c r="O135" s="383"/>
      <c r="P135" s="383"/>
      <c r="Q135" s="383"/>
      <c r="R135" s="383"/>
      <c r="S135" s="383"/>
    </row>
    <row r="136" spans="1:19" s="377" customFormat="1" ht="12.75">
      <c r="A136" s="363"/>
      <c r="B136" s="363"/>
      <c r="C136" s="363"/>
      <c r="D136" s="363"/>
      <c r="E136" s="363"/>
      <c r="I136" s="383"/>
      <c r="J136" s="383"/>
      <c r="K136" s="383"/>
      <c r="L136" s="383"/>
      <c r="M136" s="383"/>
      <c r="N136" s="383"/>
      <c r="O136" s="383"/>
      <c r="P136" s="383"/>
      <c r="Q136" s="383"/>
      <c r="R136" s="383"/>
      <c r="S136" s="383"/>
    </row>
    <row r="137" spans="1:19" s="377" customFormat="1" ht="12.75">
      <c r="A137" s="363"/>
      <c r="B137" s="363"/>
      <c r="C137" s="363"/>
      <c r="D137" s="363"/>
      <c r="E137" s="363"/>
      <c r="I137" s="383"/>
      <c r="J137" s="383"/>
      <c r="K137" s="383"/>
      <c r="L137" s="383"/>
      <c r="M137" s="383"/>
      <c r="N137" s="383"/>
      <c r="O137" s="383"/>
      <c r="P137" s="383"/>
      <c r="Q137" s="383"/>
      <c r="R137" s="383"/>
      <c r="S137" s="383"/>
    </row>
    <row r="138" spans="1:19" s="377" customFormat="1" ht="12.75">
      <c r="A138" s="363"/>
      <c r="B138" s="363"/>
      <c r="C138" s="363"/>
      <c r="D138" s="363"/>
      <c r="E138" s="363"/>
      <c r="I138" s="383"/>
      <c r="J138" s="383"/>
      <c r="K138" s="383"/>
      <c r="L138" s="383"/>
      <c r="M138" s="383"/>
      <c r="N138" s="383"/>
      <c r="O138" s="383"/>
      <c r="P138" s="383"/>
      <c r="Q138" s="383"/>
      <c r="R138" s="383"/>
      <c r="S138" s="383"/>
    </row>
    <row r="139" spans="1:19" s="377" customFormat="1" ht="12.75">
      <c r="A139" s="363"/>
      <c r="B139" s="363"/>
      <c r="C139" s="363"/>
      <c r="D139" s="363"/>
      <c r="E139" s="363"/>
      <c r="I139" s="383"/>
      <c r="J139" s="383"/>
      <c r="K139" s="383"/>
      <c r="L139" s="383"/>
      <c r="M139" s="383"/>
      <c r="N139" s="383"/>
      <c r="O139" s="383"/>
      <c r="P139" s="383"/>
      <c r="Q139" s="383"/>
      <c r="R139" s="383"/>
      <c r="S139" s="383"/>
    </row>
    <row r="140" spans="1:19" s="377" customFormat="1" ht="12.75">
      <c r="A140" s="363"/>
      <c r="B140" s="363"/>
      <c r="C140" s="363"/>
      <c r="D140" s="363"/>
      <c r="E140" s="363"/>
      <c r="I140" s="383"/>
      <c r="J140" s="383"/>
      <c r="K140" s="383"/>
      <c r="L140" s="383"/>
      <c r="M140" s="383"/>
      <c r="N140" s="383"/>
      <c r="O140" s="383"/>
      <c r="P140" s="383"/>
      <c r="Q140" s="383"/>
      <c r="R140" s="383"/>
      <c r="S140" s="383"/>
    </row>
    <row r="141" spans="1:19" s="377" customFormat="1" ht="12.75">
      <c r="A141" s="363"/>
      <c r="B141" s="363"/>
      <c r="C141" s="363"/>
      <c r="D141" s="363"/>
      <c r="E141" s="363"/>
      <c r="I141" s="383"/>
      <c r="J141" s="383"/>
      <c r="K141" s="383"/>
      <c r="L141" s="383"/>
      <c r="M141" s="383"/>
      <c r="N141" s="383"/>
      <c r="O141" s="383"/>
      <c r="P141" s="383"/>
      <c r="Q141" s="383"/>
      <c r="R141" s="383"/>
      <c r="S141" s="383"/>
    </row>
    <row r="142" spans="1:19" s="377" customFormat="1" ht="12.75">
      <c r="A142" s="363"/>
      <c r="B142" s="363"/>
      <c r="C142" s="363"/>
      <c r="D142" s="363"/>
      <c r="E142" s="363"/>
      <c r="I142" s="383"/>
      <c r="J142" s="383"/>
      <c r="K142" s="383"/>
      <c r="L142" s="383"/>
      <c r="M142" s="383"/>
      <c r="N142" s="383"/>
      <c r="O142" s="383"/>
      <c r="P142" s="383"/>
      <c r="Q142" s="383"/>
      <c r="R142" s="383"/>
      <c r="S142" s="383"/>
    </row>
    <row r="143" spans="1:19" s="377" customFormat="1" ht="12.75">
      <c r="A143" s="363"/>
      <c r="B143" s="363"/>
      <c r="C143" s="363"/>
      <c r="D143" s="363"/>
      <c r="E143" s="363"/>
      <c r="I143" s="383"/>
      <c r="J143" s="383"/>
      <c r="K143" s="383"/>
      <c r="L143" s="383"/>
      <c r="M143" s="383"/>
      <c r="N143" s="383"/>
      <c r="O143" s="383"/>
      <c r="P143" s="383"/>
      <c r="Q143" s="383"/>
      <c r="R143" s="383"/>
      <c r="S143" s="383"/>
    </row>
    <row r="144" spans="1:19" s="377" customFormat="1" ht="12.75">
      <c r="A144" s="363"/>
      <c r="B144" s="363"/>
      <c r="C144" s="363"/>
      <c r="D144" s="363"/>
      <c r="E144" s="363"/>
      <c r="I144" s="383"/>
      <c r="J144" s="383"/>
      <c r="K144" s="383"/>
      <c r="L144" s="383"/>
      <c r="M144" s="383"/>
      <c r="N144" s="383"/>
      <c r="O144" s="383"/>
      <c r="P144" s="383"/>
      <c r="Q144" s="383"/>
      <c r="R144" s="383"/>
      <c r="S144" s="383"/>
    </row>
    <row r="145" spans="1:19" s="377" customFormat="1" ht="12.75">
      <c r="A145" s="363"/>
      <c r="B145" s="363"/>
      <c r="C145" s="363"/>
      <c r="D145" s="363"/>
      <c r="E145" s="363"/>
      <c r="I145" s="382"/>
      <c r="J145" s="382"/>
      <c r="K145" s="382"/>
      <c r="L145" s="382"/>
      <c r="M145" s="382"/>
      <c r="N145" s="382"/>
      <c r="O145" s="382"/>
      <c r="P145" s="382"/>
      <c r="Q145" s="388"/>
      <c r="R145" s="388"/>
      <c r="S145" s="388"/>
    </row>
    <row r="146" spans="1:19" s="377" customFormat="1" ht="12.75">
      <c r="A146" s="363"/>
      <c r="B146" s="363"/>
      <c r="C146" s="363"/>
      <c r="D146" s="363"/>
      <c r="E146" s="363"/>
      <c r="I146" s="382"/>
      <c r="J146" s="382"/>
      <c r="K146" s="382"/>
      <c r="L146" s="382"/>
      <c r="M146" s="382"/>
      <c r="N146" s="382"/>
      <c r="O146" s="382"/>
      <c r="P146" s="382"/>
      <c r="Q146" s="388"/>
      <c r="R146" s="388"/>
      <c r="S146" s="388"/>
    </row>
    <row r="147" spans="1:19" s="377" customFormat="1" ht="12.75">
      <c r="A147" s="363"/>
      <c r="B147" s="363"/>
      <c r="C147" s="363"/>
      <c r="D147" s="363"/>
      <c r="E147" s="363"/>
      <c r="I147" s="382"/>
      <c r="J147" s="382"/>
      <c r="K147" s="382"/>
      <c r="L147" s="382"/>
      <c r="M147" s="382"/>
      <c r="N147" s="382"/>
      <c r="O147" s="382"/>
      <c r="P147" s="382"/>
      <c r="Q147" s="388"/>
      <c r="R147" s="388"/>
      <c r="S147" s="388"/>
    </row>
    <row r="148" spans="1:19" s="377" customFormat="1" ht="12.75">
      <c r="A148" s="363"/>
      <c r="B148" s="363"/>
      <c r="C148" s="363"/>
      <c r="D148" s="363"/>
      <c r="E148" s="363"/>
      <c r="I148" s="382"/>
      <c r="J148" s="382"/>
      <c r="K148" s="382"/>
      <c r="L148" s="382"/>
      <c r="M148" s="382"/>
      <c r="N148" s="382"/>
      <c r="O148" s="382"/>
      <c r="P148" s="382"/>
      <c r="Q148" s="388"/>
      <c r="R148" s="388"/>
      <c r="S148" s="388"/>
    </row>
    <row r="149" spans="1:19" s="377" customFormat="1" ht="12.75">
      <c r="A149" s="363"/>
      <c r="B149" s="363"/>
      <c r="C149" s="363"/>
      <c r="D149" s="363"/>
      <c r="E149" s="363"/>
      <c r="I149" s="382"/>
      <c r="J149" s="382"/>
      <c r="K149" s="382"/>
      <c r="L149" s="382"/>
      <c r="M149" s="382"/>
      <c r="N149" s="382"/>
      <c r="O149" s="382"/>
      <c r="P149" s="382"/>
      <c r="Q149" s="388"/>
      <c r="R149" s="388"/>
      <c r="S149" s="388"/>
    </row>
    <row r="150" spans="1:19" s="377" customFormat="1" ht="12.75">
      <c r="A150" s="363"/>
      <c r="B150" s="363"/>
      <c r="C150" s="363"/>
      <c r="D150" s="363"/>
      <c r="E150" s="363"/>
      <c r="I150" s="382"/>
      <c r="J150" s="382"/>
      <c r="K150" s="382"/>
      <c r="L150" s="382"/>
      <c r="M150" s="382"/>
      <c r="N150" s="382"/>
      <c r="O150" s="382"/>
      <c r="P150" s="382"/>
      <c r="Q150" s="388"/>
      <c r="R150" s="388"/>
      <c r="S150" s="388"/>
    </row>
    <row r="151" spans="1:19" s="377" customFormat="1" ht="12.75">
      <c r="A151" s="363"/>
      <c r="B151" s="363"/>
      <c r="C151" s="363"/>
      <c r="D151" s="363"/>
      <c r="E151" s="363"/>
      <c r="I151" s="382"/>
      <c r="J151" s="382"/>
      <c r="K151" s="382"/>
      <c r="L151" s="382"/>
      <c r="M151" s="382"/>
      <c r="N151" s="382"/>
      <c r="O151" s="382"/>
      <c r="P151" s="382"/>
      <c r="Q151" s="388"/>
      <c r="R151" s="388"/>
      <c r="S151" s="388"/>
    </row>
    <row r="152" spans="9:19" s="377" customFormat="1" ht="12.75">
      <c r="I152" s="388"/>
      <c r="J152" s="388"/>
      <c r="K152" s="382"/>
      <c r="L152" s="382"/>
      <c r="M152" s="382"/>
      <c r="N152" s="382"/>
      <c r="O152" s="382"/>
      <c r="P152" s="382"/>
      <c r="Q152" s="388"/>
      <c r="R152" s="388"/>
      <c r="S152" s="388"/>
    </row>
    <row r="153" spans="9:19" s="377" customFormat="1" ht="12.75">
      <c r="I153" s="388"/>
      <c r="J153" s="388"/>
      <c r="K153" s="382"/>
      <c r="L153" s="382"/>
      <c r="M153" s="382"/>
      <c r="N153" s="382"/>
      <c r="O153" s="382"/>
      <c r="P153" s="382"/>
      <c r="Q153" s="388"/>
      <c r="R153" s="388"/>
      <c r="S153" s="388"/>
    </row>
    <row r="154" spans="9:19" s="377" customFormat="1" ht="12.75">
      <c r="I154" s="388"/>
      <c r="J154" s="388"/>
      <c r="K154" s="382"/>
      <c r="L154" s="382"/>
      <c r="M154" s="382"/>
      <c r="N154" s="382"/>
      <c r="O154" s="382"/>
      <c r="P154" s="382"/>
      <c r="Q154" s="388"/>
      <c r="R154" s="388"/>
      <c r="S154" s="388"/>
    </row>
    <row r="155" spans="9:19" s="377" customFormat="1" ht="12.75">
      <c r="I155" s="388"/>
      <c r="J155" s="388"/>
      <c r="K155" s="382"/>
      <c r="L155" s="382"/>
      <c r="M155" s="382"/>
      <c r="N155" s="382"/>
      <c r="O155" s="382"/>
      <c r="P155" s="382"/>
      <c r="Q155" s="388"/>
      <c r="R155" s="388"/>
      <c r="S155" s="388"/>
    </row>
    <row r="156" spans="9:19" s="377" customFormat="1" ht="12.75">
      <c r="I156" s="388"/>
      <c r="J156" s="388"/>
      <c r="K156" s="382"/>
      <c r="L156" s="382"/>
      <c r="M156" s="382"/>
      <c r="N156" s="382"/>
      <c r="O156" s="382"/>
      <c r="P156" s="382"/>
      <c r="Q156" s="388"/>
      <c r="R156" s="388"/>
      <c r="S156" s="388"/>
    </row>
    <row r="157" spans="9:19" s="377" customFormat="1" ht="12.75">
      <c r="I157" s="388"/>
      <c r="J157" s="388"/>
      <c r="K157" s="382"/>
      <c r="L157" s="382"/>
      <c r="M157" s="382"/>
      <c r="N157" s="382"/>
      <c r="O157" s="382"/>
      <c r="P157" s="382"/>
      <c r="Q157" s="388"/>
      <c r="R157" s="388"/>
      <c r="S157" s="388"/>
    </row>
    <row r="158" spans="9:19" s="377" customFormat="1" ht="12.75">
      <c r="I158" s="388"/>
      <c r="J158" s="388"/>
      <c r="K158" s="382"/>
      <c r="L158" s="382"/>
      <c r="M158" s="382"/>
      <c r="N158" s="382"/>
      <c r="O158" s="382"/>
      <c r="P158" s="382"/>
      <c r="Q158" s="388"/>
      <c r="R158" s="388"/>
      <c r="S158" s="388"/>
    </row>
    <row r="159" spans="9:19" s="377" customFormat="1" ht="12.75">
      <c r="I159" s="388"/>
      <c r="J159" s="388"/>
      <c r="K159" s="382"/>
      <c r="L159" s="382"/>
      <c r="M159" s="382"/>
      <c r="N159" s="382"/>
      <c r="O159" s="382"/>
      <c r="P159" s="382"/>
      <c r="Q159" s="388"/>
      <c r="R159" s="388"/>
      <c r="S159" s="388"/>
    </row>
    <row r="160" spans="9:19" s="377" customFormat="1" ht="12.75">
      <c r="I160" s="388"/>
      <c r="J160" s="388"/>
      <c r="K160" s="382"/>
      <c r="L160" s="382"/>
      <c r="M160" s="382"/>
      <c r="N160" s="382"/>
      <c r="O160" s="382"/>
      <c r="P160" s="382"/>
      <c r="Q160" s="388"/>
      <c r="R160" s="388"/>
      <c r="S160" s="388"/>
    </row>
    <row r="161" spans="9:19" s="377" customFormat="1" ht="12.75">
      <c r="I161" s="388"/>
      <c r="J161" s="388"/>
      <c r="K161" s="382"/>
      <c r="L161" s="382"/>
      <c r="M161" s="382"/>
      <c r="N161" s="382"/>
      <c r="O161" s="382"/>
      <c r="P161" s="382"/>
      <c r="Q161" s="388"/>
      <c r="R161" s="388"/>
      <c r="S161" s="388"/>
    </row>
    <row r="162" spans="9:19" s="377" customFormat="1" ht="12.75">
      <c r="I162" s="388"/>
      <c r="J162" s="388"/>
      <c r="K162" s="382"/>
      <c r="L162" s="382"/>
      <c r="M162" s="382"/>
      <c r="N162" s="382"/>
      <c r="O162" s="382"/>
      <c r="P162" s="382"/>
      <c r="Q162" s="388"/>
      <c r="R162" s="388"/>
      <c r="S162" s="388"/>
    </row>
    <row r="163" spans="9:19" s="377" customFormat="1" ht="12.75">
      <c r="I163" s="388"/>
      <c r="J163" s="388"/>
      <c r="K163" s="382"/>
      <c r="L163" s="382"/>
      <c r="M163" s="382"/>
      <c r="N163" s="382"/>
      <c r="O163" s="382"/>
      <c r="P163" s="382"/>
      <c r="Q163" s="388"/>
      <c r="R163" s="388"/>
      <c r="S163" s="388"/>
    </row>
    <row r="164" spans="9:19" s="377" customFormat="1" ht="12.75">
      <c r="I164" s="388"/>
      <c r="J164" s="388"/>
      <c r="K164" s="382"/>
      <c r="L164" s="382"/>
      <c r="M164" s="382"/>
      <c r="N164" s="382"/>
      <c r="O164" s="382"/>
      <c r="P164" s="382"/>
      <c r="Q164" s="388"/>
      <c r="R164" s="388"/>
      <c r="S164" s="388"/>
    </row>
    <row r="165" spans="9:19" s="377" customFormat="1" ht="12.75">
      <c r="I165" s="388"/>
      <c r="J165" s="388"/>
      <c r="K165" s="382"/>
      <c r="L165" s="382"/>
      <c r="M165" s="382"/>
      <c r="N165" s="382"/>
      <c r="O165" s="382"/>
      <c r="P165" s="382"/>
      <c r="Q165" s="388"/>
      <c r="R165" s="388"/>
      <c r="S165" s="388"/>
    </row>
    <row r="166" spans="9:19" s="377" customFormat="1" ht="12.75">
      <c r="I166" s="388"/>
      <c r="J166" s="388"/>
      <c r="K166" s="382"/>
      <c r="L166" s="382"/>
      <c r="M166" s="382"/>
      <c r="N166" s="382"/>
      <c r="O166" s="382"/>
      <c r="P166" s="382"/>
      <c r="Q166" s="388"/>
      <c r="R166" s="388"/>
      <c r="S166" s="388"/>
    </row>
    <row r="167" spans="9:19" s="377" customFormat="1" ht="12.75">
      <c r="I167" s="388"/>
      <c r="J167" s="388"/>
      <c r="K167" s="382"/>
      <c r="L167" s="382"/>
      <c r="M167" s="382"/>
      <c r="N167" s="382"/>
      <c r="O167" s="382"/>
      <c r="P167" s="382"/>
      <c r="Q167" s="388"/>
      <c r="R167" s="388"/>
      <c r="S167" s="388"/>
    </row>
    <row r="168" spans="9:19" s="377" customFormat="1" ht="12.75">
      <c r="I168" s="388"/>
      <c r="J168" s="388"/>
      <c r="K168" s="382"/>
      <c r="L168" s="382"/>
      <c r="M168" s="382"/>
      <c r="N168" s="382"/>
      <c r="O168" s="382"/>
      <c r="P168" s="382"/>
      <c r="Q168" s="388"/>
      <c r="R168" s="388"/>
      <c r="S168" s="388"/>
    </row>
    <row r="169" spans="9:19" s="377" customFormat="1" ht="12.75">
      <c r="I169" s="388"/>
      <c r="J169" s="388"/>
      <c r="K169" s="382"/>
      <c r="L169" s="382"/>
      <c r="M169" s="382"/>
      <c r="N169" s="382"/>
      <c r="O169" s="382"/>
      <c r="P169" s="382"/>
      <c r="Q169" s="388"/>
      <c r="R169" s="388"/>
      <c r="S169" s="388"/>
    </row>
    <row r="170" spans="9:19" s="377" customFormat="1" ht="12.75">
      <c r="I170" s="388"/>
      <c r="J170" s="388"/>
      <c r="K170" s="382"/>
      <c r="L170" s="382"/>
      <c r="M170" s="382"/>
      <c r="N170" s="382"/>
      <c r="O170" s="382"/>
      <c r="P170" s="382"/>
      <c r="Q170" s="388"/>
      <c r="R170" s="388"/>
      <c r="S170" s="388"/>
    </row>
    <row r="171" spans="9:19" s="377" customFormat="1" ht="12.75">
      <c r="I171" s="388"/>
      <c r="J171" s="388"/>
      <c r="K171" s="382"/>
      <c r="L171" s="382"/>
      <c r="M171" s="382"/>
      <c r="N171" s="382"/>
      <c r="O171" s="382"/>
      <c r="P171" s="382"/>
      <c r="Q171" s="388"/>
      <c r="R171" s="388"/>
      <c r="S171" s="388"/>
    </row>
    <row r="172" spans="9:19" s="377" customFormat="1" ht="12.75">
      <c r="I172" s="388"/>
      <c r="J172" s="388"/>
      <c r="K172" s="382"/>
      <c r="L172" s="382"/>
      <c r="M172" s="382"/>
      <c r="N172" s="382"/>
      <c r="O172" s="382"/>
      <c r="P172" s="382"/>
      <c r="Q172" s="388"/>
      <c r="R172" s="388"/>
      <c r="S172" s="388"/>
    </row>
    <row r="173" spans="9:19" s="377" customFormat="1" ht="12.75">
      <c r="I173" s="388"/>
      <c r="J173" s="388"/>
      <c r="K173" s="382"/>
      <c r="L173" s="382"/>
      <c r="M173" s="382"/>
      <c r="N173" s="382"/>
      <c r="O173" s="382"/>
      <c r="P173" s="382"/>
      <c r="Q173" s="388"/>
      <c r="R173" s="388"/>
      <c r="S173" s="388"/>
    </row>
    <row r="174" spans="9:19" s="377" customFormat="1" ht="12.75">
      <c r="I174" s="388"/>
      <c r="J174" s="388"/>
      <c r="K174" s="382"/>
      <c r="L174" s="382"/>
      <c r="M174" s="382"/>
      <c r="N174" s="382"/>
      <c r="O174" s="382"/>
      <c r="P174" s="382"/>
      <c r="Q174" s="388"/>
      <c r="R174" s="388"/>
      <c r="S174" s="388"/>
    </row>
    <row r="175" spans="9:19" s="377" customFormat="1" ht="12.75">
      <c r="I175" s="388"/>
      <c r="J175" s="388"/>
      <c r="K175" s="382"/>
      <c r="L175" s="382"/>
      <c r="M175" s="382"/>
      <c r="N175" s="382"/>
      <c r="O175" s="382"/>
      <c r="P175" s="382"/>
      <c r="Q175" s="388"/>
      <c r="R175" s="388"/>
      <c r="S175" s="388"/>
    </row>
    <row r="176" spans="9:19" s="377" customFormat="1" ht="12.75">
      <c r="I176" s="388"/>
      <c r="J176" s="388"/>
      <c r="K176" s="382"/>
      <c r="L176" s="382"/>
      <c r="M176" s="382"/>
      <c r="N176" s="382"/>
      <c r="O176" s="382"/>
      <c r="P176" s="382"/>
      <c r="Q176" s="388"/>
      <c r="R176" s="388"/>
      <c r="S176" s="388"/>
    </row>
    <row r="177" spans="9:19" s="377" customFormat="1" ht="12.75">
      <c r="I177" s="388"/>
      <c r="J177" s="388"/>
      <c r="K177" s="382"/>
      <c r="L177" s="382"/>
      <c r="M177" s="382"/>
      <c r="N177" s="382"/>
      <c r="O177" s="382"/>
      <c r="P177" s="382"/>
      <c r="Q177" s="388"/>
      <c r="R177" s="388"/>
      <c r="S177" s="388"/>
    </row>
    <row r="178" spans="9:19" s="377" customFormat="1" ht="12.75">
      <c r="I178" s="388"/>
      <c r="J178" s="388"/>
      <c r="K178" s="382"/>
      <c r="L178" s="382"/>
      <c r="M178" s="382"/>
      <c r="N178" s="382"/>
      <c r="O178" s="382"/>
      <c r="P178" s="382"/>
      <c r="Q178" s="388"/>
      <c r="R178" s="388"/>
      <c r="S178" s="388"/>
    </row>
    <row r="179" spans="9:19" s="377" customFormat="1" ht="12.75">
      <c r="I179" s="388"/>
      <c r="J179" s="388"/>
      <c r="K179" s="382"/>
      <c r="L179" s="382"/>
      <c r="M179" s="382"/>
      <c r="N179" s="382"/>
      <c r="O179" s="382"/>
      <c r="P179" s="382"/>
      <c r="Q179" s="388"/>
      <c r="R179" s="388"/>
      <c r="S179" s="388"/>
    </row>
    <row r="180" spans="9:19" s="377" customFormat="1" ht="12.75">
      <c r="I180" s="388"/>
      <c r="J180" s="388"/>
      <c r="K180" s="382"/>
      <c r="L180" s="382"/>
      <c r="M180" s="382"/>
      <c r="N180" s="382"/>
      <c r="O180" s="382"/>
      <c r="P180" s="382"/>
      <c r="Q180" s="388"/>
      <c r="R180" s="388"/>
      <c r="S180" s="388"/>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2.xml><?xml version="1.0" encoding="utf-8"?>
<worksheet xmlns="http://schemas.openxmlformats.org/spreadsheetml/2006/main" xmlns:r="http://schemas.openxmlformats.org/officeDocument/2006/relationships">
  <sheetPr>
    <tabColor indexed="31"/>
  </sheetPr>
  <dimension ref="A2:Y180"/>
  <sheetViews>
    <sheetView zoomScale="75" zoomScaleNormal="75" zoomScalePageLayoutView="0" workbookViewId="0" topLeftCell="A64">
      <selection activeCell="A64" sqref="A1:IV16384"/>
    </sheetView>
  </sheetViews>
  <sheetFormatPr defaultColWidth="11.421875" defaultRowHeight="12.75"/>
  <cols>
    <col min="1" max="1" width="2.28125" style="363" customWidth="1"/>
    <col min="2" max="2" width="1.7109375" style="363" customWidth="1"/>
    <col min="3" max="3" width="5.57421875" style="363" customWidth="1"/>
    <col min="4" max="4" width="3.00390625" style="363" customWidth="1"/>
    <col min="5" max="5" width="21.57421875" style="363" customWidth="1"/>
    <col min="6" max="6" width="5.28125" style="363" hidden="1" customWidth="1"/>
    <col min="7" max="7" width="11.00390625" style="363" customWidth="1"/>
    <col min="8" max="8" width="8.28125" style="363" customWidth="1"/>
    <col min="9" max="9" width="8.57421875" style="365" bestFit="1" customWidth="1"/>
    <col min="10" max="10" width="1.7109375" style="365" customWidth="1"/>
    <col min="11" max="11" width="14.421875" style="364" bestFit="1" customWidth="1"/>
    <col min="12" max="12" width="2.140625" style="364" customWidth="1"/>
    <col min="13" max="13" width="11.57421875" style="364" customWidth="1"/>
    <col min="14" max="14" width="1.7109375" style="364" customWidth="1"/>
    <col min="15" max="15" width="11.57421875" style="364" customWidth="1"/>
    <col min="16" max="16" width="1.421875" style="364" customWidth="1"/>
    <col min="17" max="17" width="12.7109375" style="365" bestFit="1" customWidth="1"/>
    <col min="18" max="18" width="2.140625" style="365" customWidth="1"/>
    <col min="19" max="19" width="8.7109375" style="365" bestFit="1" customWidth="1"/>
    <col min="20" max="25" width="6.8515625" style="363" customWidth="1"/>
    <col min="26" max="16384" width="11.421875" style="363" customWidth="1"/>
  </cols>
  <sheetData>
    <row r="2" spans="1:19" s="347" customFormat="1" ht="12.75">
      <c r="A2" s="346" t="s">
        <v>775</v>
      </c>
      <c r="C2" s="360"/>
      <c r="D2" s="360"/>
      <c r="E2" s="360"/>
      <c r="F2" s="360"/>
      <c r="G2" s="360"/>
      <c r="H2" s="360"/>
      <c r="I2" s="361"/>
      <c r="J2" s="361"/>
      <c r="K2" s="361"/>
      <c r="L2" s="361"/>
      <c r="M2" s="362"/>
      <c r="N2" s="362"/>
      <c r="O2" s="362"/>
      <c r="P2" s="362"/>
      <c r="Q2" s="361"/>
      <c r="R2" s="361"/>
      <c r="S2" s="361"/>
    </row>
    <row r="3" spans="1:19" ht="12.75">
      <c r="A3" s="363" t="s">
        <v>0</v>
      </c>
      <c r="I3" s="364"/>
      <c r="J3" s="364"/>
      <c r="K3" s="365"/>
      <c r="M3" s="366"/>
      <c r="N3" s="366"/>
      <c r="O3" s="366"/>
      <c r="P3" s="366"/>
      <c r="Q3" s="364"/>
      <c r="R3" s="364"/>
      <c r="S3" s="364"/>
    </row>
    <row r="4" spans="1:19" s="349" customFormat="1" ht="12.75">
      <c r="A4" s="348"/>
      <c r="I4" s="350"/>
      <c r="J4" s="350"/>
      <c r="K4" s="350"/>
      <c r="L4" s="350"/>
      <c r="M4" s="350"/>
      <c r="N4" s="350"/>
      <c r="O4" s="350"/>
      <c r="P4" s="350"/>
      <c r="Q4" s="350"/>
      <c r="R4" s="350"/>
      <c r="S4" s="351"/>
    </row>
    <row r="5" spans="1:19" s="349" customFormat="1" ht="12.75">
      <c r="A5" s="352"/>
      <c r="B5" s="352"/>
      <c r="C5" s="352"/>
      <c r="D5" s="352"/>
      <c r="E5" s="352"/>
      <c r="F5" s="352"/>
      <c r="G5" s="353"/>
      <c r="H5" s="353"/>
      <c r="I5" s="353"/>
      <c r="J5" s="353"/>
      <c r="K5" s="353" t="s">
        <v>698</v>
      </c>
      <c r="L5" s="353"/>
      <c r="M5" s="353"/>
      <c r="N5" s="353"/>
      <c r="O5" s="353"/>
      <c r="P5" s="353"/>
      <c r="Q5" s="353"/>
      <c r="R5" s="353"/>
      <c r="S5" s="354"/>
    </row>
    <row r="6" spans="7:19" s="192" customFormat="1" ht="12.75">
      <c r="G6" s="355"/>
      <c r="H6" s="355"/>
      <c r="I6" s="356"/>
      <c r="J6" s="356"/>
      <c r="K6" s="357" t="s">
        <v>739</v>
      </c>
      <c r="L6" s="357"/>
      <c r="M6" s="357"/>
      <c r="N6" s="357"/>
      <c r="O6" s="357"/>
      <c r="P6" s="357"/>
      <c r="Q6" s="357"/>
      <c r="R6" s="358"/>
      <c r="S6" s="359"/>
    </row>
    <row r="7" spans="1:19" s="192" customFormat="1" ht="12.75">
      <c r="A7" s="350" t="s">
        <v>1</v>
      </c>
      <c r="E7" s="191"/>
      <c r="F7" s="191"/>
      <c r="G7" s="191"/>
      <c r="H7" s="191"/>
      <c r="I7" s="242"/>
      <c r="J7" s="242"/>
      <c r="K7" s="242"/>
      <c r="L7" s="242"/>
      <c r="M7" s="242"/>
      <c r="N7" s="242"/>
      <c r="O7" s="242"/>
      <c r="P7" s="242"/>
      <c r="Q7" s="242"/>
      <c r="R7" s="242"/>
      <c r="S7" s="242"/>
    </row>
    <row r="8" spans="1:19" s="349" customFormat="1" ht="39" thickBot="1">
      <c r="A8" s="367"/>
      <c r="B8" s="367"/>
      <c r="C8" s="367"/>
      <c r="D8" s="367"/>
      <c r="E8" s="368"/>
      <c r="F8" s="368"/>
      <c r="G8" s="368"/>
      <c r="H8" s="369"/>
      <c r="I8" s="375">
        <v>40057</v>
      </c>
      <c r="J8" s="371"/>
      <c r="K8" s="370" t="s">
        <v>699</v>
      </c>
      <c r="L8" s="371"/>
      <c r="M8" s="372" t="s">
        <v>700</v>
      </c>
      <c r="N8" s="373"/>
      <c r="O8" s="374" t="s">
        <v>701</v>
      </c>
      <c r="P8" s="373"/>
      <c r="Q8" s="374" t="s">
        <v>600</v>
      </c>
      <c r="R8" s="372"/>
      <c r="S8" s="375">
        <v>40148</v>
      </c>
    </row>
    <row r="9" spans="5:21" s="192" customFormat="1" ht="12.75">
      <c r="E9" s="191"/>
      <c r="F9" s="191"/>
      <c r="G9" s="191"/>
      <c r="H9" s="191"/>
      <c r="I9" s="243"/>
      <c r="J9" s="243"/>
      <c r="K9" s="243"/>
      <c r="L9" s="243"/>
      <c r="M9" s="243"/>
      <c r="N9" s="243"/>
      <c r="O9" s="243"/>
      <c r="P9" s="243"/>
      <c r="Q9" s="243"/>
      <c r="R9" s="243"/>
      <c r="S9" s="243"/>
      <c r="T9" s="170"/>
      <c r="U9" s="170"/>
    </row>
    <row r="10" spans="1:21" ht="12.75">
      <c r="A10" s="376"/>
      <c r="B10" s="376"/>
      <c r="C10" s="376"/>
      <c r="D10" s="376"/>
      <c r="E10" s="376"/>
      <c r="F10" s="376"/>
      <c r="G10" s="376"/>
      <c r="H10" s="376"/>
      <c r="I10" s="389"/>
      <c r="J10" s="389"/>
      <c r="K10" s="390"/>
      <c r="L10" s="390"/>
      <c r="M10" s="390"/>
      <c r="N10" s="390"/>
      <c r="O10" s="390"/>
      <c r="P10" s="390"/>
      <c r="Q10" s="390"/>
      <c r="R10" s="390"/>
      <c r="S10" s="389"/>
      <c r="T10" s="391"/>
      <c r="U10" s="391"/>
    </row>
    <row r="11" spans="1:25" s="377" customFormat="1" ht="12.75">
      <c r="A11" s="349" t="s">
        <v>236</v>
      </c>
      <c r="G11" s="378"/>
      <c r="H11" s="378"/>
      <c r="I11" s="379">
        <f>I13-I75</f>
        <v>-22085.838519944606</v>
      </c>
      <c r="J11" s="379"/>
      <c r="K11" s="379">
        <f>K13-K75</f>
        <v>2023.6679764553583</v>
      </c>
      <c r="L11" s="379"/>
      <c r="M11" s="379">
        <f>M13-M75</f>
        <v>2836.3410152708693</v>
      </c>
      <c r="N11" s="379"/>
      <c r="O11" s="379">
        <f>O13-O75</f>
        <v>-1758.2503697570473</v>
      </c>
      <c r="P11" s="379"/>
      <c r="Q11" s="379">
        <f>Q13-Q75</f>
        <v>30.653219449048027</v>
      </c>
      <c r="R11" s="379"/>
      <c r="S11" s="379">
        <f>S13-S75</f>
        <v>-18953.472441286343</v>
      </c>
      <c r="T11" s="334">
        <v>-22085.838519944606</v>
      </c>
      <c r="U11" s="334">
        <v>2023.6679764553583</v>
      </c>
      <c r="V11" s="334">
        <v>2836.3410152708693</v>
      </c>
      <c r="W11" s="334">
        <v>-1758.2503697570473</v>
      </c>
      <c r="X11" s="334">
        <v>30.653219449048027</v>
      </c>
      <c r="Y11" s="334">
        <v>-18953.472441286372</v>
      </c>
    </row>
    <row r="12" spans="7:25" s="377" customFormat="1" ht="12.75">
      <c r="G12" s="378"/>
      <c r="H12" s="378"/>
      <c r="I12" s="379"/>
      <c r="J12" s="379"/>
      <c r="K12" s="379"/>
      <c r="L12" s="379"/>
      <c r="M12" s="379"/>
      <c r="N12" s="379"/>
      <c r="O12" s="379"/>
      <c r="P12" s="379"/>
      <c r="Q12" s="379"/>
      <c r="R12" s="379"/>
      <c r="S12" s="379"/>
      <c r="T12" s="334">
        <f>I11-T11</f>
        <v>0</v>
      </c>
      <c r="U12" s="334">
        <f>K11-U11</f>
        <v>0</v>
      </c>
      <c r="V12" s="334">
        <f>M11-V11</f>
        <v>0</v>
      </c>
      <c r="W12" s="334">
        <f>O11-W11</f>
        <v>0</v>
      </c>
      <c r="X12" s="334">
        <f>Q11-X11</f>
        <v>0</v>
      </c>
      <c r="Y12" s="334">
        <f>S11-Y11</f>
        <v>2.9103830456733704E-11</v>
      </c>
    </row>
    <row r="13" spans="1:21" s="377" customFormat="1" ht="12.75">
      <c r="A13" s="377" t="s">
        <v>707</v>
      </c>
      <c r="G13" s="378"/>
      <c r="H13" s="378"/>
      <c r="I13" s="379">
        <f>I15+I20+I59</f>
        <v>172387.29458348133</v>
      </c>
      <c r="J13" s="379"/>
      <c r="K13" s="379">
        <f>K15+K20+K59</f>
        <v>8017.837001942636</v>
      </c>
      <c r="L13" s="379"/>
      <c r="M13" s="379">
        <f>M15+M20+M59</f>
        <v>3858.1251062448337</v>
      </c>
      <c r="N13" s="379"/>
      <c r="O13" s="379">
        <f>O15+O20+O59</f>
        <v>4408.282945539157</v>
      </c>
      <c r="P13" s="379"/>
      <c r="Q13" s="379">
        <f>Q15+Q20+Q59</f>
        <v>30.98563643788583</v>
      </c>
      <c r="R13" s="379"/>
      <c r="S13" s="379">
        <f>S15+S20+S59</f>
        <v>188702.47951088587</v>
      </c>
      <c r="T13" s="334"/>
      <c r="U13" s="334"/>
    </row>
    <row r="14" spans="9:21" s="377" customFormat="1" ht="12.75">
      <c r="I14" s="379"/>
      <c r="J14" s="379"/>
      <c r="K14" s="379"/>
      <c r="L14" s="379"/>
      <c r="M14" s="379"/>
      <c r="N14" s="379"/>
      <c r="O14" s="379"/>
      <c r="P14" s="379"/>
      <c r="Q14" s="379"/>
      <c r="R14" s="379"/>
      <c r="S14" s="379"/>
      <c r="T14" s="334"/>
      <c r="U14" s="334"/>
    </row>
    <row r="15" spans="1:21" s="377" customFormat="1" ht="12.75">
      <c r="A15" s="377" t="s">
        <v>740</v>
      </c>
      <c r="D15" s="380"/>
      <c r="G15" s="380"/>
      <c r="H15" s="380"/>
      <c r="I15" s="379">
        <f>I16+I17+I18+I19</f>
        <v>18116.36209292</v>
      </c>
      <c r="J15" s="379"/>
      <c r="K15" s="379">
        <f>K16+K17+K18+K19</f>
        <v>-1091.8595768037508</v>
      </c>
      <c r="L15" s="379"/>
      <c r="M15" s="379">
        <f>M16+M17+M18+M19</f>
        <v>118.9</v>
      </c>
      <c r="N15" s="379"/>
      <c r="O15" s="379">
        <f>O16+O17+O18+O19</f>
        <v>-403.26187783624687</v>
      </c>
      <c r="P15" s="379"/>
      <c r="Q15" s="379">
        <f>Q16+Q17+Q18+Q19</f>
        <v>30.957280639997407</v>
      </c>
      <c r="R15" s="379"/>
      <c r="S15" s="379">
        <f>S16+S17+S18+S19</f>
        <v>16771.09791892</v>
      </c>
      <c r="T15" s="334"/>
      <c r="U15" s="334"/>
    </row>
    <row r="16" spans="3:21" s="377" customFormat="1" ht="12.75">
      <c r="C16" s="380"/>
      <c r="D16" s="380" t="s">
        <v>196</v>
      </c>
      <c r="G16" s="380"/>
      <c r="H16" s="380"/>
      <c r="I16" s="379">
        <v>0</v>
      </c>
      <c r="J16" s="379"/>
      <c r="K16" s="379">
        <v>0</v>
      </c>
      <c r="L16" s="379"/>
      <c r="M16" s="379">
        <v>0</v>
      </c>
      <c r="N16" s="379"/>
      <c r="O16" s="379">
        <v>0</v>
      </c>
      <c r="P16" s="379"/>
      <c r="Q16" s="379">
        <v>0</v>
      </c>
      <c r="R16" s="379"/>
      <c r="S16" s="379">
        <v>0</v>
      </c>
      <c r="T16" s="334"/>
      <c r="U16" s="334"/>
    </row>
    <row r="17" spans="3:21" s="377" customFormat="1" ht="12.75">
      <c r="C17" s="380"/>
      <c r="D17" s="380" t="s">
        <v>97</v>
      </c>
      <c r="F17" s="380"/>
      <c r="G17" s="380"/>
      <c r="H17" s="380"/>
      <c r="I17" s="379">
        <v>13413.158017914877</v>
      </c>
      <c r="J17" s="379"/>
      <c r="K17" s="379">
        <v>-1543.876147682829</v>
      </c>
      <c r="L17" s="379"/>
      <c r="M17" s="379">
        <v>118.9</v>
      </c>
      <c r="N17" s="379"/>
      <c r="O17" s="379">
        <v>375.77520837795396</v>
      </c>
      <c r="P17" s="379"/>
      <c r="Q17" s="379">
        <v>30.957280639997407</v>
      </c>
      <c r="R17" s="379"/>
      <c r="S17" s="379">
        <v>12394.914359249999</v>
      </c>
      <c r="T17" s="334"/>
      <c r="U17" s="334"/>
    </row>
    <row r="18" spans="4:21" s="377" customFormat="1" ht="12.75">
      <c r="D18" s="380" t="s">
        <v>485</v>
      </c>
      <c r="F18" s="380"/>
      <c r="G18" s="380"/>
      <c r="H18" s="380"/>
      <c r="I18" s="379">
        <v>0</v>
      </c>
      <c r="J18" s="379"/>
      <c r="K18" s="379">
        <v>0</v>
      </c>
      <c r="L18" s="379"/>
      <c r="M18" s="379">
        <v>0</v>
      </c>
      <c r="N18" s="379"/>
      <c r="O18" s="379">
        <v>0</v>
      </c>
      <c r="P18" s="379"/>
      <c r="Q18" s="379">
        <v>0</v>
      </c>
      <c r="R18" s="379"/>
      <c r="S18" s="379">
        <v>0</v>
      </c>
      <c r="T18" s="334"/>
      <c r="U18" s="334"/>
    </row>
    <row r="19" spans="4:21" s="377" customFormat="1" ht="12.75">
      <c r="D19" s="380" t="s">
        <v>101</v>
      </c>
      <c r="G19" s="380"/>
      <c r="H19" s="380"/>
      <c r="I19" s="379">
        <v>4703.204075005124</v>
      </c>
      <c r="J19" s="379"/>
      <c r="K19" s="379">
        <v>452.01657087907824</v>
      </c>
      <c r="L19" s="379"/>
      <c r="M19" s="379">
        <v>0</v>
      </c>
      <c r="N19" s="379"/>
      <c r="O19" s="379">
        <v>-779.0370862142008</v>
      </c>
      <c r="P19" s="379"/>
      <c r="Q19" s="379">
        <v>0</v>
      </c>
      <c r="R19" s="379"/>
      <c r="S19" s="379">
        <v>4376.183559670001</v>
      </c>
      <c r="T19" s="334"/>
      <c r="U19" s="334"/>
    </row>
    <row r="20" spans="1:21" s="377" customFormat="1" ht="12.75">
      <c r="A20" s="377" t="s">
        <v>741</v>
      </c>
      <c r="G20" s="380"/>
      <c r="H20" s="380"/>
      <c r="I20" s="379">
        <f>I21+I26+I37+I48</f>
        <v>81509.0903423909</v>
      </c>
      <c r="J20" s="379"/>
      <c r="K20" s="379">
        <f>K21+K26+K37+K48</f>
        <v>5772.7117418030575</v>
      </c>
      <c r="L20" s="379"/>
      <c r="M20" s="379">
        <f>M21+M26+M37+M48</f>
        <v>3205.9672019484337</v>
      </c>
      <c r="N20" s="379"/>
      <c r="O20" s="379">
        <f>O21+O26+O37+O48</f>
        <v>3295.1201245747566</v>
      </c>
      <c r="P20" s="379"/>
      <c r="Q20" s="379">
        <f>Q21+Q26+Q37+Q48</f>
        <v>-0.01740696211146542</v>
      </c>
      <c r="R20" s="379"/>
      <c r="S20" s="379">
        <f>S21+S26+S37+S48</f>
        <v>93782.87200375507</v>
      </c>
      <c r="T20" s="334"/>
      <c r="U20" s="334"/>
    </row>
    <row r="21" spans="2:21" s="377" customFormat="1" ht="12.75">
      <c r="B21" s="377" t="s">
        <v>742</v>
      </c>
      <c r="G21" s="380"/>
      <c r="H21" s="380"/>
      <c r="I21" s="379">
        <f>I22+I25</f>
        <v>26291.03817618095</v>
      </c>
      <c r="J21" s="379"/>
      <c r="K21" s="379">
        <f>K22+K25</f>
        <v>-466.4488751991181</v>
      </c>
      <c r="L21" s="379"/>
      <c r="M21" s="379">
        <f>M22+M25</f>
        <v>-57.492271071489284</v>
      </c>
      <c r="N21" s="379"/>
      <c r="O21" s="379">
        <f>O22+O25</f>
        <v>-144.76638600168963</v>
      </c>
      <c r="P21" s="379"/>
      <c r="Q21" s="379">
        <f>Q22+Q25</f>
        <v>0</v>
      </c>
      <c r="R21" s="379"/>
      <c r="S21" s="379">
        <f>S22+S25</f>
        <v>25622.33064390866</v>
      </c>
      <c r="T21" s="334"/>
      <c r="U21" s="334"/>
    </row>
    <row r="22" spans="4:21" s="377" customFormat="1" ht="12.75">
      <c r="D22" s="377" t="s">
        <v>215</v>
      </c>
      <c r="G22" s="380"/>
      <c r="H22" s="380"/>
      <c r="I22" s="379">
        <f>I23+I24</f>
        <v>26040.30717618095</v>
      </c>
      <c r="J22" s="379"/>
      <c r="K22" s="379">
        <f>K23+K24</f>
        <v>-466.4488751991181</v>
      </c>
      <c r="L22" s="379"/>
      <c r="M22" s="379">
        <f>M23+M24</f>
        <v>-57.492271071489284</v>
      </c>
      <c r="N22" s="379"/>
      <c r="O22" s="379">
        <f>O23+O24</f>
        <v>-143.82538600168962</v>
      </c>
      <c r="P22" s="379"/>
      <c r="Q22" s="379">
        <f>Q23+Q24</f>
        <v>0</v>
      </c>
      <c r="R22" s="379"/>
      <c r="S22" s="379">
        <f>S23+S24</f>
        <v>25372.54064390866</v>
      </c>
      <c r="T22" s="334"/>
      <c r="U22" s="334"/>
    </row>
    <row r="23" spans="5:21" s="377" customFormat="1" ht="12.75">
      <c r="E23" s="377" t="s">
        <v>89</v>
      </c>
      <c r="G23" s="380"/>
      <c r="H23" s="380"/>
      <c r="I23" s="379">
        <v>24541.737273056548</v>
      </c>
      <c r="J23" s="379"/>
      <c r="K23" s="379">
        <v>-510.89113429748886</v>
      </c>
      <c r="L23" s="379"/>
      <c r="M23" s="379">
        <v>-58.41720905679253</v>
      </c>
      <c r="N23" s="379"/>
      <c r="O23" s="379">
        <v>-123.10736651791282</v>
      </c>
      <c r="P23" s="379"/>
      <c r="Q23" s="379">
        <v>0</v>
      </c>
      <c r="R23" s="379"/>
      <c r="S23" s="379">
        <v>23849.321563184356</v>
      </c>
      <c r="T23" s="334"/>
      <c r="U23" s="334"/>
    </row>
    <row r="24" spans="5:21" s="377" customFormat="1" ht="12.75">
      <c r="E24" s="377" t="s">
        <v>67</v>
      </c>
      <c r="G24" s="380"/>
      <c r="H24" s="380"/>
      <c r="I24" s="379">
        <v>1498.569903124404</v>
      </c>
      <c r="J24" s="379"/>
      <c r="K24" s="379">
        <v>44.442259098370755</v>
      </c>
      <c r="L24" s="379"/>
      <c r="M24" s="379">
        <v>0.9249379853032451</v>
      </c>
      <c r="N24" s="379"/>
      <c r="O24" s="379">
        <v>-20.7180194837768</v>
      </c>
      <c r="P24" s="379"/>
      <c r="Q24" s="379">
        <v>0</v>
      </c>
      <c r="R24" s="379"/>
      <c r="S24" s="379">
        <v>1523.2190807243023</v>
      </c>
      <c r="T24" s="334"/>
      <c r="U24" s="334"/>
    </row>
    <row r="25" spans="4:21" s="377" customFormat="1" ht="12.75">
      <c r="D25" s="377" t="s">
        <v>708</v>
      </c>
      <c r="G25" s="380"/>
      <c r="H25" s="380"/>
      <c r="I25" s="379">
        <v>250.731</v>
      </c>
      <c r="J25" s="379"/>
      <c r="K25" s="379">
        <v>0</v>
      </c>
      <c r="L25" s="379"/>
      <c r="M25" s="379">
        <v>0</v>
      </c>
      <c r="N25" s="379"/>
      <c r="O25" s="379">
        <v>-0.9410000000000025</v>
      </c>
      <c r="P25" s="379"/>
      <c r="Q25" s="379">
        <v>0</v>
      </c>
      <c r="R25" s="379"/>
      <c r="S25" s="379">
        <v>249.79</v>
      </c>
      <c r="T25" s="334"/>
      <c r="U25" s="334"/>
    </row>
    <row r="26" spans="2:21" s="377" customFormat="1" ht="12.75">
      <c r="B26" s="377" t="s">
        <v>743</v>
      </c>
      <c r="C26" s="380"/>
      <c r="G26" s="380"/>
      <c r="H26" s="380"/>
      <c r="I26" s="379">
        <f>I27+I28+I31+I32</f>
        <v>6894.183108140003</v>
      </c>
      <c r="J26" s="379"/>
      <c r="K26" s="379">
        <f>K27+K28+K31+K32</f>
        <v>-205.9289389954256</v>
      </c>
      <c r="L26" s="379"/>
      <c r="M26" s="379">
        <f>M27+M28+M31+M32</f>
        <v>586.2013404454237</v>
      </c>
      <c r="N26" s="379"/>
      <c r="O26" s="379">
        <f>O27+O28+O31+O32</f>
        <v>2258.944348</v>
      </c>
      <c r="P26" s="379"/>
      <c r="Q26" s="379">
        <f>Q27+Q28+Q31+Q32</f>
        <v>0</v>
      </c>
      <c r="R26" s="379"/>
      <c r="S26" s="379">
        <f>S27+S28+S31+S32</f>
        <v>9533.39985759</v>
      </c>
      <c r="T26" s="334"/>
      <c r="U26" s="334"/>
    </row>
    <row r="27" spans="3:21" s="377" customFormat="1" ht="12.75">
      <c r="C27" s="380" t="s">
        <v>196</v>
      </c>
      <c r="G27" s="380"/>
      <c r="H27" s="380"/>
      <c r="I27" s="379">
        <v>139.01065</v>
      </c>
      <c r="J27" s="379"/>
      <c r="K27" s="379">
        <v>38.436089</v>
      </c>
      <c r="L27" s="379"/>
      <c r="M27" s="379">
        <v>0</v>
      </c>
      <c r="N27" s="379"/>
      <c r="O27" s="379">
        <v>0.44434799999999086</v>
      </c>
      <c r="P27" s="379"/>
      <c r="Q27" s="379">
        <v>0</v>
      </c>
      <c r="R27" s="379"/>
      <c r="S27" s="379">
        <v>177.891087</v>
      </c>
      <c r="T27" s="334"/>
      <c r="U27" s="334"/>
    </row>
    <row r="28" spans="3:21" s="377" customFormat="1" ht="12.75">
      <c r="C28" s="380" t="s">
        <v>97</v>
      </c>
      <c r="G28" s="380"/>
      <c r="H28" s="380"/>
      <c r="I28" s="379">
        <f>I29+I30</f>
        <v>212.30966356</v>
      </c>
      <c r="J28" s="379"/>
      <c r="K28" s="379">
        <f>K29+K30</f>
        <v>-6.227692000000019</v>
      </c>
      <c r="L28" s="379"/>
      <c r="M28" s="379">
        <f>M29+M30</f>
        <v>0</v>
      </c>
      <c r="N28" s="379"/>
      <c r="O28" s="379">
        <f>O29+O30</f>
        <v>0</v>
      </c>
      <c r="P28" s="379"/>
      <c r="Q28" s="379">
        <f>Q29+Q30</f>
        <v>0</v>
      </c>
      <c r="R28" s="379"/>
      <c r="S28" s="379">
        <f>S29+S30</f>
        <v>206.08197156</v>
      </c>
      <c r="T28" s="334"/>
      <c r="U28" s="334"/>
    </row>
    <row r="29" spans="3:21" s="377" customFormat="1" ht="12.75">
      <c r="C29" s="380"/>
      <c r="D29" s="377" t="s">
        <v>609</v>
      </c>
      <c r="G29" s="380"/>
      <c r="H29" s="380"/>
      <c r="I29" s="379">
        <v>67.21866356</v>
      </c>
      <c r="J29" s="379"/>
      <c r="K29" s="379">
        <v>4.985308000000003</v>
      </c>
      <c r="L29" s="379"/>
      <c r="M29" s="379">
        <v>0</v>
      </c>
      <c r="N29" s="379"/>
      <c r="O29" s="379">
        <v>0</v>
      </c>
      <c r="P29" s="379"/>
      <c r="Q29" s="379">
        <v>0</v>
      </c>
      <c r="R29" s="379"/>
      <c r="S29" s="379">
        <v>72.20397156</v>
      </c>
      <c r="T29" s="334"/>
      <c r="U29" s="334"/>
    </row>
    <row r="30" spans="3:21" s="377" customFormat="1" ht="12.75">
      <c r="C30" s="380"/>
      <c r="D30" s="377" t="s">
        <v>255</v>
      </c>
      <c r="G30" s="380"/>
      <c r="H30" s="380"/>
      <c r="I30" s="379">
        <v>145.091</v>
      </c>
      <c r="J30" s="379"/>
      <c r="K30" s="379">
        <v>-11.213000000000022</v>
      </c>
      <c r="L30" s="379"/>
      <c r="M30" s="379">
        <v>0</v>
      </c>
      <c r="N30" s="379"/>
      <c r="O30" s="379">
        <v>0</v>
      </c>
      <c r="P30" s="379"/>
      <c r="Q30" s="379">
        <v>0</v>
      </c>
      <c r="R30" s="379"/>
      <c r="S30" s="379">
        <v>133.878</v>
      </c>
      <c r="T30" s="334"/>
      <c r="U30" s="334"/>
    </row>
    <row r="31" spans="3:21" s="377" customFormat="1" ht="12.75">
      <c r="C31" s="380" t="s">
        <v>485</v>
      </c>
      <c r="G31" s="380"/>
      <c r="H31" s="380"/>
      <c r="I31" s="379">
        <v>1698.5487945800023</v>
      </c>
      <c r="J31" s="379"/>
      <c r="K31" s="379">
        <v>-1369.1873359954257</v>
      </c>
      <c r="L31" s="379"/>
      <c r="M31" s="379">
        <v>586.2013404454237</v>
      </c>
      <c r="N31" s="379"/>
      <c r="O31" s="379">
        <v>2258.5</v>
      </c>
      <c r="P31" s="379"/>
      <c r="Q31" s="379">
        <v>0</v>
      </c>
      <c r="R31" s="379"/>
      <c r="S31" s="379">
        <v>3174.0627990300004</v>
      </c>
      <c r="T31" s="334"/>
      <c r="U31" s="334"/>
    </row>
    <row r="32" spans="3:21" s="377" customFormat="1" ht="12.75">
      <c r="C32" s="380" t="s">
        <v>101</v>
      </c>
      <c r="G32" s="380"/>
      <c r="H32" s="380"/>
      <c r="I32" s="379">
        <f>I33+I36</f>
        <v>4844.314</v>
      </c>
      <c r="J32" s="379"/>
      <c r="K32" s="379">
        <f>K33+K36</f>
        <v>1131.0500000000002</v>
      </c>
      <c r="L32" s="379"/>
      <c r="M32" s="379">
        <f>M33+M36</f>
        <v>0</v>
      </c>
      <c r="N32" s="379"/>
      <c r="O32" s="379">
        <f>O33+O36</f>
        <v>0</v>
      </c>
      <c r="P32" s="379"/>
      <c r="Q32" s="379">
        <f>Q33+Q36</f>
        <v>0</v>
      </c>
      <c r="R32" s="379"/>
      <c r="S32" s="379">
        <f>S33+S36</f>
        <v>5975.364</v>
      </c>
      <c r="T32" s="334"/>
      <c r="U32" s="334"/>
    </row>
    <row r="33" spans="3:21" s="377" customFormat="1" ht="12.75">
      <c r="C33" s="380"/>
      <c r="D33" s="377" t="s">
        <v>22</v>
      </c>
      <c r="G33" s="380"/>
      <c r="H33" s="380"/>
      <c r="I33" s="379">
        <f>I34+I35</f>
        <v>2441.522</v>
      </c>
      <c r="J33" s="379"/>
      <c r="K33" s="379">
        <f>K34+K35</f>
        <v>-486.8169999999999</v>
      </c>
      <c r="L33" s="379"/>
      <c r="M33" s="379">
        <f>M34+M35</f>
        <v>0</v>
      </c>
      <c r="N33" s="379"/>
      <c r="O33" s="379">
        <f>O34+O35</f>
        <v>0</v>
      </c>
      <c r="P33" s="379"/>
      <c r="Q33" s="379">
        <f>Q34+Q35</f>
        <v>0</v>
      </c>
      <c r="R33" s="379"/>
      <c r="S33" s="379">
        <f>S34+S35</f>
        <v>1954.705</v>
      </c>
      <c r="T33" s="334"/>
      <c r="U33" s="334"/>
    </row>
    <row r="34" spans="3:21" s="377" customFormat="1" ht="12.75">
      <c r="C34" s="380"/>
      <c r="D34" s="377" t="s">
        <v>703</v>
      </c>
      <c r="G34" s="380"/>
      <c r="H34" s="380"/>
      <c r="I34" s="379">
        <v>1420.081</v>
      </c>
      <c r="J34" s="379"/>
      <c r="K34" s="379">
        <v>-33.013999999999896</v>
      </c>
      <c r="L34" s="379"/>
      <c r="M34" s="379">
        <v>0</v>
      </c>
      <c r="N34" s="379"/>
      <c r="O34" s="379">
        <v>0</v>
      </c>
      <c r="P34" s="379"/>
      <c r="Q34" s="379">
        <v>0</v>
      </c>
      <c r="R34" s="379"/>
      <c r="S34" s="379">
        <v>1387.067</v>
      </c>
      <c r="T34" s="334"/>
      <c r="U34" s="334"/>
    </row>
    <row r="35" spans="1:21" s="377" customFormat="1" ht="12.75">
      <c r="A35" s="380"/>
      <c r="B35" s="380"/>
      <c r="C35" s="380"/>
      <c r="D35" s="377" t="s">
        <v>744</v>
      </c>
      <c r="G35" s="380"/>
      <c r="H35" s="380"/>
      <c r="I35" s="379">
        <v>1021.441</v>
      </c>
      <c r="J35" s="379"/>
      <c r="K35" s="379">
        <v>-453.803</v>
      </c>
      <c r="L35" s="379"/>
      <c r="M35" s="379">
        <v>0</v>
      </c>
      <c r="N35" s="379"/>
      <c r="O35" s="379">
        <v>0</v>
      </c>
      <c r="P35" s="379"/>
      <c r="Q35" s="379">
        <v>0</v>
      </c>
      <c r="R35" s="379"/>
      <c r="S35" s="379">
        <v>567.638</v>
      </c>
      <c r="T35" s="334"/>
      <c r="U35" s="334"/>
    </row>
    <row r="36" spans="4:21" s="377" customFormat="1" ht="12.75">
      <c r="D36" s="377" t="s">
        <v>90</v>
      </c>
      <c r="G36" s="380"/>
      <c r="H36" s="380"/>
      <c r="I36" s="379">
        <v>2402.792</v>
      </c>
      <c r="J36" s="379"/>
      <c r="K36" s="379">
        <v>1617.8670000000002</v>
      </c>
      <c r="L36" s="379"/>
      <c r="M36" s="379">
        <v>0</v>
      </c>
      <c r="N36" s="379"/>
      <c r="O36" s="379">
        <v>0</v>
      </c>
      <c r="P36" s="379"/>
      <c r="Q36" s="379">
        <v>0</v>
      </c>
      <c r="R36" s="379"/>
      <c r="S36" s="379">
        <v>4020.659</v>
      </c>
      <c r="T36" s="334"/>
      <c r="U36" s="334"/>
    </row>
    <row r="37" spans="2:21" s="377" customFormat="1" ht="12.75">
      <c r="B37" s="377" t="s">
        <v>745</v>
      </c>
      <c r="D37" s="380"/>
      <c r="G37" s="380"/>
      <c r="H37" s="380"/>
      <c r="I37" s="379">
        <f>I38+I39+I42+I43</f>
        <v>41642.89393035</v>
      </c>
      <c r="J37" s="379"/>
      <c r="K37" s="379">
        <f>K38+K39+K42+K43</f>
        <v>5611.027513911401</v>
      </c>
      <c r="L37" s="379"/>
      <c r="M37" s="379">
        <f>M38+M39+M42+M43</f>
        <v>2137.9961602506996</v>
      </c>
      <c r="N37" s="379"/>
      <c r="O37" s="379">
        <f>O38+O39+O42+O43</f>
        <v>822.6999999999999</v>
      </c>
      <c r="P37" s="379"/>
      <c r="Q37" s="379">
        <f>Q38+Q39+Q42+Q43</f>
        <v>-0.01740696211146542</v>
      </c>
      <c r="R37" s="379"/>
      <c r="S37" s="379">
        <f>S38+S39+S42+S43</f>
        <v>50214.60019755</v>
      </c>
      <c r="T37" s="334"/>
      <c r="U37" s="334"/>
    </row>
    <row r="38" spans="4:21" s="377" customFormat="1" ht="12.75">
      <c r="D38" s="380" t="s">
        <v>709</v>
      </c>
      <c r="G38" s="380"/>
      <c r="H38" s="380"/>
      <c r="I38" s="379">
        <v>0</v>
      </c>
      <c r="J38" s="379"/>
      <c r="K38" s="379">
        <v>0</v>
      </c>
      <c r="L38" s="379"/>
      <c r="M38" s="379">
        <v>0</v>
      </c>
      <c r="N38" s="379"/>
      <c r="O38" s="379">
        <v>0</v>
      </c>
      <c r="P38" s="379"/>
      <c r="Q38" s="379">
        <v>0</v>
      </c>
      <c r="R38" s="379"/>
      <c r="S38" s="379">
        <v>0</v>
      </c>
      <c r="T38" s="334"/>
      <c r="U38" s="334"/>
    </row>
    <row r="39" spans="4:21" s="377" customFormat="1" ht="12.75">
      <c r="D39" s="380" t="s">
        <v>710</v>
      </c>
      <c r="G39" s="380"/>
      <c r="H39" s="380"/>
      <c r="I39" s="379">
        <f>I40+I41</f>
        <v>41395.700000000004</v>
      </c>
      <c r="J39" s="379"/>
      <c r="K39" s="379">
        <f>K40+K41</f>
        <v>5770.44350489</v>
      </c>
      <c r="L39" s="379"/>
      <c r="M39" s="379">
        <f>M40+M41</f>
        <v>2113.7739020720996</v>
      </c>
      <c r="N39" s="379"/>
      <c r="O39" s="379">
        <f>O40+O41</f>
        <v>644.6999999999999</v>
      </c>
      <c r="P39" s="379"/>
      <c r="Q39" s="379">
        <f>Q40+Q41</f>
        <v>-0.01740696211146542</v>
      </c>
      <c r="R39" s="379"/>
      <c r="S39" s="379">
        <f>S40+S41</f>
        <v>49924.6</v>
      </c>
      <c r="T39" s="334"/>
      <c r="U39" s="334"/>
    </row>
    <row r="40" spans="4:21" s="377" customFormat="1" ht="12.75">
      <c r="D40" s="380"/>
      <c r="E40" s="377" t="s">
        <v>609</v>
      </c>
      <c r="G40" s="381"/>
      <c r="H40" s="381"/>
      <c r="I40" s="379">
        <v>41172.9</v>
      </c>
      <c r="J40" s="379"/>
      <c r="K40" s="379">
        <v>5729.11665738</v>
      </c>
      <c r="L40" s="379"/>
      <c r="M40" s="379">
        <v>2110.5907495820998</v>
      </c>
      <c r="N40" s="379"/>
      <c r="O40" s="379">
        <v>640.3</v>
      </c>
      <c r="P40" s="379"/>
      <c r="Q40" s="379">
        <v>-0.00740696211141767</v>
      </c>
      <c r="R40" s="379"/>
      <c r="S40" s="379">
        <v>49652.9</v>
      </c>
      <c r="T40" s="334"/>
      <c r="U40" s="334"/>
    </row>
    <row r="41" spans="4:21" s="377" customFormat="1" ht="12.75">
      <c r="D41" s="380"/>
      <c r="E41" s="377" t="s">
        <v>255</v>
      </c>
      <c r="G41" s="381"/>
      <c r="H41" s="381"/>
      <c r="I41" s="379">
        <v>222.8</v>
      </c>
      <c r="J41" s="379"/>
      <c r="K41" s="379">
        <v>41.32684750999998</v>
      </c>
      <c r="L41" s="379"/>
      <c r="M41" s="379">
        <v>3.1831524900000634</v>
      </c>
      <c r="N41" s="379"/>
      <c r="O41" s="379">
        <v>4.4</v>
      </c>
      <c r="P41" s="379"/>
      <c r="Q41" s="379">
        <v>-0.010000000000047748</v>
      </c>
      <c r="R41" s="379"/>
      <c r="S41" s="379">
        <v>271.7</v>
      </c>
      <c r="T41" s="334"/>
      <c r="U41" s="334"/>
    </row>
    <row r="42" spans="4:21" s="377" customFormat="1" ht="12.75">
      <c r="D42" s="380" t="s">
        <v>485</v>
      </c>
      <c r="G42" s="380"/>
      <c r="H42" s="380"/>
      <c r="I42" s="379">
        <v>88.99393034999999</v>
      </c>
      <c r="J42" s="379"/>
      <c r="K42" s="379">
        <v>-148.21599097859993</v>
      </c>
      <c r="L42" s="379"/>
      <c r="M42" s="379">
        <v>24.222258178599816</v>
      </c>
      <c r="N42" s="379"/>
      <c r="O42" s="379">
        <v>178</v>
      </c>
      <c r="P42" s="379"/>
      <c r="Q42" s="379">
        <v>0</v>
      </c>
      <c r="R42" s="379"/>
      <c r="S42" s="379">
        <v>143.00019754999988</v>
      </c>
      <c r="T42" s="334"/>
      <c r="U42" s="334"/>
    </row>
    <row r="43" spans="4:21" s="377" customFormat="1" ht="12.75">
      <c r="D43" s="380" t="s">
        <v>711</v>
      </c>
      <c r="G43" s="380"/>
      <c r="H43" s="380"/>
      <c r="I43" s="379">
        <f>I44+I47</f>
        <v>158.2</v>
      </c>
      <c r="J43" s="379"/>
      <c r="K43" s="379">
        <f>K44+K47</f>
        <v>-11.2</v>
      </c>
      <c r="L43" s="379"/>
      <c r="M43" s="379">
        <f>M44+M47</f>
        <v>0</v>
      </c>
      <c r="N43" s="379"/>
      <c r="O43" s="379">
        <f>O44+O47</f>
        <v>0</v>
      </c>
      <c r="P43" s="379"/>
      <c r="Q43" s="379">
        <f>Q44+Q47</f>
        <v>0</v>
      </c>
      <c r="R43" s="379"/>
      <c r="S43" s="379">
        <f>S44+S47</f>
        <v>147</v>
      </c>
      <c r="T43" s="334"/>
      <c r="U43" s="334"/>
    </row>
    <row r="44" spans="4:21" s="377" customFormat="1" ht="12.75">
      <c r="D44" s="380"/>
      <c r="E44" s="377" t="s">
        <v>22</v>
      </c>
      <c r="G44" s="380"/>
      <c r="H44" s="380"/>
      <c r="I44" s="379">
        <f>I45+I46</f>
        <v>0</v>
      </c>
      <c r="J44" s="379"/>
      <c r="K44" s="379">
        <v>0</v>
      </c>
      <c r="L44" s="379"/>
      <c r="M44" s="379">
        <v>0</v>
      </c>
      <c r="N44" s="379"/>
      <c r="O44" s="379">
        <v>0</v>
      </c>
      <c r="P44" s="379"/>
      <c r="Q44" s="379">
        <v>0</v>
      </c>
      <c r="R44" s="379"/>
      <c r="S44" s="379">
        <v>0</v>
      </c>
      <c r="T44" s="334"/>
      <c r="U44" s="334"/>
    </row>
    <row r="45" spans="4:21" s="377" customFormat="1" ht="12.75">
      <c r="D45" s="380"/>
      <c r="E45" s="377" t="s">
        <v>703</v>
      </c>
      <c r="G45" s="380"/>
      <c r="H45" s="380"/>
      <c r="I45" s="379">
        <v>0</v>
      </c>
      <c r="J45" s="379"/>
      <c r="K45" s="379">
        <v>0</v>
      </c>
      <c r="L45" s="379"/>
      <c r="M45" s="379">
        <v>0</v>
      </c>
      <c r="N45" s="379"/>
      <c r="O45" s="379">
        <v>0</v>
      </c>
      <c r="P45" s="379"/>
      <c r="Q45" s="379">
        <v>0</v>
      </c>
      <c r="R45" s="379"/>
      <c r="S45" s="379">
        <v>0</v>
      </c>
      <c r="T45" s="334"/>
      <c r="U45" s="334"/>
    </row>
    <row r="46" spans="5:21" s="377" customFormat="1" ht="12.75">
      <c r="E46" s="377" t="s">
        <v>744</v>
      </c>
      <c r="G46" s="380"/>
      <c r="H46" s="380"/>
      <c r="I46" s="379">
        <v>0</v>
      </c>
      <c r="J46" s="379"/>
      <c r="K46" s="379">
        <v>0</v>
      </c>
      <c r="L46" s="379"/>
      <c r="M46" s="379">
        <v>0</v>
      </c>
      <c r="N46" s="379"/>
      <c r="O46" s="379">
        <v>0</v>
      </c>
      <c r="P46" s="379"/>
      <c r="Q46" s="379">
        <v>0</v>
      </c>
      <c r="R46" s="379"/>
      <c r="S46" s="379">
        <v>0</v>
      </c>
      <c r="T46" s="334"/>
      <c r="U46" s="334"/>
    </row>
    <row r="47" spans="4:21" s="377" customFormat="1" ht="12.75">
      <c r="D47" s="380"/>
      <c r="E47" s="377" t="s">
        <v>90</v>
      </c>
      <c r="G47" s="380"/>
      <c r="H47" s="380"/>
      <c r="I47" s="379">
        <v>158.2</v>
      </c>
      <c r="J47" s="379"/>
      <c r="K47" s="379">
        <v>-11.2</v>
      </c>
      <c r="L47" s="379"/>
      <c r="M47" s="379">
        <v>0</v>
      </c>
      <c r="N47" s="379"/>
      <c r="O47" s="379">
        <v>0</v>
      </c>
      <c r="P47" s="379"/>
      <c r="Q47" s="379">
        <v>0</v>
      </c>
      <c r="R47" s="379"/>
      <c r="S47" s="379">
        <v>147</v>
      </c>
      <c r="T47" s="334"/>
      <c r="U47" s="334"/>
    </row>
    <row r="48" spans="2:21" s="377" customFormat="1" ht="12.75">
      <c r="B48" s="377" t="s">
        <v>746</v>
      </c>
      <c r="D48" s="380"/>
      <c r="G48" s="380"/>
      <c r="H48" s="380"/>
      <c r="I48" s="379">
        <f>I49+I50+I53+I54</f>
        <v>6680.975127719954</v>
      </c>
      <c r="J48" s="379"/>
      <c r="K48" s="379">
        <f>K49+K50+K53+K54</f>
        <v>834.0620420862001</v>
      </c>
      <c r="L48" s="379"/>
      <c r="M48" s="379">
        <f>M49+M50+M53+M54</f>
        <v>539.2619723237999</v>
      </c>
      <c r="N48" s="379"/>
      <c r="O48" s="379">
        <f>O49+O50+O53+O54</f>
        <v>358.2421625764462</v>
      </c>
      <c r="P48" s="379"/>
      <c r="Q48" s="379">
        <f>Q49+Q50+Q53+Q54</f>
        <v>0</v>
      </c>
      <c r="R48" s="379"/>
      <c r="S48" s="379">
        <f>S49+S50+S53+S54</f>
        <v>8412.5413047064</v>
      </c>
      <c r="T48" s="334"/>
      <c r="U48" s="334"/>
    </row>
    <row r="49" spans="4:21" s="377" customFormat="1" ht="12.75">
      <c r="D49" s="380" t="s">
        <v>709</v>
      </c>
      <c r="G49" s="380"/>
      <c r="H49" s="380"/>
      <c r="I49" s="379">
        <v>0</v>
      </c>
      <c r="J49" s="379"/>
      <c r="K49" s="379">
        <v>0</v>
      </c>
      <c r="L49" s="379"/>
      <c r="M49" s="379">
        <v>0</v>
      </c>
      <c r="N49" s="379"/>
      <c r="O49" s="379">
        <v>0</v>
      </c>
      <c r="P49" s="379"/>
      <c r="Q49" s="379">
        <v>0</v>
      </c>
      <c r="R49" s="379"/>
      <c r="S49" s="379">
        <v>0</v>
      </c>
      <c r="T49" s="334"/>
      <c r="U49" s="334"/>
    </row>
    <row r="50" spans="4:21" s="377" customFormat="1" ht="12.75">
      <c r="D50" s="380" t="s">
        <v>710</v>
      </c>
      <c r="G50" s="380"/>
      <c r="H50" s="380"/>
      <c r="I50" s="379">
        <f>I51+I52</f>
        <v>6445.000053119954</v>
      </c>
      <c r="J50" s="379"/>
      <c r="K50" s="379">
        <f>K51+K52</f>
        <v>701.9435940500001</v>
      </c>
      <c r="L50" s="379"/>
      <c r="M50" s="379">
        <f>M51+M52</f>
        <v>536.68</v>
      </c>
      <c r="N50" s="379"/>
      <c r="O50" s="379">
        <f>O51+O52</f>
        <v>348.34216257644624</v>
      </c>
      <c r="P50" s="379"/>
      <c r="Q50" s="379">
        <f>Q51+Q52</f>
        <v>0</v>
      </c>
      <c r="R50" s="379"/>
      <c r="S50" s="379">
        <f>S51+S52</f>
        <v>8031.9658097464</v>
      </c>
      <c r="T50" s="334"/>
      <c r="U50" s="334"/>
    </row>
    <row r="51" spans="4:21" s="377" customFormat="1" ht="12.75">
      <c r="D51" s="380"/>
      <c r="E51" s="377" t="s">
        <v>609</v>
      </c>
      <c r="G51" s="380"/>
      <c r="H51" s="380"/>
      <c r="I51" s="379">
        <v>3934.4552274208827</v>
      </c>
      <c r="J51" s="379"/>
      <c r="K51" s="379">
        <v>719.0250339099999</v>
      </c>
      <c r="L51" s="379"/>
      <c r="M51" s="379">
        <v>363.9</v>
      </c>
      <c r="N51" s="379"/>
      <c r="O51" s="379">
        <v>285.94797502366055</v>
      </c>
      <c r="P51" s="379"/>
      <c r="Q51" s="379">
        <v>0</v>
      </c>
      <c r="R51" s="379"/>
      <c r="S51" s="379">
        <v>5303.328236354543</v>
      </c>
      <c r="T51" s="334"/>
      <c r="U51" s="334"/>
    </row>
    <row r="52" spans="4:21" s="377" customFormat="1" ht="12.75">
      <c r="D52" s="380"/>
      <c r="E52" s="377" t="s">
        <v>255</v>
      </c>
      <c r="G52" s="380"/>
      <c r="H52" s="380"/>
      <c r="I52" s="379">
        <v>2510.544825699071</v>
      </c>
      <c r="J52" s="379"/>
      <c r="K52" s="379">
        <v>-17.08143985999986</v>
      </c>
      <c r="L52" s="379"/>
      <c r="M52" s="379">
        <v>172.78</v>
      </c>
      <c r="N52" s="379"/>
      <c r="O52" s="379">
        <v>62.39418755278571</v>
      </c>
      <c r="P52" s="379"/>
      <c r="Q52" s="379">
        <v>0</v>
      </c>
      <c r="R52" s="379"/>
      <c r="S52" s="379">
        <v>2728.637573391857</v>
      </c>
      <c r="T52" s="334"/>
      <c r="U52" s="334"/>
    </row>
    <row r="53" spans="4:21" s="377" customFormat="1" ht="12.75">
      <c r="D53" s="380" t="s">
        <v>485</v>
      </c>
      <c r="G53" s="381"/>
      <c r="H53" s="381"/>
      <c r="I53" s="379">
        <v>21.8011904</v>
      </c>
      <c r="J53" s="379"/>
      <c r="K53" s="379">
        <v>0.0568270362</v>
      </c>
      <c r="L53" s="379"/>
      <c r="M53" s="379">
        <v>2.581972323799988</v>
      </c>
      <c r="N53" s="379"/>
      <c r="O53" s="379">
        <v>9.9</v>
      </c>
      <c r="P53" s="379"/>
      <c r="Q53" s="379">
        <v>0</v>
      </c>
      <c r="R53" s="379"/>
      <c r="S53" s="379">
        <v>34.33998975999999</v>
      </c>
      <c r="T53" s="334"/>
      <c r="U53" s="334"/>
    </row>
    <row r="54" spans="4:21" s="377" customFormat="1" ht="12.75">
      <c r="D54" s="380" t="s">
        <v>711</v>
      </c>
      <c r="G54" s="381"/>
      <c r="H54" s="381"/>
      <c r="I54" s="379">
        <f>+I55+I56+I57</f>
        <v>214.17388419999995</v>
      </c>
      <c r="J54" s="379"/>
      <c r="K54" s="379">
        <f>+K55+K56+K57</f>
        <v>132.061621</v>
      </c>
      <c r="L54" s="379"/>
      <c r="M54" s="379">
        <f>+M55+M56+M57</f>
        <v>0</v>
      </c>
      <c r="N54" s="379"/>
      <c r="O54" s="379">
        <f>+O55+O56+O57</f>
        <v>0</v>
      </c>
      <c r="P54" s="379"/>
      <c r="Q54" s="379">
        <f>+Q55+Q56+Q57</f>
        <v>0</v>
      </c>
      <c r="R54" s="379"/>
      <c r="S54" s="379">
        <f>+S55+S56+S57</f>
        <v>346.2355051999999</v>
      </c>
      <c r="T54" s="334"/>
      <c r="U54" s="334"/>
    </row>
    <row r="55" spans="4:21" s="377" customFormat="1" ht="12.75">
      <c r="D55" s="380"/>
      <c r="E55" s="377" t="s">
        <v>22</v>
      </c>
      <c r="G55" s="380"/>
      <c r="H55" s="380"/>
      <c r="I55" s="379">
        <v>0</v>
      </c>
      <c r="J55" s="379"/>
      <c r="K55" s="379">
        <v>0</v>
      </c>
      <c r="L55" s="379"/>
      <c r="M55" s="379">
        <v>0</v>
      </c>
      <c r="N55" s="379"/>
      <c r="O55" s="379">
        <v>0</v>
      </c>
      <c r="P55" s="379"/>
      <c r="Q55" s="379">
        <v>0</v>
      </c>
      <c r="R55" s="379"/>
      <c r="S55" s="379">
        <v>0</v>
      </c>
      <c r="T55" s="334"/>
      <c r="U55" s="334"/>
    </row>
    <row r="56" spans="4:21" s="377" customFormat="1" ht="12.75">
      <c r="D56" s="380"/>
      <c r="E56" s="393" t="s">
        <v>90</v>
      </c>
      <c r="G56" s="380"/>
      <c r="H56" s="380"/>
      <c r="I56" s="379">
        <v>214.17388419999995</v>
      </c>
      <c r="J56" s="379"/>
      <c r="K56" s="379">
        <v>132.061621</v>
      </c>
      <c r="L56" s="379"/>
      <c r="M56" s="379">
        <v>0</v>
      </c>
      <c r="N56" s="379"/>
      <c r="O56" s="379">
        <v>0</v>
      </c>
      <c r="P56" s="379"/>
      <c r="Q56" s="379">
        <v>0</v>
      </c>
      <c r="R56" s="379"/>
      <c r="S56" s="379">
        <v>346.2355051999999</v>
      </c>
      <c r="T56" s="334"/>
      <c r="U56" s="334"/>
    </row>
    <row r="57" spans="5:21" s="377" customFormat="1" ht="12.75">
      <c r="E57" s="393" t="s">
        <v>24</v>
      </c>
      <c r="G57" s="380"/>
      <c r="H57" s="380"/>
      <c r="I57" s="379">
        <v>0</v>
      </c>
      <c r="J57" s="379"/>
      <c r="K57" s="379">
        <v>0</v>
      </c>
      <c r="L57" s="379"/>
      <c r="M57" s="379">
        <v>0</v>
      </c>
      <c r="N57" s="379"/>
      <c r="O57" s="379">
        <v>0</v>
      </c>
      <c r="P57" s="379"/>
      <c r="Q57" s="379">
        <v>0</v>
      </c>
      <c r="R57" s="379"/>
      <c r="S57" s="379">
        <v>0</v>
      </c>
      <c r="T57" s="334"/>
      <c r="U57" s="334"/>
    </row>
    <row r="58" spans="4:21" s="377" customFormat="1" ht="12.75">
      <c r="D58" s="380"/>
      <c r="G58" s="380"/>
      <c r="H58" s="380"/>
      <c r="I58" s="379"/>
      <c r="J58" s="379"/>
      <c r="K58" s="379"/>
      <c r="L58" s="379"/>
      <c r="M58" s="379"/>
      <c r="N58" s="379"/>
      <c r="O58" s="379"/>
      <c r="P58" s="379"/>
      <c r="Q58" s="379"/>
      <c r="R58" s="379"/>
      <c r="S58" s="379"/>
      <c r="T58" s="334"/>
      <c r="U58" s="334"/>
    </row>
    <row r="59" spans="1:21" s="377" customFormat="1" ht="12.75">
      <c r="A59" s="377" t="s">
        <v>747</v>
      </c>
      <c r="D59" s="380"/>
      <c r="G59" s="380"/>
      <c r="H59" s="380"/>
      <c r="I59" s="379">
        <f>I60+I63+I66+I67</f>
        <v>72761.84214817043</v>
      </c>
      <c r="J59" s="379"/>
      <c r="K59" s="379">
        <f>K60+K63+K66+K67</f>
        <v>3336.9848369433284</v>
      </c>
      <c r="L59" s="379"/>
      <c r="M59" s="379">
        <f>M60+M63+M66+M67</f>
        <v>533.2579042964</v>
      </c>
      <c r="N59" s="379"/>
      <c r="O59" s="379">
        <f>O60+O63+O66+O67</f>
        <v>1516.424698800647</v>
      </c>
      <c r="P59" s="379"/>
      <c r="Q59" s="379">
        <f>Q60+Q63+Q66+Q67</f>
        <v>0.04576275999988866</v>
      </c>
      <c r="R59" s="379"/>
      <c r="S59" s="379">
        <f>S60+S63+S66+S67</f>
        <v>78148.5095882108</v>
      </c>
      <c r="T59" s="334"/>
      <c r="U59" s="334"/>
    </row>
    <row r="60" spans="4:21" s="377" customFormat="1" ht="12.75">
      <c r="D60" s="380" t="s">
        <v>196</v>
      </c>
      <c r="G60" s="380"/>
      <c r="H60" s="380"/>
      <c r="I60" s="379">
        <f>I61+I62</f>
        <v>37654.60822068361</v>
      </c>
      <c r="J60" s="379"/>
      <c r="K60" s="379">
        <f>K61+K62</f>
        <v>2790.6335388385683</v>
      </c>
      <c r="L60" s="379"/>
      <c r="M60" s="379">
        <f>M61+M62</f>
        <v>100.7</v>
      </c>
      <c r="N60" s="379"/>
      <c r="O60" s="379">
        <f>O61+O62</f>
        <v>615</v>
      </c>
      <c r="P60" s="379"/>
      <c r="Q60" s="379">
        <f>Q61+Q62</f>
        <v>0.04576275999988866</v>
      </c>
      <c r="R60" s="379"/>
      <c r="S60" s="379">
        <f>S61+S62</f>
        <v>41160.941759522175</v>
      </c>
      <c r="T60" s="334"/>
      <c r="U60" s="334"/>
    </row>
    <row r="61" spans="4:21" s="377" customFormat="1" ht="12.75">
      <c r="D61" s="380"/>
      <c r="E61" s="377" t="s">
        <v>704</v>
      </c>
      <c r="G61" s="380"/>
      <c r="H61" s="380"/>
      <c r="I61" s="379">
        <v>32684.540471023607</v>
      </c>
      <c r="J61" s="379"/>
      <c r="K61" s="379">
        <v>2618.6692164585684</v>
      </c>
      <c r="L61" s="379"/>
      <c r="M61" s="379">
        <v>100.7</v>
      </c>
      <c r="N61" s="379"/>
      <c r="O61" s="379">
        <v>615</v>
      </c>
      <c r="P61" s="379"/>
      <c r="Q61" s="379">
        <v>0</v>
      </c>
      <c r="R61" s="379"/>
      <c r="S61" s="379">
        <v>36018.90968748217</v>
      </c>
      <c r="T61" s="334"/>
      <c r="U61" s="334"/>
    </row>
    <row r="62" spans="4:21" s="377" customFormat="1" ht="12.75">
      <c r="D62" s="380"/>
      <c r="E62" s="377" t="s">
        <v>17</v>
      </c>
      <c r="G62" s="380"/>
      <c r="H62" s="380"/>
      <c r="I62" s="379">
        <v>4970.067749660001</v>
      </c>
      <c r="J62" s="379"/>
      <c r="K62" s="379">
        <v>171.96432237999997</v>
      </c>
      <c r="L62" s="379"/>
      <c r="M62" s="379">
        <v>0</v>
      </c>
      <c r="N62" s="379"/>
      <c r="O62" s="379">
        <v>0</v>
      </c>
      <c r="P62" s="379"/>
      <c r="Q62" s="379">
        <v>0.04576275999988866</v>
      </c>
      <c r="R62" s="379"/>
      <c r="S62" s="379">
        <v>5142.032072040001</v>
      </c>
      <c r="T62" s="334"/>
      <c r="U62" s="334"/>
    </row>
    <row r="63" spans="4:21" s="377" customFormat="1" ht="12.75">
      <c r="D63" s="380" t="s">
        <v>97</v>
      </c>
      <c r="G63" s="380"/>
      <c r="H63" s="380"/>
      <c r="I63" s="379">
        <f>I64+I65</f>
        <v>19035.26988772022</v>
      </c>
      <c r="J63" s="379"/>
      <c r="K63" s="379">
        <f>K64+K65</f>
        <v>-196.44317256776839</v>
      </c>
      <c r="L63" s="379"/>
      <c r="M63" s="379">
        <f>M64+M65</f>
        <v>291</v>
      </c>
      <c r="N63" s="379"/>
      <c r="O63" s="379">
        <f>O64+O65</f>
        <v>555.924698800647</v>
      </c>
      <c r="P63" s="379"/>
      <c r="Q63" s="379">
        <f>Q64+Q65</f>
        <v>0</v>
      </c>
      <c r="R63" s="379"/>
      <c r="S63" s="379">
        <f>S64+S65</f>
        <v>19685.7514139531</v>
      </c>
      <c r="T63" s="334"/>
      <c r="U63" s="334"/>
    </row>
    <row r="64" spans="4:21" s="377" customFormat="1" ht="12.75">
      <c r="D64" s="380"/>
      <c r="E64" s="377" t="s">
        <v>609</v>
      </c>
      <c r="G64" s="381"/>
      <c r="H64" s="381"/>
      <c r="I64" s="379">
        <v>15873.893725270138</v>
      </c>
      <c r="J64" s="379"/>
      <c r="K64" s="379">
        <v>-476.0182222942301</v>
      </c>
      <c r="L64" s="379"/>
      <c r="M64" s="379">
        <v>289</v>
      </c>
      <c r="N64" s="379"/>
      <c r="O64" s="379">
        <v>461.93626508927724</v>
      </c>
      <c r="P64" s="379"/>
      <c r="Q64" s="379">
        <v>0</v>
      </c>
      <c r="R64" s="379"/>
      <c r="S64" s="379">
        <v>16148.811768065187</v>
      </c>
      <c r="T64" s="334"/>
      <c r="U64" s="334"/>
    </row>
    <row r="65" spans="4:21" s="377" customFormat="1" ht="12.75">
      <c r="D65" s="380"/>
      <c r="E65" s="377" t="s">
        <v>255</v>
      </c>
      <c r="G65" s="381"/>
      <c r="H65" s="381"/>
      <c r="I65" s="379">
        <v>3161.376162450082</v>
      </c>
      <c r="J65" s="379"/>
      <c r="K65" s="379">
        <v>279.5750497264617</v>
      </c>
      <c r="L65" s="379"/>
      <c r="M65" s="379">
        <v>2</v>
      </c>
      <c r="N65" s="379"/>
      <c r="O65" s="379">
        <v>93.98843371136977</v>
      </c>
      <c r="P65" s="379"/>
      <c r="Q65" s="379">
        <v>0</v>
      </c>
      <c r="R65" s="379"/>
      <c r="S65" s="379">
        <v>3536.9396458879137</v>
      </c>
      <c r="T65" s="334"/>
      <c r="U65" s="334"/>
    </row>
    <row r="66" spans="4:21" s="377" customFormat="1" ht="12.75">
      <c r="D66" s="380" t="s">
        <v>485</v>
      </c>
      <c r="G66" s="380"/>
      <c r="H66" s="380"/>
      <c r="I66" s="379">
        <v>237.92122379</v>
      </c>
      <c r="J66" s="379"/>
      <c r="K66" s="379">
        <v>-511.9051229064</v>
      </c>
      <c r="L66" s="379"/>
      <c r="M66" s="379">
        <v>141.5579042964</v>
      </c>
      <c r="N66" s="379"/>
      <c r="O66" s="379">
        <v>358.5</v>
      </c>
      <c r="P66" s="379"/>
      <c r="Q66" s="379">
        <v>0</v>
      </c>
      <c r="R66" s="379"/>
      <c r="S66" s="379">
        <v>226.07400518</v>
      </c>
      <c r="T66" s="334"/>
      <c r="U66" s="334"/>
    </row>
    <row r="67" spans="4:21" s="377" customFormat="1" ht="12.75">
      <c r="D67" s="380" t="s">
        <v>101</v>
      </c>
      <c r="G67" s="380"/>
      <c r="H67" s="380"/>
      <c r="I67" s="379">
        <f>I68+I69+I72+I73</f>
        <v>15834.042815976594</v>
      </c>
      <c r="J67" s="379"/>
      <c r="K67" s="379">
        <f>K68+K69+K72+K73</f>
        <v>1254.6995935789282</v>
      </c>
      <c r="L67" s="379"/>
      <c r="M67" s="379">
        <f>M68+M69+M72+M73</f>
        <v>0</v>
      </c>
      <c r="N67" s="379"/>
      <c r="O67" s="379">
        <f>O68+O69+O72+O73</f>
        <v>-13</v>
      </c>
      <c r="P67" s="379"/>
      <c r="Q67" s="379">
        <f>Q68+Q69+Q72+Q73</f>
        <v>0</v>
      </c>
      <c r="R67" s="379"/>
      <c r="S67" s="379">
        <f>S68+S69+S72+S73</f>
        <v>17075.74240955552</v>
      </c>
      <c r="T67" s="334"/>
      <c r="U67" s="334"/>
    </row>
    <row r="68" spans="4:21" s="377" customFormat="1" ht="12.75">
      <c r="D68" s="380"/>
      <c r="E68" s="377" t="s">
        <v>21</v>
      </c>
      <c r="G68" s="380"/>
      <c r="H68" s="380"/>
      <c r="I68" s="379">
        <v>10798.5721579128</v>
      </c>
      <c r="J68" s="379"/>
      <c r="K68" s="379">
        <v>816.6091966889275</v>
      </c>
      <c r="L68" s="379"/>
      <c r="M68" s="379">
        <v>0</v>
      </c>
      <c r="N68" s="379"/>
      <c r="O68" s="379">
        <v>0</v>
      </c>
      <c r="P68" s="379"/>
      <c r="Q68" s="379">
        <v>0</v>
      </c>
      <c r="R68" s="379"/>
      <c r="S68" s="379">
        <v>11615.181354601727</v>
      </c>
      <c r="T68" s="334"/>
      <c r="U68" s="334"/>
    </row>
    <row r="69" spans="4:21" s="377" customFormat="1" ht="12.75">
      <c r="D69" s="380"/>
      <c r="E69" s="377" t="s">
        <v>22</v>
      </c>
      <c r="G69" s="380"/>
      <c r="H69" s="380"/>
      <c r="I69" s="379">
        <f>I70+I71</f>
        <v>870.7406125299999</v>
      </c>
      <c r="J69" s="379"/>
      <c r="K69" s="379">
        <f>K70+K71</f>
        <v>42.649776700000004</v>
      </c>
      <c r="L69" s="379"/>
      <c r="M69" s="379">
        <f>M70+M71</f>
        <v>0</v>
      </c>
      <c r="N69" s="379"/>
      <c r="O69" s="379">
        <f>O70+O71</f>
        <v>0</v>
      </c>
      <c r="P69" s="379"/>
      <c r="Q69" s="379">
        <f>Q70+Q71</f>
        <v>0</v>
      </c>
      <c r="R69" s="379"/>
      <c r="S69" s="379">
        <f>S70+S71</f>
        <v>913.3903892299999</v>
      </c>
      <c r="T69" s="334"/>
      <c r="U69" s="334"/>
    </row>
    <row r="70" spans="4:21" s="377" customFormat="1" ht="12.75">
      <c r="D70" s="380"/>
      <c r="E70" s="377" t="s">
        <v>703</v>
      </c>
      <c r="G70" s="380"/>
      <c r="H70" s="380"/>
      <c r="I70" s="379">
        <v>870.7406125299999</v>
      </c>
      <c r="J70" s="379"/>
      <c r="K70" s="379">
        <v>42.649776700000004</v>
      </c>
      <c r="L70" s="379"/>
      <c r="M70" s="379">
        <v>0</v>
      </c>
      <c r="N70" s="379"/>
      <c r="O70" s="379">
        <v>0</v>
      </c>
      <c r="P70" s="379"/>
      <c r="Q70" s="379">
        <v>0</v>
      </c>
      <c r="R70" s="379"/>
      <c r="S70" s="379">
        <v>913.3903892299999</v>
      </c>
      <c r="T70" s="334"/>
      <c r="U70" s="334"/>
    </row>
    <row r="71" spans="4:21" s="377" customFormat="1" ht="12.75">
      <c r="D71" s="380"/>
      <c r="E71" s="377" t="s">
        <v>744</v>
      </c>
      <c r="G71" s="380"/>
      <c r="H71" s="380"/>
      <c r="I71" s="379">
        <v>0</v>
      </c>
      <c r="J71" s="379"/>
      <c r="K71" s="379">
        <v>0</v>
      </c>
      <c r="L71" s="379"/>
      <c r="M71" s="379">
        <v>0</v>
      </c>
      <c r="N71" s="379"/>
      <c r="O71" s="379">
        <v>0</v>
      </c>
      <c r="P71" s="379"/>
      <c r="Q71" s="379">
        <v>0</v>
      </c>
      <c r="R71" s="379"/>
      <c r="S71" s="379">
        <v>0</v>
      </c>
      <c r="T71" s="334"/>
      <c r="U71" s="334"/>
    </row>
    <row r="72" spans="1:21" s="377" customFormat="1" ht="12.75">
      <c r="A72" s="382"/>
      <c r="B72" s="382"/>
      <c r="C72" s="382"/>
      <c r="D72" s="382"/>
      <c r="E72" s="382" t="s">
        <v>90</v>
      </c>
      <c r="G72" s="380"/>
      <c r="H72" s="380"/>
      <c r="I72" s="379">
        <v>4164.730045533794</v>
      </c>
      <c r="J72" s="379"/>
      <c r="K72" s="379">
        <v>395.4406201900007</v>
      </c>
      <c r="L72" s="379"/>
      <c r="M72" s="379">
        <v>0</v>
      </c>
      <c r="N72" s="379"/>
      <c r="O72" s="379">
        <v>-13</v>
      </c>
      <c r="P72" s="379"/>
      <c r="Q72" s="379">
        <v>0</v>
      </c>
      <c r="R72" s="379"/>
      <c r="S72" s="379">
        <v>4547.170665723795</v>
      </c>
      <c r="T72" s="334"/>
      <c r="U72" s="334"/>
    </row>
    <row r="73" spans="5:21" s="377" customFormat="1" ht="12.75">
      <c r="E73" s="377" t="s">
        <v>24</v>
      </c>
      <c r="G73" s="380"/>
      <c r="H73" s="380"/>
      <c r="I73" s="379">
        <v>0</v>
      </c>
      <c r="J73" s="379"/>
      <c r="K73" s="379">
        <v>0</v>
      </c>
      <c r="L73" s="379"/>
      <c r="M73" s="379">
        <v>0</v>
      </c>
      <c r="N73" s="379"/>
      <c r="O73" s="379">
        <v>0</v>
      </c>
      <c r="P73" s="379"/>
      <c r="Q73" s="379">
        <v>0</v>
      </c>
      <c r="R73" s="379"/>
      <c r="S73" s="379">
        <v>0</v>
      </c>
      <c r="T73" s="334"/>
      <c r="U73" s="334"/>
    </row>
    <row r="74" spans="9:21" s="377" customFormat="1" ht="12.75">
      <c r="I74" s="383"/>
      <c r="J74" s="383"/>
      <c r="K74" s="383"/>
      <c r="L74" s="383"/>
      <c r="M74" s="383"/>
      <c r="N74" s="383"/>
      <c r="O74" s="383"/>
      <c r="P74" s="383"/>
      <c r="Q74" s="383"/>
      <c r="R74" s="383"/>
      <c r="S74" s="383"/>
      <c r="T74" s="334"/>
      <c r="U74" s="334"/>
    </row>
    <row r="75" spans="1:21" s="377" customFormat="1" ht="12.75">
      <c r="A75" s="377" t="s">
        <v>702</v>
      </c>
      <c r="G75" s="380"/>
      <c r="H75" s="380"/>
      <c r="I75" s="383">
        <f>I77+I88+I113</f>
        <v>194473.13310342593</v>
      </c>
      <c r="J75" s="383"/>
      <c r="K75" s="383">
        <f>K77+K88+K113</f>
        <v>5994.169025487277</v>
      </c>
      <c r="L75" s="383"/>
      <c r="M75" s="383">
        <f>M77+M88+M113</f>
        <v>1021.7840909739642</v>
      </c>
      <c r="N75" s="383"/>
      <c r="O75" s="383">
        <f>O77+O88+O113</f>
        <v>6166.533315296204</v>
      </c>
      <c r="P75" s="383"/>
      <c r="Q75" s="383">
        <f>Q77+Q88+Q113</f>
        <v>0.33241698883780346</v>
      </c>
      <c r="R75" s="383"/>
      <c r="S75" s="383">
        <f>S77+S88+S113</f>
        <v>207655.9519521722</v>
      </c>
      <c r="T75" s="334"/>
      <c r="U75" s="334"/>
    </row>
    <row r="76" spans="7:21" s="377" customFormat="1" ht="12.75">
      <c r="G76" s="380"/>
      <c r="H76" s="380"/>
      <c r="I76" s="383"/>
      <c r="J76" s="383"/>
      <c r="K76" s="383"/>
      <c r="L76" s="383"/>
      <c r="M76" s="383"/>
      <c r="N76" s="383"/>
      <c r="O76" s="383"/>
      <c r="P76" s="383"/>
      <c r="Q76" s="383"/>
      <c r="R76" s="383"/>
      <c r="S76" s="383"/>
      <c r="T76" s="334"/>
      <c r="U76" s="334"/>
    </row>
    <row r="77" spans="1:21" s="377" customFormat="1" ht="12.75">
      <c r="A77" s="377" t="s">
        <v>740</v>
      </c>
      <c r="C77" s="380"/>
      <c r="D77" s="380"/>
      <c r="G77" s="380"/>
      <c r="H77" s="380"/>
      <c r="I77" s="383">
        <f>I78+I80+I81</f>
        <v>2618.0183278145405</v>
      </c>
      <c r="J77" s="383"/>
      <c r="K77" s="383">
        <f>K78+K80+K81</f>
        <v>96.298959</v>
      </c>
      <c r="L77" s="383"/>
      <c r="M77" s="383">
        <f>M78+M80+M81</f>
        <v>-43.9</v>
      </c>
      <c r="N77" s="383"/>
      <c r="O77" s="383">
        <f>O78+O80+O81</f>
        <v>0</v>
      </c>
      <c r="P77" s="383"/>
      <c r="Q77" s="383">
        <f>Q78+Q80+Q81</f>
        <v>0.04194974999961687</v>
      </c>
      <c r="R77" s="383"/>
      <c r="S77" s="383">
        <f>S78+S80+S81</f>
        <v>2670.45923656454</v>
      </c>
      <c r="T77" s="334"/>
      <c r="U77" s="334"/>
    </row>
    <row r="78" spans="3:21" s="377" customFormat="1" ht="12.75">
      <c r="C78" s="380"/>
      <c r="D78" s="380" t="s">
        <v>97</v>
      </c>
      <c r="G78" s="380"/>
      <c r="H78" s="380"/>
      <c r="I78" s="383">
        <f>I79</f>
        <v>1591.52610679</v>
      </c>
      <c r="J78" s="383"/>
      <c r="K78" s="383">
        <f>K79</f>
        <v>40.597922</v>
      </c>
      <c r="L78" s="383"/>
      <c r="M78" s="383">
        <f>M79</f>
        <v>-43.9</v>
      </c>
      <c r="N78" s="383"/>
      <c r="O78" s="383">
        <f>O79</f>
        <v>0</v>
      </c>
      <c r="P78" s="383"/>
      <c r="Q78" s="383">
        <f>Q79</f>
        <v>0.03870174999981657</v>
      </c>
      <c r="R78" s="383"/>
      <c r="S78" s="383">
        <f>S79</f>
        <v>1588.26273054</v>
      </c>
      <c r="T78" s="334"/>
      <c r="U78" s="334"/>
    </row>
    <row r="79" spans="3:21" s="377" customFormat="1" ht="12.75">
      <c r="C79" s="380"/>
      <c r="D79" s="380"/>
      <c r="E79" s="377" t="s">
        <v>255</v>
      </c>
      <c r="G79" s="380"/>
      <c r="H79" s="380"/>
      <c r="I79" s="383">
        <v>1591.52610679</v>
      </c>
      <c r="J79" s="383"/>
      <c r="K79" s="383">
        <v>40.597922</v>
      </c>
      <c r="L79" s="383"/>
      <c r="M79" s="383">
        <v>-43.9</v>
      </c>
      <c r="N79" s="383"/>
      <c r="O79" s="383">
        <v>0</v>
      </c>
      <c r="P79" s="383"/>
      <c r="Q79" s="383">
        <v>0.03870174999981657</v>
      </c>
      <c r="R79" s="383"/>
      <c r="S79" s="383">
        <v>1588.26273054</v>
      </c>
      <c r="T79" s="334"/>
      <c r="U79" s="334"/>
    </row>
    <row r="80" spans="4:21" s="377" customFormat="1" ht="12.75">
      <c r="D80" s="380" t="s">
        <v>485</v>
      </c>
      <c r="G80" s="380"/>
      <c r="H80" s="380"/>
      <c r="I80" s="383">
        <v>0</v>
      </c>
      <c r="J80" s="383"/>
      <c r="K80" s="383">
        <v>0</v>
      </c>
      <c r="L80" s="383"/>
      <c r="M80" s="383">
        <v>0</v>
      </c>
      <c r="N80" s="383"/>
      <c r="O80" s="383">
        <v>0</v>
      </c>
      <c r="P80" s="383"/>
      <c r="Q80" s="383">
        <v>0</v>
      </c>
      <c r="R80" s="383"/>
      <c r="S80" s="383">
        <v>0</v>
      </c>
      <c r="T80" s="334"/>
      <c r="U80" s="334"/>
    </row>
    <row r="81" spans="4:21" s="377" customFormat="1" ht="12.75">
      <c r="D81" s="380" t="s">
        <v>101</v>
      </c>
      <c r="G81" s="380"/>
      <c r="H81" s="380"/>
      <c r="I81" s="383">
        <f>I82+I85</f>
        <v>1026.4922210245402</v>
      </c>
      <c r="J81" s="383"/>
      <c r="K81" s="383">
        <f>K82+K85</f>
        <v>55.701037</v>
      </c>
      <c r="L81" s="383"/>
      <c r="M81" s="383">
        <f>M82+M85</f>
        <v>0</v>
      </c>
      <c r="N81" s="383"/>
      <c r="O81" s="383">
        <f>O82+O85</f>
        <v>0</v>
      </c>
      <c r="P81" s="383"/>
      <c r="Q81" s="383">
        <f>Q82+Q85</f>
        <v>0.0032479999998002995</v>
      </c>
      <c r="R81" s="383"/>
      <c r="S81" s="383">
        <f>S82+S85</f>
        <v>1082.19650602454</v>
      </c>
      <c r="T81" s="334"/>
      <c r="U81" s="334"/>
    </row>
    <row r="82" spans="4:21" s="377" customFormat="1" ht="12.75">
      <c r="D82" s="380"/>
      <c r="E82" s="377" t="s">
        <v>21</v>
      </c>
      <c r="G82" s="381"/>
      <c r="H82" s="381"/>
      <c r="I82" s="383">
        <f>I83+I84</f>
        <v>0</v>
      </c>
      <c r="J82" s="383"/>
      <c r="K82" s="383">
        <f>K83+K84</f>
        <v>0</v>
      </c>
      <c r="L82" s="383"/>
      <c r="M82" s="383">
        <f>M83+M84</f>
        <v>0</v>
      </c>
      <c r="N82" s="383"/>
      <c r="O82" s="383">
        <f>O83+O84</f>
        <v>0</v>
      </c>
      <c r="P82" s="383"/>
      <c r="Q82" s="383">
        <f>Q83+Q84</f>
        <v>0</v>
      </c>
      <c r="R82" s="383"/>
      <c r="S82" s="383">
        <f>S83+S84</f>
        <v>0</v>
      </c>
      <c r="T82" s="334"/>
      <c r="U82" s="334"/>
    </row>
    <row r="83" spans="4:21" s="377" customFormat="1" ht="12.75">
      <c r="D83" s="380"/>
      <c r="E83" s="377" t="s">
        <v>703</v>
      </c>
      <c r="G83" s="381"/>
      <c r="H83" s="381"/>
      <c r="I83" s="383">
        <v>0</v>
      </c>
      <c r="J83" s="383"/>
      <c r="K83" s="383">
        <v>0</v>
      </c>
      <c r="L83" s="383"/>
      <c r="M83" s="383">
        <v>0</v>
      </c>
      <c r="N83" s="383"/>
      <c r="O83" s="383">
        <v>0</v>
      </c>
      <c r="P83" s="383"/>
      <c r="Q83" s="383">
        <v>0</v>
      </c>
      <c r="R83" s="383"/>
      <c r="S83" s="383">
        <v>0</v>
      </c>
      <c r="T83" s="334"/>
      <c r="U83" s="334"/>
    </row>
    <row r="84" spans="4:21" s="377" customFormat="1" ht="12.75">
      <c r="D84" s="380"/>
      <c r="E84" s="377" t="s">
        <v>744</v>
      </c>
      <c r="G84" s="380"/>
      <c r="H84" s="380"/>
      <c r="I84" s="383">
        <v>0</v>
      </c>
      <c r="J84" s="383"/>
      <c r="K84" s="383">
        <v>0</v>
      </c>
      <c r="L84" s="383"/>
      <c r="M84" s="383">
        <v>0</v>
      </c>
      <c r="N84" s="383"/>
      <c r="O84" s="383">
        <v>0</v>
      </c>
      <c r="P84" s="383"/>
      <c r="Q84" s="383">
        <v>0</v>
      </c>
      <c r="R84" s="383"/>
      <c r="S84" s="383">
        <v>0</v>
      </c>
      <c r="T84" s="334"/>
      <c r="U84" s="334"/>
    </row>
    <row r="85" spans="4:21" s="377" customFormat="1" ht="12.75">
      <c r="D85" s="380"/>
      <c r="E85" s="377" t="s">
        <v>22</v>
      </c>
      <c r="G85" s="380"/>
      <c r="H85" s="380"/>
      <c r="I85" s="383">
        <f>I86+I87</f>
        <v>1026.4922210245402</v>
      </c>
      <c r="J85" s="383"/>
      <c r="K85" s="383">
        <f>K86+K87</f>
        <v>55.701037</v>
      </c>
      <c r="L85" s="383"/>
      <c r="M85" s="383">
        <f>M86+M87</f>
        <v>0</v>
      </c>
      <c r="N85" s="383"/>
      <c r="O85" s="383">
        <f>O86+O87</f>
        <v>0</v>
      </c>
      <c r="P85" s="383"/>
      <c r="Q85" s="383">
        <f>Q86+Q87</f>
        <v>0.0032479999998002995</v>
      </c>
      <c r="R85" s="383"/>
      <c r="S85" s="383">
        <f>S86+S87</f>
        <v>1082.19650602454</v>
      </c>
      <c r="T85" s="334"/>
      <c r="U85" s="334"/>
    </row>
    <row r="86" spans="4:21" s="377" customFormat="1" ht="12.75">
      <c r="D86" s="380"/>
      <c r="E86" s="377" t="s">
        <v>703</v>
      </c>
      <c r="G86" s="381"/>
      <c r="H86" s="381"/>
      <c r="I86" s="383">
        <v>1</v>
      </c>
      <c r="J86" s="383"/>
      <c r="K86" s="383">
        <v>-1</v>
      </c>
      <c r="L86" s="383"/>
      <c r="M86" s="383">
        <v>0</v>
      </c>
      <c r="N86" s="383"/>
      <c r="O86" s="383">
        <v>0</v>
      </c>
      <c r="P86" s="383"/>
      <c r="Q86" s="383">
        <v>0</v>
      </c>
      <c r="R86" s="383"/>
      <c r="S86" s="383">
        <v>0</v>
      </c>
      <c r="T86" s="334"/>
      <c r="U86" s="334"/>
    </row>
    <row r="87" spans="4:21" s="377" customFormat="1" ht="12.75">
      <c r="D87" s="380"/>
      <c r="E87" s="377" t="s">
        <v>744</v>
      </c>
      <c r="G87" s="381"/>
      <c r="H87" s="381"/>
      <c r="I87" s="383">
        <v>1025.4922210245402</v>
      </c>
      <c r="J87" s="383"/>
      <c r="K87" s="383">
        <v>56.701037</v>
      </c>
      <c r="L87" s="383"/>
      <c r="M87" s="383">
        <v>0</v>
      </c>
      <c r="N87" s="383"/>
      <c r="O87" s="383">
        <v>0</v>
      </c>
      <c r="P87" s="383"/>
      <c r="Q87" s="383">
        <v>0.0032479999998002995</v>
      </c>
      <c r="R87" s="383"/>
      <c r="S87" s="383">
        <v>1082.19650602454</v>
      </c>
      <c r="T87" s="334"/>
      <c r="U87" s="334"/>
    </row>
    <row r="88" spans="1:21" s="377" customFormat="1" ht="12.75">
      <c r="A88" s="377" t="s">
        <v>741</v>
      </c>
      <c r="D88" s="380"/>
      <c r="G88" s="380"/>
      <c r="H88" s="380"/>
      <c r="I88" s="383">
        <f>I89+I101</f>
        <v>25137.460781810292</v>
      </c>
      <c r="J88" s="383"/>
      <c r="K88" s="383">
        <f>K89+K101</f>
        <v>2030.8591194064854</v>
      </c>
      <c r="L88" s="383"/>
      <c r="M88" s="383">
        <f>M89+M101</f>
        <v>229.21082118693994</v>
      </c>
      <c r="N88" s="383"/>
      <c r="O88" s="383">
        <f>O89+O101</f>
        <v>1466.2452924651495</v>
      </c>
      <c r="P88" s="383"/>
      <c r="Q88" s="383">
        <f>Q89+Q101</f>
        <v>-0.0854248790071348</v>
      </c>
      <c r="R88" s="383"/>
      <c r="S88" s="383">
        <f>S89+S101</f>
        <v>28863.69058998986</v>
      </c>
      <c r="T88" s="334"/>
      <c r="U88" s="334"/>
    </row>
    <row r="89" spans="1:21" s="377" customFormat="1" ht="12.75">
      <c r="A89" s="380"/>
      <c r="B89" s="380" t="s">
        <v>742</v>
      </c>
      <c r="C89" s="380"/>
      <c r="D89" s="380"/>
      <c r="G89" s="380"/>
      <c r="H89" s="380"/>
      <c r="I89" s="383">
        <f>I90+I91+I92</f>
        <v>1440.1578739000001</v>
      </c>
      <c r="J89" s="383"/>
      <c r="K89" s="383">
        <f>K90+K91+K92</f>
        <v>-0.4011448112868079</v>
      </c>
      <c r="L89" s="383"/>
      <c r="M89" s="383">
        <f>M90+M91+M92</f>
        <v>0</v>
      </c>
      <c r="N89" s="383"/>
      <c r="O89" s="383">
        <f>O90+O91+O92</f>
        <v>-12.5</v>
      </c>
      <c r="P89" s="383"/>
      <c r="Q89" s="383">
        <f>Q90+Q91+Q92</f>
        <v>-0.04976553871331513</v>
      </c>
      <c r="R89" s="383"/>
      <c r="S89" s="383">
        <f>S90+S91+S92</f>
        <v>1427.20696355</v>
      </c>
      <c r="T89" s="334"/>
      <c r="U89" s="334"/>
    </row>
    <row r="90" spans="1:21" s="377" customFormat="1" ht="12.75">
      <c r="A90" s="380"/>
      <c r="B90" s="380"/>
      <c r="C90" s="380"/>
      <c r="D90" s="380" t="s">
        <v>97</v>
      </c>
      <c r="G90" s="380"/>
      <c r="H90" s="380"/>
      <c r="I90" s="383">
        <v>2.7</v>
      </c>
      <c r="J90" s="383"/>
      <c r="K90" s="383">
        <v>0</v>
      </c>
      <c r="L90" s="383"/>
      <c r="M90" s="383">
        <v>0</v>
      </c>
      <c r="N90" s="383"/>
      <c r="O90" s="383">
        <v>0</v>
      </c>
      <c r="P90" s="383"/>
      <c r="Q90" s="383">
        <v>0</v>
      </c>
      <c r="R90" s="383"/>
      <c r="S90" s="383">
        <v>2.7</v>
      </c>
      <c r="T90" s="334"/>
      <c r="U90" s="334"/>
    </row>
    <row r="91" spans="4:21" s="377" customFormat="1" ht="12.75">
      <c r="D91" s="382" t="s">
        <v>485</v>
      </c>
      <c r="G91" s="380"/>
      <c r="H91" s="380"/>
      <c r="I91" s="383">
        <v>0</v>
      </c>
      <c r="J91" s="383"/>
      <c r="K91" s="383">
        <v>0</v>
      </c>
      <c r="L91" s="383"/>
      <c r="M91" s="383">
        <v>0</v>
      </c>
      <c r="N91" s="383"/>
      <c r="O91" s="383">
        <v>0</v>
      </c>
      <c r="P91" s="383"/>
      <c r="Q91" s="383">
        <v>0</v>
      </c>
      <c r="R91" s="383"/>
      <c r="S91" s="383">
        <v>0</v>
      </c>
      <c r="T91" s="334"/>
      <c r="U91" s="334"/>
    </row>
    <row r="92" spans="4:21" s="377" customFormat="1" ht="12.75">
      <c r="D92" s="380" t="s">
        <v>101</v>
      </c>
      <c r="G92" s="380"/>
      <c r="H92" s="380"/>
      <c r="I92" s="383">
        <f>I93+I96+I97+I100</f>
        <v>1437.4578739</v>
      </c>
      <c r="J92" s="383"/>
      <c r="K92" s="383">
        <f>K93+K96+K97+K100</f>
        <v>-0.4011448112868079</v>
      </c>
      <c r="L92" s="383"/>
      <c r="M92" s="383">
        <f>M93+M96+M97+M100</f>
        <v>0</v>
      </c>
      <c r="N92" s="383"/>
      <c r="O92" s="383">
        <f>O93+O96+O97+O100</f>
        <v>-12.5</v>
      </c>
      <c r="P92" s="383"/>
      <c r="Q92" s="383">
        <f>Q93+Q96+Q97+Q100</f>
        <v>-0.04976553871331513</v>
      </c>
      <c r="R92" s="383"/>
      <c r="S92" s="383">
        <f>S93+S96+S97+S100</f>
        <v>1424.50696355</v>
      </c>
      <c r="T92" s="334"/>
      <c r="U92" s="334"/>
    </row>
    <row r="93" spans="4:21" s="377" customFormat="1" ht="12.75">
      <c r="D93" s="380"/>
      <c r="E93" s="377" t="s">
        <v>22</v>
      </c>
      <c r="G93" s="380"/>
      <c r="H93" s="380"/>
      <c r="I93" s="383">
        <f>I94+I95</f>
        <v>0</v>
      </c>
      <c r="J93" s="383"/>
      <c r="K93" s="383">
        <f>K94+K95</f>
        <v>0</v>
      </c>
      <c r="L93" s="383"/>
      <c r="M93" s="383">
        <f>M94+M95</f>
        <v>0</v>
      </c>
      <c r="N93" s="383"/>
      <c r="O93" s="383">
        <f>O94+O95</f>
        <v>0</v>
      </c>
      <c r="P93" s="383"/>
      <c r="Q93" s="383">
        <f>Q94+Q95</f>
        <v>0</v>
      </c>
      <c r="R93" s="383"/>
      <c r="S93" s="383">
        <f>S94+S95</f>
        <v>0</v>
      </c>
      <c r="T93" s="334"/>
      <c r="U93" s="334"/>
    </row>
    <row r="94" spans="4:21" s="377" customFormat="1" ht="12.75">
      <c r="D94" s="380"/>
      <c r="E94" s="377" t="s">
        <v>703</v>
      </c>
      <c r="G94" s="380"/>
      <c r="H94" s="380"/>
      <c r="I94" s="383">
        <v>0</v>
      </c>
      <c r="J94" s="383"/>
      <c r="K94" s="383">
        <v>0</v>
      </c>
      <c r="L94" s="383"/>
      <c r="M94" s="383">
        <v>0</v>
      </c>
      <c r="N94" s="383"/>
      <c r="O94" s="383">
        <v>0</v>
      </c>
      <c r="P94" s="383"/>
      <c r="Q94" s="383">
        <v>0</v>
      </c>
      <c r="R94" s="383"/>
      <c r="S94" s="383">
        <v>0</v>
      </c>
      <c r="T94" s="334"/>
      <c r="U94" s="334"/>
    </row>
    <row r="95" spans="4:21" s="377" customFormat="1" ht="12.75">
      <c r="D95" s="380"/>
      <c r="E95" s="377" t="s">
        <v>744</v>
      </c>
      <c r="G95" s="380"/>
      <c r="H95" s="380"/>
      <c r="I95" s="383">
        <v>0</v>
      </c>
      <c r="J95" s="383"/>
      <c r="K95" s="383">
        <v>0</v>
      </c>
      <c r="L95" s="383"/>
      <c r="M95" s="383">
        <v>0</v>
      </c>
      <c r="N95" s="383"/>
      <c r="O95" s="383">
        <v>0</v>
      </c>
      <c r="P95" s="383"/>
      <c r="Q95" s="383">
        <v>0</v>
      </c>
      <c r="R95" s="383"/>
      <c r="S95" s="383">
        <v>0</v>
      </c>
      <c r="T95" s="334"/>
      <c r="U95" s="334"/>
    </row>
    <row r="96" spans="4:21" s="377" customFormat="1" ht="12.75">
      <c r="D96" s="380"/>
      <c r="E96" s="377" t="s">
        <v>23</v>
      </c>
      <c r="G96" s="380"/>
      <c r="H96" s="380"/>
      <c r="I96" s="383">
        <v>141.2</v>
      </c>
      <c r="J96" s="383"/>
      <c r="K96" s="383">
        <v>-1.3</v>
      </c>
      <c r="L96" s="383"/>
      <c r="M96" s="383">
        <v>0</v>
      </c>
      <c r="N96" s="383"/>
      <c r="O96" s="383">
        <v>4.5</v>
      </c>
      <c r="P96" s="383"/>
      <c r="Q96" s="383">
        <v>1.687538997430238E-14</v>
      </c>
      <c r="R96" s="383"/>
      <c r="S96" s="383">
        <v>144.4</v>
      </c>
      <c r="T96" s="334"/>
      <c r="U96" s="334"/>
    </row>
    <row r="97" spans="4:21" s="377" customFormat="1" ht="12.75">
      <c r="D97" s="380"/>
      <c r="E97" s="377" t="s">
        <v>25</v>
      </c>
      <c r="G97" s="380"/>
      <c r="H97" s="380"/>
      <c r="I97" s="383">
        <f>I98+I99</f>
        <v>2</v>
      </c>
      <c r="J97" s="383"/>
      <c r="K97" s="383">
        <f>K98+K99</f>
        <v>1.63357143</v>
      </c>
      <c r="L97" s="383"/>
      <c r="M97" s="383">
        <f>M98+M99</f>
        <v>0</v>
      </c>
      <c r="N97" s="383"/>
      <c r="O97" s="383">
        <f>O98+O99</f>
        <v>0</v>
      </c>
      <c r="P97" s="383"/>
      <c r="Q97" s="383">
        <f>Q98+Q99</f>
        <v>-0.03357142999999985</v>
      </c>
      <c r="R97" s="383"/>
      <c r="S97" s="383">
        <f>S98+S99</f>
        <v>3.6</v>
      </c>
      <c r="T97" s="334"/>
      <c r="U97" s="334"/>
    </row>
    <row r="98" spans="4:21" s="377" customFormat="1" ht="12.75">
      <c r="D98" s="380"/>
      <c r="E98" s="377" t="s">
        <v>703</v>
      </c>
      <c r="G98" s="381"/>
      <c r="H98" s="381"/>
      <c r="I98" s="383">
        <v>2</v>
      </c>
      <c r="J98" s="383"/>
      <c r="K98" s="383">
        <v>1.63357143</v>
      </c>
      <c r="L98" s="383"/>
      <c r="M98" s="383">
        <v>0</v>
      </c>
      <c r="N98" s="383"/>
      <c r="O98" s="383">
        <v>0</v>
      </c>
      <c r="P98" s="383"/>
      <c r="Q98" s="383">
        <v>-0.03357142999999985</v>
      </c>
      <c r="R98" s="383"/>
      <c r="S98" s="383">
        <v>3.6</v>
      </c>
      <c r="T98" s="334"/>
      <c r="U98" s="334"/>
    </row>
    <row r="99" spans="4:21" s="377" customFormat="1" ht="12.75">
      <c r="D99" s="380"/>
      <c r="E99" s="377" t="s">
        <v>744</v>
      </c>
      <c r="G99" s="381"/>
      <c r="H99" s="381"/>
      <c r="I99" s="383">
        <v>0</v>
      </c>
      <c r="J99" s="383"/>
      <c r="K99" s="383">
        <v>0</v>
      </c>
      <c r="L99" s="383"/>
      <c r="M99" s="383">
        <v>0</v>
      </c>
      <c r="N99" s="383"/>
      <c r="O99" s="383">
        <v>0</v>
      </c>
      <c r="P99" s="383"/>
      <c r="Q99" s="383">
        <v>0</v>
      </c>
      <c r="R99" s="383"/>
      <c r="S99" s="383">
        <v>0</v>
      </c>
      <c r="T99" s="334"/>
      <c r="U99" s="334"/>
    </row>
    <row r="100" spans="4:21" s="377" customFormat="1" ht="12.75">
      <c r="D100" s="380"/>
      <c r="E100" s="377" t="s">
        <v>718</v>
      </c>
      <c r="G100" s="380"/>
      <c r="H100" s="380"/>
      <c r="I100" s="383">
        <v>1294.2578739</v>
      </c>
      <c r="J100" s="383"/>
      <c r="K100" s="383">
        <v>-0.7347162412868078</v>
      </c>
      <c r="L100" s="383"/>
      <c r="M100" s="383">
        <v>0</v>
      </c>
      <c r="N100" s="383"/>
      <c r="O100" s="383">
        <v>-17</v>
      </c>
      <c r="P100" s="383"/>
      <c r="Q100" s="383">
        <v>-0.016194108713332156</v>
      </c>
      <c r="R100" s="383"/>
      <c r="S100" s="383">
        <v>1276.50696355</v>
      </c>
      <c r="T100" s="334"/>
      <c r="U100" s="334"/>
    </row>
    <row r="101" spans="1:21" s="377" customFormat="1" ht="12.75">
      <c r="A101" s="380"/>
      <c r="B101" s="380" t="s">
        <v>743</v>
      </c>
      <c r="C101" s="380"/>
      <c r="D101" s="380"/>
      <c r="G101" s="380"/>
      <c r="H101" s="380"/>
      <c r="I101" s="383">
        <f>I102+I103+I106+I107</f>
        <v>23697.302907910293</v>
      </c>
      <c r="J101" s="383"/>
      <c r="K101" s="383">
        <f>K102+K103+K106+K107</f>
        <v>2031.2602642177721</v>
      </c>
      <c r="L101" s="383"/>
      <c r="M101" s="383">
        <f>M102+M103+M106+M107</f>
        <v>229.21082118693994</v>
      </c>
      <c r="N101" s="383"/>
      <c r="O101" s="383">
        <f>O102+O103+O106+O107</f>
        <v>1478.7452924651495</v>
      </c>
      <c r="P101" s="383"/>
      <c r="Q101" s="383">
        <f>Q102+Q103+Q106+Q107</f>
        <v>-0.035659340293819675</v>
      </c>
      <c r="R101" s="383"/>
      <c r="S101" s="383">
        <f>S102+S103+S106+S107</f>
        <v>27436.48362643986</v>
      </c>
      <c r="T101" s="334"/>
      <c r="U101" s="334"/>
    </row>
    <row r="102" spans="1:21" s="377" customFormat="1" ht="12.75">
      <c r="A102" s="380"/>
      <c r="B102" s="380"/>
      <c r="C102" s="380"/>
      <c r="D102" s="380" t="s">
        <v>196</v>
      </c>
      <c r="G102" s="380"/>
      <c r="H102" s="380"/>
      <c r="I102" s="383">
        <v>7384.644856359947</v>
      </c>
      <c r="J102" s="383"/>
      <c r="K102" s="383">
        <v>-65.85615921789892</v>
      </c>
      <c r="L102" s="383"/>
      <c r="M102" s="383">
        <v>9.127104818961204</v>
      </c>
      <c r="N102" s="383"/>
      <c r="O102" s="383">
        <v>232.18294398685237</v>
      </c>
      <c r="P102" s="383"/>
      <c r="Q102" s="383">
        <v>0</v>
      </c>
      <c r="R102" s="383"/>
      <c r="S102" s="383">
        <v>7560.098745947862</v>
      </c>
      <c r="T102" s="334"/>
      <c r="U102" s="334"/>
    </row>
    <row r="103" spans="4:21" s="377" customFormat="1" ht="12.75">
      <c r="D103" s="380" t="s">
        <v>97</v>
      </c>
      <c r="G103" s="380"/>
      <c r="H103" s="380"/>
      <c r="I103" s="383">
        <f>I104+I105</f>
        <v>4071.1906287990314</v>
      </c>
      <c r="J103" s="383"/>
      <c r="K103" s="383">
        <f>K104+K105</f>
        <v>133.86029977686036</v>
      </c>
      <c r="L103" s="383"/>
      <c r="M103" s="383">
        <f>M104+M105</f>
        <v>12.848887570811076</v>
      </c>
      <c r="N103" s="383"/>
      <c r="O103" s="383">
        <f>O104+O105</f>
        <v>148.56234847829703</v>
      </c>
      <c r="P103" s="383"/>
      <c r="Q103" s="383">
        <f>Q104+Q105</f>
        <v>0.012504487000409625</v>
      </c>
      <c r="R103" s="383"/>
      <c r="S103" s="383">
        <f>S104+S105</f>
        <v>4366.474669112</v>
      </c>
      <c r="T103" s="334"/>
      <c r="U103" s="334"/>
    </row>
    <row r="104" spans="4:21" s="377" customFormat="1" ht="12.75">
      <c r="D104" s="380"/>
      <c r="E104" s="377" t="s">
        <v>609</v>
      </c>
      <c r="G104" s="380"/>
      <c r="H104" s="380"/>
      <c r="I104" s="383">
        <v>1800.4882881740314</v>
      </c>
      <c r="J104" s="383"/>
      <c r="K104" s="383">
        <v>89.54347577686049</v>
      </c>
      <c r="L104" s="383"/>
      <c r="M104" s="383">
        <v>-14.951112429188925</v>
      </c>
      <c r="N104" s="383"/>
      <c r="O104" s="383">
        <v>148.56234847829703</v>
      </c>
      <c r="P104" s="383"/>
      <c r="Q104" s="383">
        <v>0</v>
      </c>
      <c r="R104" s="383"/>
      <c r="S104" s="383">
        <v>2023.643</v>
      </c>
      <c r="T104" s="334"/>
      <c r="U104" s="334"/>
    </row>
    <row r="105" spans="4:21" s="377" customFormat="1" ht="12.75">
      <c r="D105" s="380"/>
      <c r="E105" s="377" t="s">
        <v>255</v>
      </c>
      <c r="G105" s="380"/>
      <c r="H105" s="380"/>
      <c r="I105" s="383">
        <v>2270.702340625</v>
      </c>
      <c r="J105" s="383"/>
      <c r="K105" s="383">
        <v>44.31682399999988</v>
      </c>
      <c r="L105" s="383"/>
      <c r="M105" s="383">
        <v>27.8</v>
      </c>
      <c r="N105" s="383"/>
      <c r="O105" s="383">
        <v>0</v>
      </c>
      <c r="P105" s="383"/>
      <c r="Q105" s="383">
        <v>0.012504487000409625</v>
      </c>
      <c r="R105" s="383"/>
      <c r="S105" s="383">
        <v>2342.8316691120003</v>
      </c>
      <c r="T105" s="334"/>
      <c r="U105" s="334"/>
    </row>
    <row r="106" spans="4:21" s="377" customFormat="1" ht="12.75">
      <c r="D106" s="380" t="s">
        <v>485</v>
      </c>
      <c r="G106" s="381"/>
      <c r="H106" s="381"/>
      <c r="I106" s="383">
        <v>1488.4062449800015</v>
      </c>
      <c r="J106" s="383"/>
      <c r="K106" s="383">
        <v>-1172.9781933971717</v>
      </c>
      <c r="L106" s="383"/>
      <c r="M106" s="383">
        <v>207.23482879716767</v>
      </c>
      <c r="N106" s="383"/>
      <c r="O106" s="383">
        <v>1091.8</v>
      </c>
      <c r="P106" s="383"/>
      <c r="Q106" s="383">
        <v>0</v>
      </c>
      <c r="R106" s="383"/>
      <c r="S106" s="383">
        <v>1614.4628803799974</v>
      </c>
      <c r="T106" s="334"/>
      <c r="U106" s="334"/>
    </row>
    <row r="107" spans="4:21" s="377" customFormat="1" ht="12.75">
      <c r="D107" s="380" t="s">
        <v>101</v>
      </c>
      <c r="G107" s="381"/>
      <c r="H107" s="381"/>
      <c r="I107" s="383">
        <f>I108+I111+I112</f>
        <v>10753.061177771313</v>
      </c>
      <c r="J107" s="383"/>
      <c r="K107" s="383">
        <f>K108+K111+K112</f>
        <v>3136.2343170559825</v>
      </c>
      <c r="L107" s="383"/>
      <c r="M107" s="383">
        <f>M108+M111+M112</f>
        <v>0</v>
      </c>
      <c r="N107" s="383"/>
      <c r="O107" s="383">
        <f>O108+O111+O112</f>
        <v>6.2</v>
      </c>
      <c r="P107" s="383"/>
      <c r="Q107" s="383">
        <f>Q108+Q111+Q112</f>
        <v>-0.0481638272942293</v>
      </c>
      <c r="R107" s="383"/>
      <c r="S107" s="383">
        <f>S108+S111+S112</f>
        <v>13895.447331</v>
      </c>
      <c r="T107" s="334"/>
      <c r="U107" s="334"/>
    </row>
    <row r="108" spans="4:21" s="377" customFormat="1" ht="12.75">
      <c r="D108" s="380"/>
      <c r="E108" s="377" t="s">
        <v>22</v>
      </c>
      <c r="G108" s="380"/>
      <c r="H108" s="380"/>
      <c r="I108" s="383">
        <f>I109+I110</f>
        <v>10507.223826827294</v>
      </c>
      <c r="J108" s="383"/>
      <c r="K108" s="383">
        <f>K109+K110</f>
        <v>2926.1716680000004</v>
      </c>
      <c r="L108" s="383"/>
      <c r="M108" s="383">
        <f>M109+M110</f>
        <v>0</v>
      </c>
      <c r="N108" s="383"/>
      <c r="O108" s="383">
        <f>O109+O110</f>
        <v>6.2</v>
      </c>
      <c r="P108" s="383"/>
      <c r="Q108" s="383">
        <f>Q109+Q110</f>
        <v>-0.0481638272942293</v>
      </c>
      <c r="R108" s="383"/>
      <c r="S108" s="383">
        <f>S109+S110</f>
        <v>13439.547331</v>
      </c>
      <c r="T108" s="334"/>
      <c r="U108" s="334"/>
    </row>
    <row r="109" spans="4:21" s="377" customFormat="1" ht="12.75">
      <c r="D109" s="380"/>
      <c r="E109" s="377" t="s">
        <v>703</v>
      </c>
      <c r="G109" s="380"/>
      <c r="H109" s="380"/>
      <c r="I109" s="383">
        <v>4699.072388</v>
      </c>
      <c r="J109" s="383"/>
      <c r="K109" s="383">
        <v>2013.4134780000004</v>
      </c>
      <c r="L109" s="383"/>
      <c r="M109" s="383">
        <v>0</v>
      </c>
      <c r="N109" s="383"/>
      <c r="O109" s="383">
        <v>0</v>
      </c>
      <c r="P109" s="383"/>
      <c r="Q109" s="383">
        <v>2.2737367544323206E-13</v>
      </c>
      <c r="R109" s="383"/>
      <c r="S109" s="383">
        <v>6712.485866</v>
      </c>
      <c r="T109" s="334"/>
      <c r="U109" s="334"/>
    </row>
    <row r="110" spans="4:21" s="377" customFormat="1" ht="12.75">
      <c r="D110" s="380"/>
      <c r="E110" s="377" t="s">
        <v>744</v>
      </c>
      <c r="G110" s="380"/>
      <c r="H110" s="380"/>
      <c r="I110" s="383">
        <v>5808.151438827294</v>
      </c>
      <c r="J110" s="383"/>
      <c r="K110" s="383">
        <v>912.7581899999999</v>
      </c>
      <c r="L110" s="383"/>
      <c r="M110" s="383">
        <v>0</v>
      </c>
      <c r="N110" s="383"/>
      <c r="O110" s="383">
        <v>6.2</v>
      </c>
      <c r="P110" s="383"/>
      <c r="Q110" s="383">
        <v>-0.048163827294456674</v>
      </c>
      <c r="R110" s="383"/>
      <c r="S110" s="383">
        <v>6727.061465</v>
      </c>
      <c r="T110" s="334"/>
      <c r="U110" s="334"/>
    </row>
    <row r="111" spans="4:21" s="377" customFormat="1" ht="12.75">
      <c r="D111" s="380"/>
      <c r="E111" s="377" t="s">
        <v>90</v>
      </c>
      <c r="G111" s="380"/>
      <c r="H111" s="380"/>
      <c r="I111" s="383">
        <v>245.837350944018</v>
      </c>
      <c r="J111" s="383"/>
      <c r="K111" s="383">
        <v>210.06264905598198</v>
      </c>
      <c r="L111" s="383"/>
      <c r="M111" s="383">
        <v>0</v>
      </c>
      <c r="N111" s="383"/>
      <c r="O111" s="383">
        <v>0</v>
      </c>
      <c r="P111" s="383"/>
      <c r="Q111" s="383">
        <v>0</v>
      </c>
      <c r="R111" s="383"/>
      <c r="S111" s="383">
        <v>455.9</v>
      </c>
      <c r="T111" s="334"/>
      <c r="U111" s="334"/>
    </row>
    <row r="112" spans="1:21" s="377" customFormat="1" ht="12.75">
      <c r="A112" s="380"/>
      <c r="B112" s="380"/>
      <c r="C112" s="380"/>
      <c r="D112" s="380"/>
      <c r="E112" s="377" t="s">
        <v>25</v>
      </c>
      <c r="G112" s="380"/>
      <c r="H112" s="380"/>
      <c r="I112" s="383">
        <v>0</v>
      </c>
      <c r="J112" s="383"/>
      <c r="K112" s="383">
        <v>0</v>
      </c>
      <c r="L112" s="383"/>
      <c r="M112" s="383">
        <v>0</v>
      </c>
      <c r="N112" s="383"/>
      <c r="O112" s="383">
        <v>0</v>
      </c>
      <c r="P112" s="383"/>
      <c r="Q112" s="383">
        <v>0</v>
      </c>
      <c r="R112" s="383"/>
      <c r="S112" s="383">
        <v>0</v>
      </c>
      <c r="T112" s="334"/>
      <c r="U112" s="334"/>
    </row>
    <row r="113" spans="1:21" s="377" customFormat="1" ht="12.75">
      <c r="A113" s="377" t="s">
        <v>747</v>
      </c>
      <c r="D113" s="380"/>
      <c r="G113" s="380"/>
      <c r="H113" s="380"/>
      <c r="I113" s="383">
        <f>I114+I117+I120+I121</f>
        <v>166717.6539938011</v>
      </c>
      <c r="J113" s="383"/>
      <c r="K113" s="383">
        <f>K114+K117+K120+K121</f>
        <v>3867.010947080792</v>
      </c>
      <c r="L113" s="383"/>
      <c r="M113" s="383">
        <f>M114+M117+M120+M121</f>
        <v>836.4732697870243</v>
      </c>
      <c r="N113" s="383"/>
      <c r="O113" s="383">
        <f>O114+O117+O120+O121</f>
        <v>4700.288022831054</v>
      </c>
      <c r="P113" s="383"/>
      <c r="Q113" s="383">
        <f>Q114+Q117+Q120+Q121</f>
        <v>0.3758921178453214</v>
      </c>
      <c r="R113" s="383"/>
      <c r="S113" s="383">
        <f>S114+S117+S120+S121</f>
        <v>176121.8021256178</v>
      </c>
      <c r="T113" s="334"/>
      <c r="U113" s="334"/>
    </row>
    <row r="114" spans="4:21" s="377" customFormat="1" ht="12.75">
      <c r="D114" s="380" t="s">
        <v>196</v>
      </c>
      <c r="G114" s="380"/>
      <c r="H114" s="380"/>
      <c r="I114" s="383">
        <f>I115+I116</f>
        <v>107817.46014006251</v>
      </c>
      <c r="J114" s="383"/>
      <c r="K114" s="383">
        <f>K115+K116</f>
        <v>2933.0533311062404</v>
      </c>
      <c r="L114" s="383"/>
      <c r="M114" s="383">
        <f>M115+M116</f>
        <v>193.32248628409948</v>
      </c>
      <c r="N114" s="383"/>
      <c r="O114" s="383">
        <f>O115+O116</f>
        <v>2863.7746941884893</v>
      </c>
      <c r="P114" s="383"/>
      <c r="Q114" s="383">
        <f>Q115+Q116</f>
        <v>27.359601000013072</v>
      </c>
      <c r="R114" s="383"/>
      <c r="S114" s="383">
        <f>S115+S116</f>
        <v>113834.97025264135</v>
      </c>
      <c r="T114" s="334"/>
      <c r="U114" s="334"/>
    </row>
    <row r="115" spans="4:21" s="377" customFormat="1" ht="12.75">
      <c r="D115" s="380"/>
      <c r="E115" s="377" t="s">
        <v>704</v>
      </c>
      <c r="G115" s="380"/>
      <c r="H115" s="380"/>
      <c r="I115" s="383">
        <v>104277.07117806251</v>
      </c>
      <c r="J115" s="383"/>
      <c r="K115" s="383">
        <v>2420.777329106241</v>
      </c>
      <c r="L115" s="383"/>
      <c r="M115" s="383">
        <v>193.32248628409948</v>
      </c>
      <c r="N115" s="383"/>
      <c r="O115" s="383">
        <v>2868.7746941884893</v>
      </c>
      <c r="P115" s="383"/>
      <c r="Q115" s="383">
        <v>0</v>
      </c>
      <c r="R115" s="383"/>
      <c r="S115" s="383">
        <v>109759.94568764135</v>
      </c>
      <c r="T115" s="334"/>
      <c r="U115" s="334"/>
    </row>
    <row r="116" spans="4:21" s="377" customFormat="1" ht="12.75">
      <c r="D116" s="380"/>
      <c r="E116" s="377" t="s">
        <v>17</v>
      </c>
      <c r="G116" s="380"/>
      <c r="H116" s="380"/>
      <c r="I116" s="383">
        <v>3540.3889619999927</v>
      </c>
      <c r="J116" s="383"/>
      <c r="K116" s="383">
        <v>512.2760019999997</v>
      </c>
      <c r="L116" s="383"/>
      <c r="M116" s="383">
        <v>0</v>
      </c>
      <c r="N116" s="383"/>
      <c r="O116" s="383">
        <v>-5</v>
      </c>
      <c r="P116" s="383"/>
      <c r="Q116" s="383">
        <v>27.359601000013072</v>
      </c>
      <c r="R116" s="383"/>
      <c r="S116" s="383">
        <v>4075.0245650000056</v>
      </c>
      <c r="T116" s="334"/>
      <c r="U116" s="334"/>
    </row>
    <row r="117" spans="4:21" s="377" customFormat="1" ht="12.75">
      <c r="D117" s="380" t="s">
        <v>97</v>
      </c>
      <c r="G117" s="380"/>
      <c r="H117" s="380"/>
      <c r="I117" s="383">
        <f>I118+I119</f>
        <v>19969.827269774363</v>
      </c>
      <c r="J117" s="383"/>
      <c r="K117" s="383">
        <f>K118+K119</f>
        <v>304.32618720771393</v>
      </c>
      <c r="L117" s="383"/>
      <c r="M117" s="383">
        <f>M118+M119</f>
        <v>549.0183091611655</v>
      </c>
      <c r="N117" s="383"/>
      <c r="O117" s="383">
        <f>O118+O119</f>
        <v>813.3340149125648</v>
      </c>
      <c r="P117" s="383"/>
      <c r="Q117" s="383">
        <f>Q118+Q119</f>
        <v>-0.029027230080046706</v>
      </c>
      <c r="R117" s="383"/>
      <c r="S117" s="383">
        <f>S118+S119</f>
        <v>21636.47675382573</v>
      </c>
      <c r="T117" s="334"/>
      <c r="U117" s="334"/>
    </row>
    <row r="118" spans="4:21" s="377" customFormat="1" ht="12.75">
      <c r="D118" s="380"/>
      <c r="E118" s="377" t="s">
        <v>609</v>
      </c>
      <c r="G118" s="380"/>
      <c r="H118" s="380"/>
      <c r="I118" s="383">
        <v>10625.044870846881</v>
      </c>
      <c r="J118" s="383"/>
      <c r="K118" s="383">
        <v>123.21132750354639</v>
      </c>
      <c r="L118" s="383"/>
      <c r="M118" s="383">
        <v>530.0183091611655</v>
      </c>
      <c r="N118" s="383"/>
      <c r="O118" s="383">
        <v>813.3340149125648</v>
      </c>
      <c r="P118" s="383"/>
      <c r="Q118" s="383">
        <v>0</v>
      </c>
      <c r="R118" s="383"/>
      <c r="S118" s="383">
        <v>12091.608522424158</v>
      </c>
      <c r="T118" s="334"/>
      <c r="U118" s="334"/>
    </row>
    <row r="119" spans="4:21" s="377" customFormat="1" ht="12.75">
      <c r="D119" s="380"/>
      <c r="E119" s="377" t="s">
        <v>255</v>
      </c>
      <c r="G119" s="381"/>
      <c r="H119" s="381"/>
      <c r="I119" s="383">
        <v>9344.782398927482</v>
      </c>
      <c r="J119" s="383"/>
      <c r="K119" s="383">
        <v>181.11485970416757</v>
      </c>
      <c r="L119" s="383"/>
      <c r="M119" s="383">
        <v>19</v>
      </c>
      <c r="N119" s="383"/>
      <c r="O119" s="383">
        <v>0</v>
      </c>
      <c r="P119" s="383"/>
      <c r="Q119" s="383">
        <v>-0.029027230080046706</v>
      </c>
      <c r="R119" s="383"/>
      <c r="S119" s="383">
        <v>9544.86823140157</v>
      </c>
      <c r="T119" s="334"/>
      <c r="U119" s="334"/>
    </row>
    <row r="120" spans="4:21" s="377" customFormat="1" ht="12.75">
      <c r="D120" s="380" t="s">
        <v>485</v>
      </c>
      <c r="G120" s="381"/>
      <c r="H120" s="381"/>
      <c r="I120" s="383">
        <v>874.27111999</v>
      </c>
      <c r="J120" s="383"/>
      <c r="K120" s="383">
        <v>-991.999121961759</v>
      </c>
      <c r="L120" s="383"/>
      <c r="M120" s="383">
        <v>94.1324743417594</v>
      </c>
      <c r="N120" s="383"/>
      <c r="O120" s="383">
        <v>956.47931373</v>
      </c>
      <c r="P120" s="383"/>
      <c r="Q120" s="383">
        <v>0</v>
      </c>
      <c r="R120" s="383"/>
      <c r="S120" s="383">
        <v>932.8837861000004</v>
      </c>
      <c r="T120" s="334"/>
      <c r="U120" s="334"/>
    </row>
    <row r="121" spans="4:21" s="377" customFormat="1" ht="12.75">
      <c r="D121" s="380" t="s">
        <v>101</v>
      </c>
      <c r="G121" s="380"/>
      <c r="H121" s="380"/>
      <c r="I121" s="383">
        <f>I122+I125+I128</f>
        <v>38056.09546397421</v>
      </c>
      <c r="J121" s="383"/>
      <c r="K121" s="383">
        <f>K122+K125+K128</f>
        <v>1621.6305507285965</v>
      </c>
      <c r="L121" s="383"/>
      <c r="M121" s="383">
        <f>M122+M125+M128</f>
        <v>0</v>
      </c>
      <c r="N121" s="383"/>
      <c r="O121" s="383">
        <f>O122+O125+O128</f>
        <v>66.7</v>
      </c>
      <c r="P121" s="383"/>
      <c r="Q121" s="383">
        <f>Q122+Q125+Q128</f>
        <v>-26.954681652087704</v>
      </c>
      <c r="R121" s="383"/>
      <c r="S121" s="383">
        <f>S122+S125+S128</f>
        <v>39717.47133305072</v>
      </c>
      <c r="T121" s="334"/>
      <c r="U121" s="334"/>
    </row>
    <row r="122" spans="4:21" s="377" customFormat="1" ht="12.75">
      <c r="D122" s="380"/>
      <c r="E122" s="377" t="s">
        <v>21</v>
      </c>
      <c r="G122" s="380"/>
      <c r="H122" s="380"/>
      <c r="I122" s="383">
        <f>I123+I124</f>
        <v>8135.550626289083</v>
      </c>
      <c r="J122" s="383"/>
      <c r="K122" s="383">
        <f>K123+K124</f>
        <v>995.1879844245974</v>
      </c>
      <c r="L122" s="383"/>
      <c r="M122" s="383">
        <f>M123+M124</f>
        <v>0</v>
      </c>
      <c r="N122" s="383"/>
      <c r="O122" s="383">
        <f>O123+O124</f>
        <v>0</v>
      </c>
      <c r="P122" s="383"/>
      <c r="Q122" s="383">
        <f>Q123+Q124</f>
        <v>-0.0008013943334476414</v>
      </c>
      <c r="R122" s="383"/>
      <c r="S122" s="383">
        <f>S123+S124</f>
        <v>9130.737809319346</v>
      </c>
      <c r="T122" s="334"/>
      <c r="U122" s="334"/>
    </row>
    <row r="123" spans="4:21" s="377" customFormat="1" ht="12.75">
      <c r="D123" s="380"/>
      <c r="E123" s="377" t="s">
        <v>703</v>
      </c>
      <c r="G123" s="380"/>
      <c r="H123" s="380"/>
      <c r="I123" s="383">
        <v>7284.899977228083</v>
      </c>
      <c r="J123" s="383"/>
      <c r="K123" s="383">
        <v>1004.6159844245974</v>
      </c>
      <c r="L123" s="383"/>
      <c r="M123" s="383">
        <v>0</v>
      </c>
      <c r="N123" s="383"/>
      <c r="O123" s="383">
        <v>0</v>
      </c>
      <c r="P123" s="383"/>
      <c r="Q123" s="383">
        <v>-2.2737367544323206E-13</v>
      </c>
      <c r="R123" s="383"/>
      <c r="S123" s="383">
        <v>8289.51596165268</v>
      </c>
      <c r="T123" s="334"/>
      <c r="U123" s="334"/>
    </row>
    <row r="124" spans="4:21" s="377" customFormat="1" ht="12.75">
      <c r="D124" s="380"/>
      <c r="E124" s="377" t="s">
        <v>744</v>
      </c>
      <c r="G124" s="380"/>
      <c r="H124" s="380"/>
      <c r="I124" s="383">
        <v>850.6506490609997</v>
      </c>
      <c r="J124" s="383"/>
      <c r="K124" s="383">
        <v>-9.428</v>
      </c>
      <c r="L124" s="383"/>
      <c r="M124" s="383">
        <v>0</v>
      </c>
      <c r="N124" s="383"/>
      <c r="O124" s="383">
        <v>0</v>
      </c>
      <c r="P124" s="383"/>
      <c r="Q124" s="383">
        <v>-0.0008013943332202678</v>
      </c>
      <c r="R124" s="383"/>
      <c r="S124" s="383">
        <v>841.2218476666666</v>
      </c>
      <c r="T124" s="334"/>
      <c r="U124" s="334"/>
    </row>
    <row r="125" spans="4:21" s="377" customFormat="1" ht="12.75">
      <c r="D125" s="380"/>
      <c r="E125" s="377" t="s">
        <v>22</v>
      </c>
      <c r="G125" s="380"/>
      <c r="H125" s="380"/>
      <c r="I125" s="383">
        <f>I126+I127</f>
        <v>29920.54483768513</v>
      </c>
      <c r="J125" s="383"/>
      <c r="K125" s="383">
        <f>K126+K127</f>
        <v>626.4425663039992</v>
      </c>
      <c r="L125" s="383"/>
      <c r="M125" s="383">
        <f>M126+M127</f>
        <v>0</v>
      </c>
      <c r="N125" s="383"/>
      <c r="O125" s="383">
        <f>O126+O127</f>
        <v>66.7</v>
      </c>
      <c r="P125" s="383"/>
      <c r="Q125" s="383">
        <f>Q126+Q127</f>
        <v>-26.953880257754257</v>
      </c>
      <c r="R125" s="383"/>
      <c r="S125" s="383">
        <f>S126+S127</f>
        <v>30586.73352373138</v>
      </c>
      <c r="T125" s="334"/>
      <c r="U125" s="334"/>
    </row>
    <row r="126" spans="1:21" s="377" customFormat="1" ht="12.75">
      <c r="A126" s="382"/>
      <c r="B126" s="382"/>
      <c r="C126" s="382"/>
      <c r="D126" s="388"/>
      <c r="E126" s="382" t="s">
        <v>703</v>
      </c>
      <c r="G126" s="380"/>
      <c r="H126" s="380"/>
      <c r="I126" s="383">
        <v>1398.957726515</v>
      </c>
      <c r="J126" s="383"/>
      <c r="K126" s="383">
        <v>-48.40449651499998</v>
      </c>
      <c r="L126" s="383"/>
      <c r="M126" s="383">
        <v>0</v>
      </c>
      <c r="N126" s="383"/>
      <c r="O126" s="383">
        <v>0</v>
      </c>
      <c r="P126" s="383"/>
      <c r="Q126" s="383">
        <v>0.017954999999957977</v>
      </c>
      <c r="R126" s="383"/>
      <c r="S126" s="383">
        <v>1350.571185</v>
      </c>
      <c r="T126" s="334"/>
      <c r="U126" s="334"/>
    </row>
    <row r="127" spans="1:21" s="377" customFormat="1" ht="12.75">
      <c r="A127" s="382"/>
      <c r="B127" s="382"/>
      <c r="C127" s="382"/>
      <c r="D127" s="388"/>
      <c r="E127" s="382" t="s">
        <v>744</v>
      </c>
      <c r="G127" s="380"/>
      <c r="H127" s="380"/>
      <c r="I127" s="383">
        <v>28521.58711117013</v>
      </c>
      <c r="J127" s="383"/>
      <c r="K127" s="383">
        <v>674.8470628189992</v>
      </c>
      <c r="L127" s="383"/>
      <c r="M127" s="383">
        <v>0</v>
      </c>
      <c r="N127" s="383"/>
      <c r="O127" s="383">
        <v>66.7</v>
      </c>
      <c r="P127" s="383"/>
      <c r="Q127" s="383">
        <v>-26.971835257754215</v>
      </c>
      <c r="R127" s="383"/>
      <c r="S127" s="383">
        <v>29236.162338731378</v>
      </c>
      <c r="T127" s="334"/>
      <c r="U127" s="334"/>
    </row>
    <row r="128" spans="5:21" s="377" customFormat="1" ht="12.75">
      <c r="E128" s="377" t="s">
        <v>25</v>
      </c>
      <c r="G128" s="380"/>
      <c r="H128" s="380"/>
      <c r="I128" s="383">
        <v>0</v>
      </c>
      <c r="J128" s="383"/>
      <c r="K128" s="383">
        <v>0</v>
      </c>
      <c r="L128" s="383"/>
      <c r="M128" s="383">
        <v>0</v>
      </c>
      <c r="N128" s="383"/>
      <c r="O128" s="383">
        <v>0</v>
      </c>
      <c r="P128" s="383"/>
      <c r="Q128" s="383">
        <v>0</v>
      </c>
      <c r="R128" s="383"/>
      <c r="S128" s="383">
        <v>0</v>
      </c>
      <c r="T128" s="334"/>
      <c r="U128" s="334"/>
    </row>
    <row r="129" spans="1:21" s="382" customFormat="1" ht="12.75">
      <c r="A129" s="384"/>
      <c r="B129" s="384"/>
      <c r="C129" s="384"/>
      <c r="D129" s="384"/>
      <c r="E129" s="384"/>
      <c r="F129" s="384"/>
      <c r="G129" s="384"/>
      <c r="H129" s="384"/>
      <c r="I129" s="385"/>
      <c r="J129" s="385"/>
      <c r="K129" s="386"/>
      <c r="L129" s="386"/>
      <c r="M129" s="386"/>
      <c r="N129" s="386"/>
      <c r="O129" s="386"/>
      <c r="P129" s="386"/>
      <c r="Q129" s="385"/>
      <c r="R129" s="385"/>
      <c r="S129" s="385"/>
      <c r="T129" s="383"/>
      <c r="U129" s="383"/>
    </row>
    <row r="130" spans="9:21" s="257" customFormat="1" ht="12.75">
      <c r="I130" s="243"/>
      <c r="J130" s="243"/>
      <c r="K130" s="243"/>
      <c r="L130" s="243"/>
      <c r="M130" s="243"/>
      <c r="N130" s="243"/>
      <c r="O130" s="243"/>
      <c r="P130" s="243"/>
      <c r="Q130" s="243"/>
      <c r="R130" s="243"/>
      <c r="S130" s="243"/>
      <c r="T130" s="243"/>
      <c r="U130" s="243"/>
    </row>
    <row r="131" spans="1:21" s="192" customFormat="1" ht="12.75">
      <c r="A131" s="387" t="s">
        <v>589</v>
      </c>
      <c r="B131" s="377" t="s">
        <v>705</v>
      </c>
      <c r="C131" s="377"/>
      <c r="D131" s="377"/>
      <c r="E131" s="377"/>
      <c r="F131" s="377"/>
      <c r="G131" s="377"/>
      <c r="H131" s="377"/>
      <c r="I131" s="383"/>
      <c r="J131" s="383"/>
      <c r="K131" s="383"/>
      <c r="L131" s="383"/>
      <c r="M131" s="383"/>
      <c r="N131" s="383"/>
      <c r="O131" s="383"/>
      <c r="P131" s="383"/>
      <c r="Q131" s="383"/>
      <c r="R131" s="383"/>
      <c r="S131" s="383"/>
      <c r="T131" s="170"/>
      <c r="U131" s="170"/>
    </row>
    <row r="132" spans="1:21" s="192" customFormat="1" ht="12.75">
      <c r="A132" s="377"/>
      <c r="B132" s="377" t="s">
        <v>706</v>
      </c>
      <c r="C132" s="377"/>
      <c r="D132" s="377"/>
      <c r="E132" s="377"/>
      <c r="F132" s="377"/>
      <c r="G132" s="377"/>
      <c r="H132" s="377"/>
      <c r="I132" s="383"/>
      <c r="J132" s="383"/>
      <c r="K132" s="383"/>
      <c r="L132" s="383"/>
      <c r="M132" s="383"/>
      <c r="N132" s="383"/>
      <c r="O132" s="383"/>
      <c r="P132" s="383"/>
      <c r="Q132" s="383"/>
      <c r="R132" s="383"/>
      <c r="S132" s="383"/>
      <c r="T132" s="170"/>
      <c r="U132" s="170"/>
    </row>
    <row r="133" spans="2:21" s="377" customFormat="1" ht="12.75">
      <c r="B133" s="377" t="s">
        <v>713</v>
      </c>
      <c r="I133" s="383"/>
      <c r="J133" s="383"/>
      <c r="K133" s="383"/>
      <c r="L133" s="383"/>
      <c r="M133" s="383"/>
      <c r="N133" s="383"/>
      <c r="O133" s="383"/>
      <c r="P133" s="383"/>
      <c r="Q133" s="383"/>
      <c r="R133" s="383"/>
      <c r="S133" s="383"/>
      <c r="T133" s="334"/>
      <c r="U133" s="334"/>
    </row>
    <row r="134" spans="1:21" s="377" customFormat="1" ht="12.75">
      <c r="A134" s="363"/>
      <c r="B134" s="363" t="s">
        <v>712</v>
      </c>
      <c r="C134" s="363"/>
      <c r="D134" s="363"/>
      <c r="E134" s="363"/>
      <c r="I134" s="383"/>
      <c r="J134" s="383"/>
      <c r="K134" s="383"/>
      <c r="L134" s="383"/>
      <c r="M134" s="383"/>
      <c r="N134" s="383"/>
      <c r="O134" s="383"/>
      <c r="P134" s="383"/>
      <c r="Q134" s="383"/>
      <c r="R134" s="383"/>
      <c r="S134" s="383"/>
      <c r="T134" s="334"/>
      <c r="U134" s="334"/>
    </row>
    <row r="135" spans="1:21" s="377" customFormat="1" ht="12.75">
      <c r="A135" s="363" t="s">
        <v>748</v>
      </c>
      <c r="B135" s="363"/>
      <c r="C135" s="363"/>
      <c r="D135" s="363"/>
      <c r="E135" s="363"/>
      <c r="I135" s="383"/>
      <c r="J135" s="383"/>
      <c r="K135" s="383"/>
      <c r="L135" s="383"/>
      <c r="M135" s="383"/>
      <c r="N135" s="383"/>
      <c r="O135" s="383"/>
      <c r="P135" s="383"/>
      <c r="Q135" s="383"/>
      <c r="R135" s="383"/>
      <c r="S135" s="383"/>
      <c r="T135" s="334"/>
      <c r="U135" s="334"/>
    </row>
    <row r="136" spans="1:21" s="377" customFormat="1" ht="12.75">
      <c r="A136" s="363"/>
      <c r="B136" s="363"/>
      <c r="C136" s="363"/>
      <c r="D136" s="363"/>
      <c r="E136" s="363"/>
      <c r="I136" s="383"/>
      <c r="J136" s="383"/>
      <c r="K136" s="383"/>
      <c r="L136" s="383"/>
      <c r="M136" s="383"/>
      <c r="N136" s="383"/>
      <c r="O136" s="383"/>
      <c r="P136" s="383"/>
      <c r="Q136" s="383"/>
      <c r="R136" s="383"/>
      <c r="S136" s="383"/>
      <c r="T136" s="334"/>
      <c r="U136" s="334"/>
    </row>
    <row r="137" spans="1:21" s="377" customFormat="1" ht="12.75">
      <c r="A137" s="363"/>
      <c r="B137" s="363"/>
      <c r="C137" s="363"/>
      <c r="D137" s="363"/>
      <c r="E137" s="363"/>
      <c r="I137" s="383"/>
      <c r="J137" s="383"/>
      <c r="K137" s="383"/>
      <c r="L137" s="383"/>
      <c r="M137" s="383"/>
      <c r="N137" s="383"/>
      <c r="O137" s="383"/>
      <c r="P137" s="383"/>
      <c r="Q137" s="383"/>
      <c r="R137" s="383"/>
      <c r="S137" s="383"/>
      <c r="T137" s="334"/>
      <c r="U137" s="334"/>
    </row>
    <row r="138" spans="1:21" s="377" customFormat="1" ht="12.75">
      <c r="A138" s="363"/>
      <c r="B138" s="363"/>
      <c r="C138" s="363"/>
      <c r="D138" s="363"/>
      <c r="E138" s="363"/>
      <c r="I138" s="383"/>
      <c r="J138" s="383"/>
      <c r="K138" s="383"/>
      <c r="L138" s="383"/>
      <c r="M138" s="383"/>
      <c r="N138" s="383"/>
      <c r="O138" s="383"/>
      <c r="P138" s="383"/>
      <c r="Q138" s="383"/>
      <c r="R138" s="383"/>
      <c r="S138" s="383"/>
      <c r="T138" s="334"/>
      <c r="U138" s="334"/>
    </row>
    <row r="139" spans="1:21" s="377" customFormat="1" ht="12.75">
      <c r="A139" s="363"/>
      <c r="B139" s="363"/>
      <c r="C139" s="363"/>
      <c r="D139" s="363"/>
      <c r="E139" s="363"/>
      <c r="I139" s="383"/>
      <c r="J139" s="383"/>
      <c r="K139" s="383"/>
      <c r="L139" s="383"/>
      <c r="M139" s="383"/>
      <c r="N139" s="383"/>
      <c r="O139" s="383"/>
      <c r="P139" s="383"/>
      <c r="Q139" s="383"/>
      <c r="R139" s="383"/>
      <c r="S139" s="383"/>
      <c r="T139" s="334"/>
      <c r="U139" s="334"/>
    </row>
    <row r="140" spans="1:21" s="377" customFormat="1" ht="12.75">
      <c r="A140" s="363"/>
      <c r="B140" s="363"/>
      <c r="C140" s="363"/>
      <c r="D140" s="363"/>
      <c r="E140" s="363"/>
      <c r="I140" s="383"/>
      <c r="J140" s="383"/>
      <c r="K140" s="383"/>
      <c r="L140" s="383"/>
      <c r="M140" s="383"/>
      <c r="N140" s="383"/>
      <c r="O140" s="383"/>
      <c r="P140" s="383"/>
      <c r="Q140" s="383"/>
      <c r="R140" s="383"/>
      <c r="S140" s="383"/>
      <c r="T140" s="334"/>
      <c r="U140" s="334"/>
    </row>
    <row r="141" spans="1:21" s="377" customFormat="1" ht="12.75">
      <c r="A141" s="363"/>
      <c r="B141" s="363"/>
      <c r="C141" s="363"/>
      <c r="D141" s="363"/>
      <c r="E141" s="363"/>
      <c r="I141" s="383"/>
      <c r="J141" s="383"/>
      <c r="K141" s="383"/>
      <c r="L141" s="383"/>
      <c r="M141" s="383"/>
      <c r="N141" s="383"/>
      <c r="O141" s="383"/>
      <c r="P141" s="383"/>
      <c r="Q141" s="383"/>
      <c r="R141" s="383"/>
      <c r="S141" s="383"/>
      <c r="T141" s="334"/>
      <c r="U141" s="334"/>
    </row>
    <row r="142" spans="1:21" s="377" customFormat="1" ht="12.75">
      <c r="A142" s="363"/>
      <c r="B142" s="363"/>
      <c r="C142" s="363"/>
      <c r="D142" s="363"/>
      <c r="E142" s="363"/>
      <c r="I142" s="383"/>
      <c r="J142" s="383"/>
      <c r="K142" s="383"/>
      <c r="L142" s="383"/>
      <c r="M142" s="383"/>
      <c r="N142" s="383"/>
      <c r="O142" s="383"/>
      <c r="P142" s="383"/>
      <c r="Q142" s="383"/>
      <c r="R142" s="383"/>
      <c r="S142" s="383"/>
      <c r="T142" s="334"/>
      <c r="U142" s="334"/>
    </row>
    <row r="143" spans="1:21" s="377" customFormat="1" ht="12.75">
      <c r="A143" s="363"/>
      <c r="B143" s="363"/>
      <c r="C143" s="363"/>
      <c r="D143" s="363"/>
      <c r="E143" s="363"/>
      <c r="I143" s="383"/>
      <c r="J143" s="383"/>
      <c r="K143" s="383"/>
      <c r="L143" s="383"/>
      <c r="M143" s="383"/>
      <c r="N143" s="383"/>
      <c r="O143" s="383"/>
      <c r="P143" s="383"/>
      <c r="Q143" s="383"/>
      <c r="R143" s="383"/>
      <c r="S143" s="383"/>
      <c r="T143" s="334"/>
      <c r="U143" s="334"/>
    </row>
    <row r="144" spans="1:21" s="377" customFormat="1" ht="12.75">
      <c r="A144" s="363"/>
      <c r="B144" s="363"/>
      <c r="C144" s="363"/>
      <c r="D144" s="363"/>
      <c r="E144" s="363"/>
      <c r="I144" s="383"/>
      <c r="J144" s="383"/>
      <c r="K144" s="383"/>
      <c r="L144" s="383"/>
      <c r="M144" s="383"/>
      <c r="N144" s="383"/>
      <c r="O144" s="383"/>
      <c r="P144" s="383"/>
      <c r="Q144" s="383"/>
      <c r="R144" s="383"/>
      <c r="S144" s="383"/>
      <c r="T144" s="334"/>
      <c r="U144" s="334"/>
    </row>
    <row r="145" spans="1:21" s="377" customFormat="1" ht="12.75">
      <c r="A145" s="363"/>
      <c r="B145" s="363"/>
      <c r="C145" s="363"/>
      <c r="D145" s="363"/>
      <c r="E145" s="363"/>
      <c r="I145" s="383"/>
      <c r="J145" s="383"/>
      <c r="K145" s="383"/>
      <c r="L145" s="383"/>
      <c r="M145" s="383"/>
      <c r="N145" s="383"/>
      <c r="O145" s="383"/>
      <c r="P145" s="383"/>
      <c r="Q145" s="383"/>
      <c r="R145" s="383"/>
      <c r="S145" s="383"/>
      <c r="T145" s="334"/>
      <c r="U145" s="334"/>
    </row>
    <row r="146" spans="1:21" s="377" customFormat="1" ht="12.75">
      <c r="A146" s="363"/>
      <c r="B146" s="363"/>
      <c r="C146" s="363"/>
      <c r="D146" s="363"/>
      <c r="E146" s="363"/>
      <c r="I146" s="383"/>
      <c r="J146" s="383"/>
      <c r="K146" s="383"/>
      <c r="L146" s="383"/>
      <c r="M146" s="383"/>
      <c r="N146" s="383"/>
      <c r="O146" s="383"/>
      <c r="P146" s="383"/>
      <c r="Q146" s="383"/>
      <c r="R146" s="383"/>
      <c r="S146" s="383"/>
      <c r="T146" s="334"/>
      <c r="U146" s="334"/>
    </row>
    <row r="147" spans="1:21" s="377" customFormat="1" ht="12.75">
      <c r="A147" s="363"/>
      <c r="B147" s="363"/>
      <c r="C147" s="363"/>
      <c r="D147" s="363"/>
      <c r="E147" s="363"/>
      <c r="I147" s="383"/>
      <c r="J147" s="383"/>
      <c r="K147" s="383"/>
      <c r="L147" s="383"/>
      <c r="M147" s="383"/>
      <c r="N147" s="383"/>
      <c r="O147" s="383"/>
      <c r="P147" s="383"/>
      <c r="Q147" s="383"/>
      <c r="R147" s="383"/>
      <c r="S147" s="383"/>
      <c r="T147" s="334"/>
      <c r="U147" s="334"/>
    </row>
    <row r="148" spans="1:21" s="377" customFormat="1" ht="12.75">
      <c r="A148" s="363"/>
      <c r="B148" s="363"/>
      <c r="C148" s="363"/>
      <c r="D148" s="363"/>
      <c r="E148" s="363"/>
      <c r="I148" s="383"/>
      <c r="J148" s="383"/>
      <c r="K148" s="383"/>
      <c r="L148" s="383"/>
      <c r="M148" s="383"/>
      <c r="N148" s="383"/>
      <c r="O148" s="383"/>
      <c r="P148" s="383"/>
      <c r="Q148" s="383"/>
      <c r="R148" s="383"/>
      <c r="S148" s="383"/>
      <c r="T148" s="334"/>
      <c r="U148" s="334"/>
    </row>
    <row r="149" spans="1:19" s="377" customFormat="1" ht="12.75">
      <c r="A149" s="363"/>
      <c r="B149" s="363"/>
      <c r="C149" s="363"/>
      <c r="D149" s="363"/>
      <c r="E149" s="363"/>
      <c r="I149" s="382"/>
      <c r="J149" s="382"/>
      <c r="K149" s="382"/>
      <c r="L149" s="382"/>
      <c r="M149" s="382"/>
      <c r="N149" s="382"/>
      <c r="O149" s="382"/>
      <c r="P149" s="382"/>
      <c r="Q149" s="388"/>
      <c r="R149" s="388"/>
      <c r="S149" s="388"/>
    </row>
    <row r="150" spans="1:19" s="377" customFormat="1" ht="12.75">
      <c r="A150" s="363"/>
      <c r="B150" s="363"/>
      <c r="C150" s="363"/>
      <c r="D150" s="363"/>
      <c r="E150" s="363"/>
      <c r="I150" s="382"/>
      <c r="J150" s="382"/>
      <c r="K150" s="382"/>
      <c r="L150" s="382"/>
      <c r="M150" s="382"/>
      <c r="N150" s="382"/>
      <c r="O150" s="382"/>
      <c r="P150" s="382"/>
      <c r="Q150" s="388"/>
      <c r="R150" s="388"/>
      <c r="S150" s="388"/>
    </row>
    <row r="151" spans="1:19" s="377" customFormat="1" ht="12.75">
      <c r="A151" s="363"/>
      <c r="B151" s="363"/>
      <c r="C151" s="363"/>
      <c r="D151" s="363"/>
      <c r="E151" s="363"/>
      <c r="I151" s="382"/>
      <c r="J151" s="382"/>
      <c r="K151" s="382"/>
      <c r="L151" s="382"/>
      <c r="M151" s="382"/>
      <c r="N151" s="382"/>
      <c r="O151" s="382"/>
      <c r="P151" s="382"/>
      <c r="Q151" s="388"/>
      <c r="R151" s="388"/>
      <c r="S151" s="388"/>
    </row>
    <row r="152" spans="9:19" s="377" customFormat="1" ht="12.75">
      <c r="I152" s="388"/>
      <c r="J152" s="388"/>
      <c r="K152" s="382"/>
      <c r="L152" s="382"/>
      <c r="M152" s="382"/>
      <c r="N152" s="382"/>
      <c r="O152" s="382"/>
      <c r="P152" s="382"/>
      <c r="Q152" s="388"/>
      <c r="R152" s="388"/>
      <c r="S152" s="388"/>
    </row>
    <row r="153" spans="9:19" s="377" customFormat="1" ht="12.75">
      <c r="I153" s="388"/>
      <c r="J153" s="388"/>
      <c r="K153" s="382"/>
      <c r="L153" s="382"/>
      <c r="M153" s="382"/>
      <c r="N153" s="382"/>
      <c r="O153" s="382"/>
      <c r="P153" s="382"/>
      <c r="Q153" s="388"/>
      <c r="R153" s="388"/>
      <c r="S153" s="388"/>
    </row>
    <row r="154" spans="9:19" s="377" customFormat="1" ht="12.75">
      <c r="I154" s="388"/>
      <c r="J154" s="388"/>
      <c r="K154" s="382"/>
      <c r="L154" s="382"/>
      <c r="M154" s="382"/>
      <c r="N154" s="382"/>
      <c r="O154" s="382"/>
      <c r="P154" s="382"/>
      <c r="Q154" s="388"/>
      <c r="R154" s="388"/>
      <c r="S154" s="388"/>
    </row>
    <row r="155" spans="9:19" s="377" customFormat="1" ht="12.75">
      <c r="I155" s="388"/>
      <c r="J155" s="388"/>
      <c r="K155" s="382"/>
      <c r="L155" s="382"/>
      <c r="M155" s="382"/>
      <c r="N155" s="382"/>
      <c r="O155" s="382"/>
      <c r="P155" s="382"/>
      <c r="Q155" s="388"/>
      <c r="R155" s="388"/>
      <c r="S155" s="388"/>
    </row>
    <row r="156" spans="9:19" s="377" customFormat="1" ht="12.75">
      <c r="I156" s="388"/>
      <c r="J156" s="388"/>
      <c r="K156" s="382"/>
      <c r="L156" s="382"/>
      <c r="M156" s="382"/>
      <c r="N156" s="382"/>
      <c r="O156" s="382"/>
      <c r="P156" s="382"/>
      <c r="Q156" s="388"/>
      <c r="R156" s="388"/>
      <c r="S156" s="388"/>
    </row>
    <row r="157" spans="9:19" s="377" customFormat="1" ht="12.75">
      <c r="I157" s="388"/>
      <c r="J157" s="388"/>
      <c r="K157" s="382"/>
      <c r="L157" s="382"/>
      <c r="M157" s="382"/>
      <c r="N157" s="382"/>
      <c r="O157" s="382"/>
      <c r="P157" s="382"/>
      <c r="Q157" s="388"/>
      <c r="R157" s="388"/>
      <c r="S157" s="388"/>
    </row>
    <row r="158" spans="9:19" s="377" customFormat="1" ht="12.75">
      <c r="I158" s="388"/>
      <c r="J158" s="388"/>
      <c r="K158" s="382"/>
      <c r="L158" s="382"/>
      <c r="M158" s="382"/>
      <c r="N158" s="382"/>
      <c r="O158" s="382"/>
      <c r="P158" s="382"/>
      <c r="Q158" s="388"/>
      <c r="R158" s="388"/>
      <c r="S158" s="388"/>
    </row>
    <row r="159" spans="9:19" s="377" customFormat="1" ht="12.75">
      <c r="I159" s="388"/>
      <c r="J159" s="388"/>
      <c r="K159" s="382"/>
      <c r="L159" s="382"/>
      <c r="M159" s="382"/>
      <c r="N159" s="382"/>
      <c r="O159" s="382"/>
      <c r="P159" s="382"/>
      <c r="Q159" s="388"/>
      <c r="R159" s="388"/>
      <c r="S159" s="388"/>
    </row>
    <row r="160" spans="9:19" s="377" customFormat="1" ht="12.75">
      <c r="I160" s="388"/>
      <c r="J160" s="388"/>
      <c r="K160" s="382"/>
      <c r="L160" s="382"/>
      <c r="M160" s="382"/>
      <c r="N160" s="382"/>
      <c r="O160" s="382"/>
      <c r="P160" s="382"/>
      <c r="Q160" s="388"/>
      <c r="R160" s="388"/>
      <c r="S160" s="388"/>
    </row>
    <row r="161" spans="9:19" s="377" customFormat="1" ht="12.75">
      <c r="I161" s="388"/>
      <c r="J161" s="388"/>
      <c r="K161" s="382"/>
      <c r="L161" s="382"/>
      <c r="M161" s="382"/>
      <c r="N161" s="382"/>
      <c r="O161" s="382"/>
      <c r="P161" s="382"/>
      <c r="Q161" s="388"/>
      <c r="R161" s="388"/>
      <c r="S161" s="388"/>
    </row>
    <row r="162" spans="9:19" s="377" customFormat="1" ht="12.75">
      <c r="I162" s="388"/>
      <c r="J162" s="388"/>
      <c r="K162" s="382"/>
      <c r="L162" s="382"/>
      <c r="M162" s="382"/>
      <c r="N162" s="382"/>
      <c r="O162" s="382"/>
      <c r="P162" s="382"/>
      <c r="Q162" s="388"/>
      <c r="R162" s="388"/>
      <c r="S162" s="388"/>
    </row>
    <row r="163" spans="9:19" s="377" customFormat="1" ht="12.75">
      <c r="I163" s="388"/>
      <c r="J163" s="388"/>
      <c r="K163" s="382"/>
      <c r="L163" s="382"/>
      <c r="M163" s="382"/>
      <c r="N163" s="382"/>
      <c r="O163" s="382"/>
      <c r="P163" s="382"/>
      <c r="Q163" s="388"/>
      <c r="R163" s="388"/>
      <c r="S163" s="388"/>
    </row>
    <row r="164" spans="9:19" s="377" customFormat="1" ht="12.75">
      <c r="I164" s="388"/>
      <c r="J164" s="388"/>
      <c r="K164" s="382"/>
      <c r="L164" s="382"/>
      <c r="M164" s="382"/>
      <c r="N164" s="382"/>
      <c r="O164" s="382"/>
      <c r="P164" s="382"/>
      <c r="Q164" s="388"/>
      <c r="R164" s="388"/>
      <c r="S164" s="388"/>
    </row>
    <row r="165" spans="9:19" s="377" customFormat="1" ht="12.75">
      <c r="I165" s="388"/>
      <c r="J165" s="388"/>
      <c r="K165" s="382"/>
      <c r="L165" s="382"/>
      <c r="M165" s="382"/>
      <c r="N165" s="382"/>
      <c r="O165" s="382"/>
      <c r="P165" s="382"/>
      <c r="Q165" s="388"/>
      <c r="R165" s="388"/>
      <c r="S165" s="388"/>
    </row>
    <row r="166" spans="9:19" s="377" customFormat="1" ht="12.75">
      <c r="I166" s="388"/>
      <c r="J166" s="388"/>
      <c r="K166" s="382"/>
      <c r="L166" s="382"/>
      <c r="M166" s="382"/>
      <c r="N166" s="382"/>
      <c r="O166" s="382"/>
      <c r="P166" s="382"/>
      <c r="Q166" s="388"/>
      <c r="R166" s="388"/>
      <c r="S166" s="388"/>
    </row>
    <row r="167" spans="9:19" s="377" customFormat="1" ht="12.75">
      <c r="I167" s="388"/>
      <c r="J167" s="388"/>
      <c r="K167" s="382"/>
      <c r="L167" s="382"/>
      <c r="M167" s="382"/>
      <c r="N167" s="382"/>
      <c r="O167" s="382"/>
      <c r="P167" s="382"/>
      <c r="Q167" s="388"/>
      <c r="R167" s="388"/>
      <c r="S167" s="388"/>
    </row>
    <row r="168" spans="9:19" s="377" customFormat="1" ht="12.75">
      <c r="I168" s="388"/>
      <c r="J168" s="388"/>
      <c r="K168" s="382"/>
      <c r="L168" s="382"/>
      <c r="M168" s="382"/>
      <c r="N168" s="382"/>
      <c r="O168" s="382"/>
      <c r="P168" s="382"/>
      <c r="Q168" s="388"/>
      <c r="R168" s="388"/>
      <c r="S168" s="388"/>
    </row>
    <row r="169" spans="9:19" s="377" customFormat="1" ht="12.75">
      <c r="I169" s="388"/>
      <c r="J169" s="388"/>
      <c r="K169" s="382"/>
      <c r="L169" s="382"/>
      <c r="M169" s="382"/>
      <c r="N169" s="382"/>
      <c r="O169" s="382"/>
      <c r="P169" s="382"/>
      <c r="Q169" s="388"/>
      <c r="R169" s="388"/>
      <c r="S169" s="388"/>
    </row>
    <row r="170" spans="9:19" s="377" customFormat="1" ht="12.75">
      <c r="I170" s="388"/>
      <c r="J170" s="388"/>
      <c r="K170" s="382"/>
      <c r="L170" s="382"/>
      <c r="M170" s="382"/>
      <c r="N170" s="382"/>
      <c r="O170" s="382"/>
      <c r="P170" s="382"/>
      <c r="Q170" s="388"/>
      <c r="R170" s="388"/>
      <c r="S170" s="388"/>
    </row>
    <row r="171" spans="9:19" s="377" customFormat="1" ht="12.75">
      <c r="I171" s="388"/>
      <c r="J171" s="388"/>
      <c r="K171" s="382"/>
      <c r="L171" s="382"/>
      <c r="M171" s="382"/>
      <c r="N171" s="382"/>
      <c r="O171" s="382"/>
      <c r="P171" s="382"/>
      <c r="Q171" s="388"/>
      <c r="R171" s="388"/>
      <c r="S171" s="388"/>
    </row>
    <row r="172" spans="9:19" s="377" customFormat="1" ht="12.75">
      <c r="I172" s="388"/>
      <c r="J172" s="388"/>
      <c r="K172" s="382"/>
      <c r="L172" s="382"/>
      <c r="M172" s="382"/>
      <c r="N172" s="382"/>
      <c r="O172" s="382"/>
      <c r="P172" s="382"/>
      <c r="Q172" s="388"/>
      <c r="R172" s="388"/>
      <c r="S172" s="388"/>
    </row>
    <row r="173" spans="9:19" s="377" customFormat="1" ht="12.75">
      <c r="I173" s="388"/>
      <c r="J173" s="388"/>
      <c r="K173" s="382"/>
      <c r="L173" s="382"/>
      <c r="M173" s="382"/>
      <c r="N173" s="382"/>
      <c r="O173" s="382"/>
      <c r="P173" s="382"/>
      <c r="Q173" s="388"/>
      <c r="R173" s="388"/>
      <c r="S173" s="388"/>
    </row>
    <row r="174" spans="9:19" s="377" customFormat="1" ht="12.75">
      <c r="I174" s="388"/>
      <c r="J174" s="388"/>
      <c r="K174" s="382"/>
      <c r="L174" s="382"/>
      <c r="M174" s="382"/>
      <c r="N174" s="382"/>
      <c r="O174" s="382"/>
      <c r="P174" s="382"/>
      <c r="Q174" s="388"/>
      <c r="R174" s="388"/>
      <c r="S174" s="388"/>
    </row>
    <row r="175" spans="9:19" s="377" customFormat="1" ht="12.75">
      <c r="I175" s="388"/>
      <c r="J175" s="388"/>
      <c r="K175" s="382"/>
      <c r="L175" s="382"/>
      <c r="M175" s="382"/>
      <c r="N175" s="382"/>
      <c r="O175" s="382"/>
      <c r="P175" s="382"/>
      <c r="Q175" s="388"/>
      <c r="R175" s="388"/>
      <c r="S175" s="388"/>
    </row>
    <row r="176" spans="9:19" s="377" customFormat="1" ht="12.75">
      <c r="I176" s="388"/>
      <c r="J176" s="388"/>
      <c r="K176" s="382"/>
      <c r="L176" s="382"/>
      <c r="M176" s="382"/>
      <c r="N176" s="382"/>
      <c r="O176" s="382"/>
      <c r="P176" s="382"/>
      <c r="Q176" s="388"/>
      <c r="R176" s="388"/>
      <c r="S176" s="388"/>
    </row>
    <row r="177" spans="9:19" s="377" customFormat="1" ht="12.75">
      <c r="I177" s="388"/>
      <c r="J177" s="388"/>
      <c r="K177" s="382"/>
      <c r="L177" s="382"/>
      <c r="M177" s="382"/>
      <c r="N177" s="382"/>
      <c r="O177" s="382"/>
      <c r="P177" s="382"/>
      <c r="Q177" s="388"/>
      <c r="R177" s="388"/>
      <c r="S177" s="388"/>
    </row>
    <row r="178" spans="9:19" s="377" customFormat="1" ht="12.75">
      <c r="I178" s="388"/>
      <c r="J178" s="388"/>
      <c r="K178" s="382"/>
      <c r="L178" s="382"/>
      <c r="M178" s="382"/>
      <c r="N178" s="382"/>
      <c r="O178" s="382"/>
      <c r="P178" s="382"/>
      <c r="Q178" s="388"/>
      <c r="R178" s="388"/>
      <c r="S178" s="388"/>
    </row>
    <row r="179" spans="9:19" s="377" customFormat="1" ht="12.75">
      <c r="I179" s="388"/>
      <c r="J179" s="388"/>
      <c r="K179" s="382"/>
      <c r="L179" s="382"/>
      <c r="M179" s="382"/>
      <c r="N179" s="382"/>
      <c r="O179" s="382"/>
      <c r="P179" s="382"/>
      <c r="Q179" s="388"/>
      <c r="R179" s="388"/>
      <c r="S179" s="388"/>
    </row>
    <row r="180" spans="9:19" s="377" customFormat="1" ht="12.75">
      <c r="I180" s="388"/>
      <c r="J180" s="388"/>
      <c r="K180" s="382"/>
      <c r="L180" s="382"/>
      <c r="M180" s="382"/>
      <c r="N180" s="382"/>
      <c r="O180" s="382"/>
      <c r="P180" s="382"/>
      <c r="Q180" s="388"/>
      <c r="R180" s="388"/>
      <c r="S180" s="388"/>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3.xml><?xml version="1.0" encoding="utf-8"?>
<worksheet xmlns="http://schemas.openxmlformats.org/spreadsheetml/2006/main" xmlns:r="http://schemas.openxmlformats.org/officeDocument/2006/relationships">
  <sheetPr>
    <tabColor indexed="31"/>
  </sheetPr>
  <dimension ref="A2:S180"/>
  <sheetViews>
    <sheetView zoomScale="75" zoomScaleNormal="75" zoomScalePageLayoutView="0" workbookViewId="0" topLeftCell="A61">
      <selection activeCell="A61" sqref="A1:IV16384"/>
    </sheetView>
  </sheetViews>
  <sheetFormatPr defaultColWidth="11.421875" defaultRowHeight="12.75"/>
  <cols>
    <col min="1" max="1" width="2.28125" style="363" customWidth="1"/>
    <col min="2" max="2" width="1.7109375" style="363" customWidth="1"/>
    <col min="3" max="3" width="5.57421875" style="363" customWidth="1"/>
    <col min="4" max="4" width="3.00390625" style="363" customWidth="1"/>
    <col min="5" max="5" width="21.57421875" style="363" customWidth="1"/>
    <col min="6" max="6" width="5.28125" style="363" hidden="1" customWidth="1"/>
    <col min="7" max="7" width="10.421875" style="363" customWidth="1"/>
    <col min="8" max="8" width="3.421875" style="363" customWidth="1"/>
    <col min="9" max="9" width="8.57421875" style="365" bestFit="1" customWidth="1"/>
    <col min="10" max="10" width="0.71875" style="365" customWidth="1"/>
    <col min="11" max="11" width="14.421875" style="364" bestFit="1" customWidth="1"/>
    <col min="12" max="12" width="0.85546875" style="364" customWidth="1"/>
    <col min="13" max="13" width="11.7109375" style="364" customWidth="1"/>
    <col min="14" max="14" width="0.71875" style="364" customWidth="1"/>
    <col min="15" max="15" width="11.7109375" style="364" customWidth="1"/>
    <col min="16" max="16" width="0.85546875" style="364" customWidth="1"/>
    <col min="17" max="17" width="12.7109375" style="365" bestFit="1" customWidth="1"/>
    <col min="18" max="18" width="0.9921875" style="365" customWidth="1"/>
    <col min="19" max="19" width="8.7109375" style="365" bestFit="1" customWidth="1"/>
    <col min="20" max="16384" width="11.421875" style="363" customWidth="1"/>
  </cols>
  <sheetData>
    <row r="2" spans="1:19" s="347" customFormat="1" ht="12.75">
      <c r="A2" s="346" t="s">
        <v>759</v>
      </c>
      <c r="C2" s="360"/>
      <c r="D2" s="360"/>
      <c r="E2" s="360"/>
      <c r="F2" s="360"/>
      <c r="G2" s="360"/>
      <c r="H2" s="360"/>
      <c r="I2" s="361"/>
      <c r="J2" s="361"/>
      <c r="K2" s="361"/>
      <c r="L2" s="361"/>
      <c r="M2" s="362"/>
      <c r="N2" s="362"/>
      <c r="O2" s="362"/>
      <c r="P2" s="362"/>
      <c r="Q2" s="361"/>
      <c r="R2" s="361"/>
      <c r="S2" s="361"/>
    </row>
    <row r="3" spans="1:19" ht="12.75">
      <c r="A3" s="363" t="s">
        <v>0</v>
      </c>
      <c r="I3" s="364"/>
      <c r="J3" s="364"/>
      <c r="K3" s="365"/>
      <c r="M3" s="366"/>
      <c r="N3" s="366"/>
      <c r="O3" s="366"/>
      <c r="P3" s="366"/>
      <c r="Q3" s="364"/>
      <c r="R3" s="364"/>
      <c r="S3" s="364"/>
    </row>
    <row r="4" spans="1:19" s="349" customFormat="1" ht="12.75">
      <c r="A4" s="348"/>
      <c r="I4" s="350"/>
      <c r="J4" s="350"/>
      <c r="K4" s="350"/>
      <c r="L4" s="350"/>
      <c r="M4" s="350"/>
      <c r="N4" s="350"/>
      <c r="O4" s="350"/>
      <c r="P4" s="350"/>
      <c r="Q4" s="350"/>
      <c r="R4" s="350"/>
      <c r="S4" s="351"/>
    </row>
    <row r="5" spans="1:19" s="349" customFormat="1" ht="12.75">
      <c r="A5" s="352"/>
      <c r="B5" s="352"/>
      <c r="C5" s="352"/>
      <c r="D5" s="352"/>
      <c r="E5" s="352"/>
      <c r="F5" s="352"/>
      <c r="G5" s="353"/>
      <c r="H5" s="353"/>
      <c r="I5" s="353"/>
      <c r="J5" s="353"/>
      <c r="K5" s="353" t="s">
        <v>698</v>
      </c>
      <c r="L5" s="353"/>
      <c r="M5" s="353"/>
      <c r="N5" s="353"/>
      <c r="O5" s="353"/>
      <c r="P5" s="353"/>
      <c r="Q5" s="353"/>
      <c r="R5" s="353"/>
      <c r="S5" s="354"/>
    </row>
    <row r="6" spans="7:19" s="192" customFormat="1" ht="12.75">
      <c r="G6" s="355"/>
      <c r="H6" s="355"/>
      <c r="I6" s="356"/>
      <c r="J6" s="356"/>
      <c r="K6" s="357" t="s">
        <v>739</v>
      </c>
      <c r="L6" s="357"/>
      <c r="M6" s="357"/>
      <c r="N6" s="357"/>
      <c r="O6" s="357"/>
      <c r="P6" s="357"/>
      <c r="Q6" s="357"/>
      <c r="R6" s="358"/>
      <c r="S6" s="359"/>
    </row>
    <row r="7" spans="1:19" s="192" customFormat="1" ht="12.75">
      <c r="A7" s="350" t="s">
        <v>1</v>
      </c>
      <c r="E7" s="191"/>
      <c r="F7" s="191"/>
      <c r="G7" s="191"/>
      <c r="H7" s="191"/>
      <c r="I7" s="242"/>
      <c r="J7" s="242"/>
      <c r="K7" s="242"/>
      <c r="L7" s="242"/>
      <c r="M7" s="242"/>
      <c r="N7" s="242"/>
      <c r="O7" s="242"/>
      <c r="P7" s="242"/>
      <c r="Q7" s="242"/>
      <c r="R7" s="242"/>
      <c r="S7" s="242"/>
    </row>
    <row r="8" spans="1:19" s="349" customFormat="1" ht="39" thickBot="1">
      <c r="A8" s="367"/>
      <c r="B8" s="367"/>
      <c r="C8" s="367"/>
      <c r="D8" s="367"/>
      <c r="E8" s="368"/>
      <c r="F8" s="368"/>
      <c r="G8" s="368"/>
      <c r="H8" s="369"/>
      <c r="I8" s="370">
        <v>2008</v>
      </c>
      <c r="J8" s="371"/>
      <c r="K8" s="370" t="s">
        <v>699</v>
      </c>
      <c r="L8" s="371"/>
      <c r="M8" s="372" t="s">
        <v>700</v>
      </c>
      <c r="N8" s="373"/>
      <c r="O8" s="374" t="s">
        <v>701</v>
      </c>
      <c r="P8" s="373"/>
      <c r="Q8" s="374" t="s">
        <v>600</v>
      </c>
      <c r="R8" s="372"/>
      <c r="S8" s="370">
        <v>2009</v>
      </c>
    </row>
    <row r="9" spans="5:19" s="192" customFormat="1" ht="12.75">
      <c r="E9" s="191"/>
      <c r="F9" s="191"/>
      <c r="G9" s="191"/>
      <c r="H9" s="191"/>
      <c r="I9" s="243"/>
      <c r="J9" s="243"/>
      <c r="K9" s="243"/>
      <c r="L9" s="243"/>
      <c r="M9" s="243"/>
      <c r="N9" s="243"/>
      <c r="O9" s="243"/>
      <c r="P9" s="243"/>
      <c r="Q9" s="243"/>
      <c r="R9" s="243"/>
      <c r="S9" s="243"/>
    </row>
    <row r="10" spans="1:19" ht="12.75">
      <c r="A10" s="376"/>
      <c r="B10" s="376"/>
      <c r="C10" s="376"/>
      <c r="D10" s="376"/>
      <c r="E10" s="376"/>
      <c r="F10" s="376"/>
      <c r="G10" s="376"/>
      <c r="H10" s="376"/>
      <c r="I10" s="392"/>
      <c r="K10" s="392"/>
      <c r="M10" s="390"/>
      <c r="O10" s="390"/>
      <c r="Q10" s="390"/>
      <c r="R10" s="390"/>
      <c r="S10" s="390"/>
    </row>
    <row r="11" spans="1:19" s="377" customFormat="1" ht="12.75">
      <c r="A11" s="349" t="s">
        <v>236</v>
      </c>
      <c r="G11" s="378"/>
      <c r="H11" s="378"/>
      <c r="I11" s="379">
        <f>I13-I75</f>
        <v>-29833.38791695304</v>
      </c>
      <c r="J11" s="379"/>
      <c r="K11" s="379">
        <f>K13-K75</f>
        <v>3358.6252348746366</v>
      </c>
      <c r="L11" s="379"/>
      <c r="M11" s="379">
        <f>M13-M75</f>
        <v>14311.596063191631</v>
      </c>
      <c r="N11" s="379"/>
      <c r="O11" s="379">
        <f>O13-O75</f>
        <v>-6919.738653308974</v>
      </c>
      <c r="P11" s="379"/>
      <c r="Q11" s="379">
        <f>Q13-Q75</f>
        <v>129.49881602935747</v>
      </c>
      <c r="R11" s="379"/>
      <c r="S11" s="379">
        <f>S13-S75</f>
        <v>-18953.472441286343</v>
      </c>
    </row>
    <row r="12" spans="7:19" s="377" customFormat="1" ht="12.75">
      <c r="G12" s="378"/>
      <c r="H12" s="378"/>
      <c r="I12" s="379"/>
      <c r="J12" s="379"/>
      <c r="K12" s="379"/>
      <c r="L12" s="379"/>
      <c r="M12" s="379"/>
      <c r="N12" s="379"/>
      <c r="O12" s="379"/>
      <c r="P12" s="379"/>
      <c r="Q12" s="379"/>
      <c r="R12" s="379"/>
      <c r="S12" s="379"/>
    </row>
    <row r="13" spans="1:19" s="377" customFormat="1" ht="12.75">
      <c r="A13" s="377" t="s">
        <v>707</v>
      </c>
      <c r="G13" s="378"/>
      <c r="H13" s="378"/>
      <c r="I13" s="379">
        <f>I15+I20+I59</f>
        <v>142712.15438158254</v>
      </c>
      <c r="J13" s="379"/>
      <c r="K13" s="379">
        <f>K15+K20+K59</f>
        <v>16162.406106953986</v>
      </c>
      <c r="L13" s="379"/>
      <c r="M13" s="379">
        <f>M15+M20+M59</f>
        <v>20190.330396316524</v>
      </c>
      <c r="N13" s="379"/>
      <c r="O13" s="379">
        <f>O15+O20+O59</f>
        <v>9541.316662326833</v>
      </c>
      <c r="P13" s="379"/>
      <c r="Q13" s="379">
        <f>Q15+Q20+Q59</f>
        <v>96.3379488259417</v>
      </c>
      <c r="R13" s="379"/>
      <c r="S13" s="379">
        <f>S15+S20+S59</f>
        <v>188702.47951088587</v>
      </c>
    </row>
    <row r="14" spans="9:19" s="377" customFormat="1" ht="12.75">
      <c r="I14" s="379"/>
      <c r="J14" s="379"/>
      <c r="K14" s="379"/>
      <c r="L14" s="379"/>
      <c r="M14" s="379"/>
      <c r="N14" s="379"/>
      <c r="O14" s="379"/>
      <c r="P14" s="379"/>
      <c r="Q14" s="379"/>
      <c r="R14" s="379"/>
      <c r="S14" s="379"/>
    </row>
    <row r="15" spans="1:19" s="377" customFormat="1" ht="12.75">
      <c r="A15" s="377" t="s">
        <v>740</v>
      </c>
      <c r="D15" s="380"/>
      <c r="G15" s="380"/>
      <c r="H15" s="380"/>
      <c r="I15" s="379">
        <f>I16+I17+I18+I19</f>
        <v>25021.901140403672</v>
      </c>
      <c r="J15" s="379"/>
      <c r="K15" s="379">
        <f>K16+K17+K18+K19</f>
        <v>-7953.244314004011</v>
      </c>
      <c r="L15" s="379"/>
      <c r="M15" s="379">
        <f>M16+M17+M18+M19</f>
        <v>454.80767025999955</v>
      </c>
      <c r="N15" s="379"/>
      <c r="O15" s="379">
        <f>O16+O17+O18+O19</f>
        <v>-783.3684251957887</v>
      </c>
      <c r="P15" s="379"/>
      <c r="Q15" s="379">
        <f>Q16+Q17+Q18+Q19</f>
        <v>31.001847456131145</v>
      </c>
      <c r="R15" s="379"/>
      <c r="S15" s="379">
        <f>S16+S17+S18+S19</f>
        <v>16771.09791892</v>
      </c>
    </row>
    <row r="16" spans="3:19" s="377" customFormat="1" ht="12.75">
      <c r="C16" s="380"/>
      <c r="D16" s="380" t="s">
        <v>196</v>
      </c>
      <c r="G16" s="380"/>
      <c r="H16" s="380"/>
      <c r="I16" s="379">
        <v>0</v>
      </c>
      <c r="J16" s="379"/>
      <c r="K16" s="379">
        <v>0</v>
      </c>
      <c r="L16" s="379"/>
      <c r="M16" s="379">
        <v>0</v>
      </c>
      <c r="N16" s="379"/>
      <c r="O16" s="379">
        <v>0</v>
      </c>
      <c r="P16" s="379"/>
      <c r="Q16" s="379">
        <v>0</v>
      </c>
      <c r="R16" s="379"/>
      <c r="S16" s="379">
        <v>0</v>
      </c>
    </row>
    <row r="17" spans="3:19" s="377" customFormat="1" ht="12.75">
      <c r="C17" s="380"/>
      <c r="D17" s="380" t="s">
        <v>97</v>
      </c>
      <c r="F17" s="380"/>
      <c r="G17" s="380"/>
      <c r="H17" s="380"/>
      <c r="I17" s="379">
        <v>19220.656955460003</v>
      </c>
      <c r="J17" s="379"/>
      <c r="K17" s="379">
        <v>-7187.165058923816</v>
      </c>
      <c r="L17" s="379"/>
      <c r="M17" s="379">
        <v>454.80767025999955</v>
      </c>
      <c r="N17" s="379"/>
      <c r="O17" s="379">
        <v>-124.38705500231697</v>
      </c>
      <c r="P17" s="379"/>
      <c r="Q17" s="379">
        <v>31.001847456131145</v>
      </c>
      <c r="R17" s="379"/>
      <c r="S17" s="379">
        <v>12394.914359249999</v>
      </c>
    </row>
    <row r="18" spans="4:19" s="377" customFormat="1" ht="12.75">
      <c r="D18" s="380" t="s">
        <v>485</v>
      </c>
      <c r="F18" s="380"/>
      <c r="G18" s="380"/>
      <c r="H18" s="380"/>
      <c r="I18" s="379">
        <v>0</v>
      </c>
      <c r="J18" s="379"/>
      <c r="K18" s="379">
        <v>0</v>
      </c>
      <c r="L18" s="379"/>
      <c r="M18" s="379">
        <v>0</v>
      </c>
      <c r="N18" s="379"/>
      <c r="O18" s="379">
        <v>0</v>
      </c>
      <c r="P18" s="379"/>
      <c r="Q18" s="379">
        <v>0</v>
      </c>
      <c r="R18" s="379"/>
      <c r="S18" s="379">
        <v>0</v>
      </c>
    </row>
    <row r="19" spans="4:19" s="377" customFormat="1" ht="12.75">
      <c r="D19" s="380" t="s">
        <v>101</v>
      </c>
      <c r="G19" s="380"/>
      <c r="H19" s="380"/>
      <c r="I19" s="379">
        <v>5801.244184943668</v>
      </c>
      <c r="J19" s="379"/>
      <c r="K19" s="379">
        <v>-766.0792550801953</v>
      </c>
      <c r="L19" s="379"/>
      <c r="M19" s="379">
        <v>0</v>
      </c>
      <c r="N19" s="379"/>
      <c r="O19" s="379">
        <v>-658.9813701934718</v>
      </c>
      <c r="P19" s="379"/>
      <c r="Q19" s="379">
        <v>0</v>
      </c>
      <c r="R19" s="379"/>
      <c r="S19" s="379">
        <v>4376.183559670001</v>
      </c>
    </row>
    <row r="20" spans="1:19" s="377" customFormat="1" ht="12.75">
      <c r="A20" s="377" t="s">
        <v>741</v>
      </c>
      <c r="G20" s="380"/>
      <c r="H20" s="380"/>
      <c r="I20" s="379">
        <f>I21+I26+I37+I48</f>
        <v>55334.857483298445</v>
      </c>
      <c r="J20" s="379"/>
      <c r="K20" s="379">
        <f>K21+K26+K37+K48</f>
        <v>16459.08181783266</v>
      </c>
      <c r="L20" s="379"/>
      <c r="M20" s="379">
        <f>M21+M26+M37+M48</f>
        <v>15924.474000089884</v>
      </c>
      <c r="N20" s="379"/>
      <c r="O20" s="379">
        <f>O21+O26+O37+O48</f>
        <v>5999.122601164241</v>
      </c>
      <c r="P20" s="379"/>
      <c r="Q20" s="379">
        <f>Q21+Q26+Q37+Q48</f>
        <v>65.33610136981055</v>
      </c>
      <c r="R20" s="379"/>
      <c r="S20" s="379">
        <f>S21+S26+S37+S48</f>
        <v>93782.87200375507</v>
      </c>
    </row>
    <row r="21" spans="2:19" s="377" customFormat="1" ht="12.75">
      <c r="B21" s="377" t="s">
        <v>742</v>
      </c>
      <c r="G21" s="380"/>
      <c r="H21" s="380"/>
      <c r="I21" s="379">
        <f>I22+I25</f>
        <v>23411.541837790002</v>
      </c>
      <c r="J21" s="379"/>
      <c r="K21" s="379">
        <f>K22+K25</f>
        <v>1647.7473963807174</v>
      </c>
      <c r="L21" s="379"/>
      <c r="M21" s="379">
        <f>M22+M25</f>
        <v>321.925126173781</v>
      </c>
      <c r="N21" s="379"/>
      <c r="O21" s="379">
        <f>O22+O25</f>
        <v>241.11671711634324</v>
      </c>
      <c r="P21" s="379"/>
      <c r="Q21" s="379">
        <f>Q22+Q25</f>
        <v>-0.0004335521816756227</v>
      </c>
      <c r="R21" s="379"/>
      <c r="S21" s="379">
        <f>S22+S25</f>
        <v>25622.33064390866</v>
      </c>
    </row>
    <row r="22" spans="4:19" s="377" customFormat="1" ht="12.75">
      <c r="D22" s="377" t="s">
        <v>215</v>
      </c>
      <c r="G22" s="380"/>
      <c r="H22" s="380"/>
      <c r="I22" s="379">
        <f>I23+I24</f>
        <v>23162.348837790003</v>
      </c>
      <c r="J22" s="379"/>
      <c r="K22" s="379">
        <f>K23+K24</f>
        <v>1647.7473963807174</v>
      </c>
      <c r="L22" s="379"/>
      <c r="M22" s="379">
        <f>M23+M24</f>
        <v>321.925126173781</v>
      </c>
      <c r="N22" s="379"/>
      <c r="O22" s="379">
        <f>O23+O24</f>
        <v>240.51971711634323</v>
      </c>
      <c r="P22" s="379"/>
      <c r="Q22" s="379">
        <f>Q23+Q24</f>
        <v>-0.0004335521816756227</v>
      </c>
      <c r="R22" s="379"/>
      <c r="S22" s="379">
        <f>S23+S24</f>
        <v>25372.54064390866</v>
      </c>
    </row>
    <row r="23" spans="5:19" s="377" customFormat="1" ht="12.75">
      <c r="E23" s="377" t="s">
        <v>89</v>
      </c>
      <c r="G23" s="380"/>
      <c r="H23" s="380"/>
      <c r="I23" s="379">
        <v>22848.56531383</v>
      </c>
      <c r="J23" s="379"/>
      <c r="K23" s="379">
        <v>444.009458071715</v>
      </c>
      <c r="L23" s="379"/>
      <c r="M23" s="379">
        <v>318.8586918897863</v>
      </c>
      <c r="N23" s="379"/>
      <c r="O23" s="379">
        <v>237.88853294503585</v>
      </c>
      <c r="P23" s="379"/>
      <c r="Q23" s="379">
        <v>-0.0004335521816756227</v>
      </c>
      <c r="R23" s="379"/>
      <c r="S23" s="379">
        <v>23849.321563184356</v>
      </c>
    </row>
    <row r="24" spans="5:19" s="377" customFormat="1" ht="12.75">
      <c r="E24" s="377" t="s">
        <v>67</v>
      </c>
      <c r="G24" s="380"/>
      <c r="H24" s="380"/>
      <c r="I24" s="379">
        <v>313.78352396000264</v>
      </c>
      <c r="J24" s="379"/>
      <c r="K24" s="379">
        <v>1203.7379383090024</v>
      </c>
      <c r="L24" s="379"/>
      <c r="M24" s="379">
        <v>3.0664342839946954</v>
      </c>
      <c r="N24" s="379"/>
      <c r="O24" s="379">
        <v>2.631184171307382</v>
      </c>
      <c r="P24" s="379"/>
      <c r="Q24" s="379">
        <v>0</v>
      </c>
      <c r="R24" s="379"/>
      <c r="S24" s="379">
        <v>1523.2190807243023</v>
      </c>
    </row>
    <row r="25" spans="4:19" s="377" customFormat="1" ht="12.75">
      <c r="D25" s="377" t="s">
        <v>708</v>
      </c>
      <c r="G25" s="380"/>
      <c r="H25" s="380"/>
      <c r="I25" s="379">
        <v>249.19299999999998</v>
      </c>
      <c r="J25" s="379"/>
      <c r="K25" s="379">
        <v>0</v>
      </c>
      <c r="L25" s="379"/>
      <c r="M25" s="379">
        <v>0</v>
      </c>
      <c r="N25" s="379"/>
      <c r="O25" s="379">
        <v>0.5970000000000084</v>
      </c>
      <c r="P25" s="379"/>
      <c r="Q25" s="379">
        <v>0</v>
      </c>
      <c r="R25" s="379"/>
      <c r="S25" s="379">
        <v>249.79</v>
      </c>
    </row>
    <row r="26" spans="2:19" s="377" customFormat="1" ht="12.75">
      <c r="B26" s="377" t="s">
        <v>743</v>
      </c>
      <c r="C26" s="380"/>
      <c r="G26" s="380"/>
      <c r="H26" s="380"/>
      <c r="I26" s="379">
        <f>I27+I28+I31+I32</f>
        <v>7728.659341206379</v>
      </c>
      <c r="J26" s="379"/>
      <c r="K26" s="379">
        <f>K27+K28+K31+K32</f>
        <v>-3049.9773824432805</v>
      </c>
      <c r="L26" s="379"/>
      <c r="M26" s="379">
        <f>M27+M28+M31+M32</f>
        <v>834.4460801554013</v>
      </c>
      <c r="N26" s="379"/>
      <c r="O26" s="379">
        <f>O27+O28+O31+O32</f>
        <v>3947.144348</v>
      </c>
      <c r="P26" s="379"/>
      <c r="Q26" s="379">
        <f>Q27+Q28+Q31+Q32</f>
        <v>73.1274706715001</v>
      </c>
      <c r="R26" s="379"/>
      <c r="S26" s="379">
        <f>S27+S28+S31+S32</f>
        <v>9533.39985759</v>
      </c>
    </row>
    <row r="27" spans="3:19" s="377" customFormat="1" ht="12.75">
      <c r="C27" s="380" t="s">
        <v>196</v>
      </c>
      <c r="G27" s="380"/>
      <c r="H27" s="380"/>
      <c r="I27" s="379">
        <v>45.670020560000005</v>
      </c>
      <c r="J27" s="379"/>
      <c r="K27" s="379">
        <v>132.692164</v>
      </c>
      <c r="L27" s="379"/>
      <c r="M27" s="379">
        <v>0</v>
      </c>
      <c r="N27" s="379"/>
      <c r="O27" s="379">
        <v>-0.555652000000009</v>
      </c>
      <c r="P27" s="379"/>
      <c r="Q27" s="379">
        <v>0.08455443999995538</v>
      </c>
      <c r="R27" s="379"/>
      <c r="S27" s="379">
        <v>177.891087</v>
      </c>
    </row>
    <row r="28" spans="3:19" s="377" customFormat="1" ht="12.75">
      <c r="C28" s="380" t="s">
        <v>97</v>
      </c>
      <c r="G28" s="380"/>
      <c r="H28" s="380"/>
      <c r="I28" s="379">
        <f>I29+I30</f>
        <v>230.91498990637567</v>
      </c>
      <c r="J28" s="379"/>
      <c r="K28" s="379">
        <f>K29+K30</f>
        <v>-24.833018346375702</v>
      </c>
      <c r="L28" s="379"/>
      <c r="M28" s="379">
        <f>M29+M30</f>
        <v>0</v>
      </c>
      <c r="N28" s="379"/>
      <c r="O28" s="379">
        <f>O29+O30</f>
        <v>0</v>
      </c>
      <c r="P28" s="379"/>
      <c r="Q28" s="379">
        <f>Q29+Q30</f>
        <v>0</v>
      </c>
      <c r="R28" s="379"/>
      <c r="S28" s="379">
        <f>S29+S30</f>
        <v>206.08197156</v>
      </c>
    </row>
    <row r="29" spans="3:19" s="377" customFormat="1" ht="12.75">
      <c r="C29" s="380"/>
      <c r="D29" s="377" t="s">
        <v>609</v>
      </c>
      <c r="G29" s="380"/>
      <c r="H29" s="380"/>
      <c r="I29" s="379">
        <v>59.68498990637568</v>
      </c>
      <c r="J29" s="379"/>
      <c r="K29" s="379">
        <v>12.518981653624301</v>
      </c>
      <c r="L29" s="379"/>
      <c r="M29" s="379">
        <v>0</v>
      </c>
      <c r="N29" s="379"/>
      <c r="O29" s="379">
        <v>0</v>
      </c>
      <c r="P29" s="379"/>
      <c r="Q29" s="379">
        <v>0</v>
      </c>
      <c r="R29" s="379"/>
      <c r="S29" s="379">
        <v>72.20397156</v>
      </c>
    </row>
    <row r="30" spans="3:19" s="377" customFormat="1" ht="12.75">
      <c r="C30" s="380"/>
      <c r="D30" s="377" t="s">
        <v>255</v>
      </c>
      <c r="G30" s="380"/>
      <c r="H30" s="380"/>
      <c r="I30" s="379">
        <v>171.23</v>
      </c>
      <c r="J30" s="379"/>
      <c r="K30" s="379">
        <v>-37.352000000000004</v>
      </c>
      <c r="L30" s="379"/>
      <c r="M30" s="379">
        <v>0</v>
      </c>
      <c r="N30" s="379"/>
      <c r="O30" s="379">
        <v>0</v>
      </c>
      <c r="P30" s="379"/>
      <c r="Q30" s="379">
        <v>0</v>
      </c>
      <c r="R30" s="379"/>
      <c r="S30" s="379">
        <v>133.878</v>
      </c>
    </row>
    <row r="31" spans="3:19" s="377" customFormat="1" ht="12.75">
      <c r="C31" s="380" t="s">
        <v>485</v>
      </c>
      <c r="G31" s="380"/>
      <c r="H31" s="380"/>
      <c r="I31" s="379">
        <v>2428.744330740004</v>
      </c>
      <c r="J31" s="379"/>
      <c r="K31" s="379">
        <v>-4109.870528096904</v>
      </c>
      <c r="L31" s="379"/>
      <c r="M31" s="379">
        <v>834.4460801554013</v>
      </c>
      <c r="N31" s="379"/>
      <c r="O31" s="379">
        <v>3947.7</v>
      </c>
      <c r="P31" s="379"/>
      <c r="Q31" s="379">
        <v>73.04291623150016</v>
      </c>
      <c r="R31" s="379"/>
      <c r="S31" s="379">
        <v>3174.0627990300004</v>
      </c>
    </row>
    <row r="32" spans="3:19" s="377" customFormat="1" ht="12.75">
      <c r="C32" s="380" t="s">
        <v>101</v>
      </c>
      <c r="G32" s="380"/>
      <c r="H32" s="380"/>
      <c r="I32" s="379">
        <f>I33+I36</f>
        <v>5023.33</v>
      </c>
      <c r="J32" s="379"/>
      <c r="K32" s="379">
        <f>K33+K36</f>
        <v>952.0339999999999</v>
      </c>
      <c r="L32" s="379"/>
      <c r="M32" s="379">
        <f>M33+M36</f>
        <v>0</v>
      </c>
      <c r="N32" s="379"/>
      <c r="O32" s="379">
        <f>O33+O36</f>
        <v>0</v>
      </c>
      <c r="P32" s="379"/>
      <c r="Q32" s="379">
        <f>Q33+Q36</f>
        <v>0</v>
      </c>
      <c r="R32" s="379"/>
      <c r="S32" s="379">
        <f>S33+S36</f>
        <v>5975.364</v>
      </c>
    </row>
    <row r="33" spans="3:19" s="377" customFormat="1" ht="12.75">
      <c r="C33" s="380"/>
      <c r="D33" s="377" t="s">
        <v>22</v>
      </c>
      <c r="G33" s="380"/>
      <c r="H33" s="380"/>
      <c r="I33" s="379">
        <f>I34+I35</f>
        <v>2396.628</v>
      </c>
      <c r="J33" s="379"/>
      <c r="K33" s="379">
        <f>K34+K35</f>
        <v>-441.923</v>
      </c>
      <c r="L33" s="379"/>
      <c r="M33" s="379">
        <f>M34+M35</f>
        <v>0</v>
      </c>
      <c r="N33" s="379"/>
      <c r="O33" s="379">
        <f>O34+O35</f>
        <v>0</v>
      </c>
      <c r="P33" s="379"/>
      <c r="Q33" s="379">
        <f>Q34+Q35</f>
        <v>0</v>
      </c>
      <c r="R33" s="379"/>
      <c r="S33" s="379">
        <f>S34+S35</f>
        <v>1954.705</v>
      </c>
    </row>
    <row r="34" spans="3:19" s="377" customFormat="1" ht="12.75">
      <c r="C34" s="380"/>
      <c r="D34" s="377" t="s">
        <v>703</v>
      </c>
      <c r="G34" s="380"/>
      <c r="H34" s="380"/>
      <c r="I34" s="379">
        <v>1469.442</v>
      </c>
      <c r="J34" s="379"/>
      <c r="K34" s="379">
        <v>-82.375</v>
      </c>
      <c r="L34" s="379"/>
      <c r="M34" s="379">
        <v>0</v>
      </c>
      <c r="N34" s="379"/>
      <c r="O34" s="379">
        <v>0</v>
      </c>
      <c r="P34" s="379"/>
      <c r="Q34" s="379">
        <v>0</v>
      </c>
      <c r="R34" s="379"/>
      <c r="S34" s="379">
        <v>1387.067</v>
      </c>
    </row>
    <row r="35" spans="1:19" s="377" customFormat="1" ht="12.75">
      <c r="A35" s="380"/>
      <c r="B35" s="380"/>
      <c r="C35" s="380"/>
      <c r="D35" s="377" t="s">
        <v>744</v>
      </c>
      <c r="G35" s="380"/>
      <c r="H35" s="380"/>
      <c r="I35" s="379">
        <v>927.186</v>
      </c>
      <c r="J35" s="379"/>
      <c r="K35" s="379">
        <v>-359.548</v>
      </c>
      <c r="L35" s="379"/>
      <c r="M35" s="379">
        <v>0</v>
      </c>
      <c r="N35" s="379"/>
      <c r="O35" s="379">
        <v>0</v>
      </c>
      <c r="P35" s="379"/>
      <c r="Q35" s="379">
        <v>0</v>
      </c>
      <c r="R35" s="379"/>
      <c r="S35" s="379">
        <v>567.638</v>
      </c>
    </row>
    <row r="36" spans="4:19" s="377" customFormat="1" ht="12.75">
      <c r="D36" s="377" t="s">
        <v>90</v>
      </c>
      <c r="G36" s="380"/>
      <c r="H36" s="380"/>
      <c r="I36" s="379">
        <v>2626.702</v>
      </c>
      <c r="J36" s="379"/>
      <c r="K36" s="379">
        <v>1393.9569999999999</v>
      </c>
      <c r="L36" s="379"/>
      <c r="M36" s="379">
        <v>0</v>
      </c>
      <c r="N36" s="379"/>
      <c r="O36" s="379">
        <v>0</v>
      </c>
      <c r="P36" s="379"/>
      <c r="Q36" s="379">
        <v>0</v>
      </c>
      <c r="R36" s="379"/>
      <c r="S36" s="379">
        <v>4020.659</v>
      </c>
    </row>
    <row r="37" spans="2:19" s="377" customFormat="1" ht="12.75">
      <c r="B37" s="377" t="s">
        <v>745</v>
      </c>
      <c r="D37" s="380"/>
      <c r="G37" s="380"/>
      <c r="H37" s="380"/>
      <c r="I37" s="379">
        <f>I38+I39+I42+I43</f>
        <v>20321.588733099998</v>
      </c>
      <c r="J37" s="379"/>
      <c r="K37" s="379">
        <f>K38+K39+K42+K43</f>
        <v>16426.025792496104</v>
      </c>
      <c r="L37" s="379"/>
      <c r="M37" s="379">
        <f>M38+M39+M42+M43</f>
        <v>12430.8250719784</v>
      </c>
      <c r="N37" s="379"/>
      <c r="O37" s="379">
        <f>O38+O39+O42+O43</f>
        <v>1036.158006937587</v>
      </c>
      <c r="P37" s="379"/>
      <c r="Q37" s="379">
        <f>Q38+Q39+Q42+Q43</f>
        <v>0.002593037888502181</v>
      </c>
      <c r="R37" s="379"/>
      <c r="S37" s="379">
        <f>S38+S39+S42+S43</f>
        <v>50214.60019755</v>
      </c>
    </row>
    <row r="38" spans="4:19" s="377" customFormat="1" ht="12.75">
      <c r="D38" s="380" t="s">
        <v>709</v>
      </c>
      <c r="G38" s="380"/>
      <c r="H38" s="380"/>
      <c r="I38" s="379">
        <v>0</v>
      </c>
      <c r="J38" s="379"/>
      <c r="K38" s="379">
        <v>0</v>
      </c>
      <c r="L38" s="379"/>
      <c r="M38" s="379">
        <v>0</v>
      </c>
      <c r="N38" s="379"/>
      <c r="O38" s="379">
        <v>0</v>
      </c>
      <c r="P38" s="379"/>
      <c r="Q38" s="379">
        <v>0</v>
      </c>
      <c r="R38" s="379"/>
      <c r="S38" s="379">
        <v>0</v>
      </c>
    </row>
    <row r="39" spans="4:19" s="377" customFormat="1" ht="12.75">
      <c r="D39" s="380" t="s">
        <v>710</v>
      </c>
      <c r="G39" s="380"/>
      <c r="H39" s="380"/>
      <c r="I39" s="379">
        <f>I40+I41</f>
        <v>19788.63</v>
      </c>
      <c r="J39" s="379"/>
      <c r="K39" s="379">
        <f>K40+K41</f>
        <v>17198.465660846206</v>
      </c>
      <c r="L39" s="379"/>
      <c r="M39" s="379">
        <f>M40+M41</f>
        <v>12309.9737391783</v>
      </c>
      <c r="N39" s="379"/>
      <c r="O39" s="379">
        <f>O40+O41</f>
        <v>627.558006937587</v>
      </c>
      <c r="P39" s="379"/>
      <c r="Q39" s="379">
        <f>Q40+Q41</f>
        <v>-0.027406962111470534</v>
      </c>
      <c r="R39" s="379"/>
      <c r="S39" s="379">
        <f>S40+S41</f>
        <v>49924.6</v>
      </c>
    </row>
    <row r="40" spans="4:19" s="377" customFormat="1" ht="12.75">
      <c r="D40" s="380"/>
      <c r="E40" s="377" t="s">
        <v>609</v>
      </c>
      <c r="G40" s="381"/>
      <c r="H40" s="381"/>
      <c r="I40" s="379">
        <v>19755.74</v>
      </c>
      <c r="J40" s="379"/>
      <c r="K40" s="379">
        <v>16985.799440676456</v>
      </c>
      <c r="L40" s="379"/>
      <c r="M40" s="379">
        <v>12275.634293731113</v>
      </c>
      <c r="N40" s="379"/>
      <c r="O40" s="379">
        <v>635.7336725545258</v>
      </c>
      <c r="P40" s="379"/>
      <c r="Q40" s="379">
        <v>-0.00740696211141767</v>
      </c>
      <c r="R40" s="379"/>
      <c r="S40" s="379">
        <v>49652.9</v>
      </c>
    </row>
    <row r="41" spans="4:19" s="377" customFormat="1" ht="12.75">
      <c r="D41" s="380"/>
      <c r="E41" s="377" t="s">
        <v>255</v>
      </c>
      <c r="G41" s="381"/>
      <c r="H41" s="381"/>
      <c r="I41" s="379">
        <v>32.89</v>
      </c>
      <c r="J41" s="379"/>
      <c r="K41" s="379">
        <v>212.66622016975117</v>
      </c>
      <c r="L41" s="379"/>
      <c r="M41" s="379">
        <v>34.33944544718775</v>
      </c>
      <c r="N41" s="379"/>
      <c r="O41" s="379">
        <v>-8.175665616938737</v>
      </c>
      <c r="P41" s="379"/>
      <c r="Q41" s="379">
        <v>-0.020000000000052864</v>
      </c>
      <c r="R41" s="379"/>
      <c r="S41" s="379">
        <v>271.7</v>
      </c>
    </row>
    <row r="42" spans="4:19" s="377" customFormat="1" ht="12.75">
      <c r="D42" s="380" t="s">
        <v>485</v>
      </c>
      <c r="G42" s="380"/>
      <c r="H42" s="380"/>
      <c r="I42" s="379">
        <v>118.28873310000002</v>
      </c>
      <c r="J42" s="379"/>
      <c r="K42" s="379">
        <v>-517.2398683500999</v>
      </c>
      <c r="L42" s="379"/>
      <c r="M42" s="379">
        <v>120.8513328000998</v>
      </c>
      <c r="N42" s="379"/>
      <c r="O42" s="379">
        <v>421.1</v>
      </c>
      <c r="P42" s="379"/>
      <c r="Q42" s="379">
        <v>0</v>
      </c>
      <c r="R42" s="379"/>
      <c r="S42" s="379">
        <v>143.00019754999988</v>
      </c>
    </row>
    <row r="43" spans="4:19" s="377" customFormat="1" ht="12.75">
      <c r="D43" s="380" t="s">
        <v>711</v>
      </c>
      <c r="G43" s="380"/>
      <c r="H43" s="380"/>
      <c r="I43" s="379">
        <f>I44+I47</f>
        <v>414.67</v>
      </c>
      <c r="J43" s="379"/>
      <c r="K43" s="379">
        <f>K44+K47</f>
        <v>-255.2</v>
      </c>
      <c r="L43" s="379"/>
      <c r="M43" s="379">
        <f>M44+M47</f>
        <v>0</v>
      </c>
      <c r="N43" s="379"/>
      <c r="O43" s="379">
        <f>O44+O47</f>
        <v>-12.5</v>
      </c>
      <c r="P43" s="379"/>
      <c r="Q43" s="379">
        <f>Q44+Q47</f>
        <v>0.029999999999972715</v>
      </c>
      <c r="R43" s="379"/>
      <c r="S43" s="379">
        <f>S44+S47</f>
        <v>147</v>
      </c>
    </row>
    <row r="44" spans="4:19" s="377" customFormat="1" ht="12.75">
      <c r="D44" s="380"/>
      <c r="E44" s="377" t="s">
        <v>22</v>
      </c>
      <c r="G44" s="380"/>
      <c r="H44" s="380"/>
      <c r="I44" s="379">
        <f>I45+I46</f>
        <v>0</v>
      </c>
      <c r="J44" s="379"/>
      <c r="K44" s="379">
        <v>0</v>
      </c>
      <c r="L44" s="379"/>
      <c r="M44" s="379">
        <v>0</v>
      </c>
      <c r="N44" s="379"/>
      <c r="O44" s="379">
        <v>0</v>
      </c>
      <c r="P44" s="379"/>
      <c r="Q44" s="379">
        <v>0</v>
      </c>
      <c r="R44" s="379"/>
      <c r="S44" s="379">
        <v>0</v>
      </c>
    </row>
    <row r="45" spans="4:19" s="377" customFormat="1" ht="12.75">
      <c r="D45" s="380"/>
      <c r="E45" s="377" t="s">
        <v>703</v>
      </c>
      <c r="G45" s="380"/>
      <c r="H45" s="380"/>
      <c r="I45" s="379">
        <v>0</v>
      </c>
      <c r="J45" s="379"/>
      <c r="K45" s="379">
        <v>0</v>
      </c>
      <c r="L45" s="379"/>
      <c r="M45" s="379">
        <v>0</v>
      </c>
      <c r="N45" s="379"/>
      <c r="O45" s="379">
        <v>0</v>
      </c>
      <c r="P45" s="379"/>
      <c r="Q45" s="379">
        <v>0</v>
      </c>
      <c r="R45" s="379"/>
      <c r="S45" s="379">
        <v>0</v>
      </c>
    </row>
    <row r="46" spans="5:19" s="377" customFormat="1" ht="12.75">
      <c r="E46" s="377" t="s">
        <v>744</v>
      </c>
      <c r="G46" s="380"/>
      <c r="H46" s="380"/>
      <c r="I46" s="379">
        <v>0</v>
      </c>
      <c r="J46" s="379"/>
      <c r="K46" s="379">
        <v>0</v>
      </c>
      <c r="L46" s="379"/>
      <c r="M46" s="379">
        <v>0</v>
      </c>
      <c r="N46" s="379"/>
      <c r="O46" s="379">
        <v>0</v>
      </c>
      <c r="P46" s="379"/>
      <c r="Q46" s="379">
        <v>0</v>
      </c>
      <c r="R46" s="379"/>
      <c r="S46" s="379">
        <v>0</v>
      </c>
    </row>
    <row r="47" spans="4:19" s="377" customFormat="1" ht="12.75">
      <c r="D47" s="380"/>
      <c r="E47" s="377" t="s">
        <v>90</v>
      </c>
      <c r="G47" s="380"/>
      <c r="H47" s="380"/>
      <c r="I47" s="379">
        <v>414.67</v>
      </c>
      <c r="J47" s="379"/>
      <c r="K47" s="379">
        <v>-255.2</v>
      </c>
      <c r="L47" s="379"/>
      <c r="M47" s="379">
        <v>0</v>
      </c>
      <c r="N47" s="379"/>
      <c r="O47" s="379">
        <v>-12.5</v>
      </c>
      <c r="P47" s="379"/>
      <c r="Q47" s="379">
        <v>0.029999999999972715</v>
      </c>
      <c r="R47" s="379"/>
      <c r="S47" s="379">
        <v>147</v>
      </c>
    </row>
    <row r="48" spans="2:19" s="377" customFormat="1" ht="12.75">
      <c r="B48" s="377" t="s">
        <v>746</v>
      </c>
      <c r="D48" s="380"/>
      <c r="G48" s="380"/>
      <c r="H48" s="380"/>
      <c r="I48" s="379">
        <f>I49+I50+I53+I54</f>
        <v>3873.067571202065</v>
      </c>
      <c r="J48" s="379"/>
      <c r="K48" s="379">
        <f>K49+K50+K53+K54</f>
        <v>1435.2860113991178</v>
      </c>
      <c r="L48" s="379"/>
      <c r="M48" s="379">
        <f>M49+M50+M53+M54</f>
        <v>2337.277721782302</v>
      </c>
      <c r="N48" s="379"/>
      <c r="O48" s="379">
        <f>O49+O50+O53+O54</f>
        <v>774.7035291103116</v>
      </c>
      <c r="P48" s="379"/>
      <c r="Q48" s="379">
        <f>Q49+Q50+Q53+Q54</f>
        <v>-7.793528787396381</v>
      </c>
      <c r="R48" s="379"/>
      <c r="S48" s="379">
        <f>S49+S50+S53+S54</f>
        <v>8412.5413047064</v>
      </c>
    </row>
    <row r="49" spans="4:19" s="377" customFormat="1" ht="12.75">
      <c r="D49" s="380" t="s">
        <v>709</v>
      </c>
      <c r="G49" s="380"/>
      <c r="H49" s="380"/>
      <c r="I49" s="379">
        <v>0</v>
      </c>
      <c r="J49" s="379"/>
      <c r="K49" s="379">
        <v>0</v>
      </c>
      <c r="L49" s="379"/>
      <c r="M49" s="379">
        <v>0</v>
      </c>
      <c r="N49" s="379"/>
      <c r="O49" s="379">
        <v>0</v>
      </c>
      <c r="P49" s="379"/>
      <c r="Q49" s="379">
        <v>0</v>
      </c>
      <c r="R49" s="379"/>
      <c r="S49" s="379">
        <v>0</v>
      </c>
    </row>
    <row r="50" spans="4:19" s="377" customFormat="1" ht="12.75">
      <c r="D50" s="380" t="s">
        <v>710</v>
      </c>
      <c r="G50" s="380"/>
      <c r="H50" s="380"/>
      <c r="I50" s="379">
        <f>I51+I52</f>
        <v>3591.554603502065</v>
      </c>
      <c r="J50" s="379"/>
      <c r="K50" s="379">
        <f>K51+K52</f>
        <v>1362.2756661844178</v>
      </c>
      <c r="L50" s="379"/>
      <c r="M50" s="379">
        <f>M51+M52</f>
        <v>2325.9320109496016</v>
      </c>
      <c r="N50" s="379"/>
      <c r="O50" s="379">
        <f>O51+O52</f>
        <v>752.2035291103116</v>
      </c>
      <c r="P50" s="379"/>
      <c r="Q50" s="379">
        <f>Q51+Q52</f>
        <v>3.637978807091713E-12</v>
      </c>
      <c r="R50" s="379"/>
      <c r="S50" s="379">
        <f>S51+S52</f>
        <v>8031.9658097464</v>
      </c>
    </row>
    <row r="51" spans="4:19" s="377" customFormat="1" ht="12.75">
      <c r="D51" s="380"/>
      <c r="E51" s="377" t="s">
        <v>609</v>
      </c>
      <c r="G51" s="380"/>
      <c r="H51" s="380"/>
      <c r="I51" s="379">
        <v>2037.1532879483993</v>
      </c>
      <c r="J51" s="379"/>
      <c r="K51" s="379">
        <v>1344.04231267</v>
      </c>
      <c r="L51" s="379"/>
      <c r="M51" s="379">
        <v>1417.1792516227852</v>
      </c>
      <c r="N51" s="379"/>
      <c r="O51" s="379">
        <v>504.9533841133555</v>
      </c>
      <c r="P51" s="379"/>
      <c r="Q51" s="379">
        <v>3.637978807091713E-12</v>
      </c>
      <c r="R51" s="379"/>
      <c r="S51" s="379">
        <v>5303.328236354543</v>
      </c>
    </row>
    <row r="52" spans="4:19" s="377" customFormat="1" ht="12.75">
      <c r="D52" s="380"/>
      <c r="E52" s="377" t="s">
        <v>255</v>
      </c>
      <c r="G52" s="380"/>
      <c r="H52" s="380"/>
      <c r="I52" s="379">
        <v>1554.401315553666</v>
      </c>
      <c r="J52" s="379"/>
      <c r="K52" s="379">
        <v>18.233353514417885</v>
      </c>
      <c r="L52" s="379"/>
      <c r="M52" s="379">
        <v>908.7527593268164</v>
      </c>
      <c r="N52" s="379"/>
      <c r="O52" s="379">
        <v>247.25014499695612</v>
      </c>
      <c r="P52" s="379"/>
      <c r="Q52" s="379">
        <v>0</v>
      </c>
      <c r="R52" s="379"/>
      <c r="S52" s="379">
        <v>2728.637573391857</v>
      </c>
    </row>
    <row r="53" spans="4:19" s="377" customFormat="1" ht="12.75">
      <c r="D53" s="380" t="s">
        <v>485</v>
      </c>
      <c r="G53" s="381"/>
      <c r="H53" s="381"/>
      <c r="I53" s="379">
        <v>5.6329677</v>
      </c>
      <c r="J53" s="379"/>
      <c r="K53" s="379">
        <v>-2.3251599852999996</v>
      </c>
      <c r="L53" s="379"/>
      <c r="M53" s="379">
        <v>11.34571083269999</v>
      </c>
      <c r="N53" s="379"/>
      <c r="O53" s="379">
        <v>27.5</v>
      </c>
      <c r="P53" s="379"/>
      <c r="Q53" s="379">
        <v>-7.813528787400001</v>
      </c>
      <c r="R53" s="379"/>
      <c r="S53" s="379">
        <v>34.33998975999999</v>
      </c>
    </row>
    <row r="54" spans="4:19" s="377" customFormat="1" ht="12.75">
      <c r="D54" s="380" t="s">
        <v>711</v>
      </c>
      <c r="G54" s="381"/>
      <c r="H54" s="381"/>
      <c r="I54" s="379">
        <f>+I55+I56+I57</f>
        <v>275.88</v>
      </c>
      <c r="J54" s="379"/>
      <c r="K54" s="379">
        <f>+K55+K56+K57</f>
        <v>75.33550519999999</v>
      </c>
      <c r="L54" s="379"/>
      <c r="M54" s="379">
        <f>+M55+M56+M57</f>
        <v>0</v>
      </c>
      <c r="N54" s="379"/>
      <c r="O54" s="379">
        <f>+O55+O56+O57</f>
        <v>-5</v>
      </c>
      <c r="P54" s="379"/>
      <c r="Q54" s="379">
        <f>+Q55+Q56+Q57</f>
        <v>0.01999999999998181</v>
      </c>
      <c r="R54" s="379"/>
      <c r="S54" s="379">
        <f>+S55+S56+S57</f>
        <v>346.2355051999999</v>
      </c>
    </row>
    <row r="55" spans="4:19" s="377" customFormat="1" ht="12.75">
      <c r="D55" s="380"/>
      <c r="E55" s="377" t="s">
        <v>22</v>
      </c>
      <c r="G55" s="380"/>
      <c r="H55" s="380"/>
      <c r="I55" s="379">
        <v>0</v>
      </c>
      <c r="J55" s="379"/>
      <c r="K55" s="379">
        <v>0</v>
      </c>
      <c r="L55" s="379"/>
      <c r="M55" s="379">
        <v>0</v>
      </c>
      <c r="N55" s="379"/>
      <c r="O55" s="379">
        <v>0</v>
      </c>
      <c r="P55" s="379"/>
      <c r="Q55" s="379">
        <v>0</v>
      </c>
      <c r="R55" s="379"/>
      <c r="S55" s="379">
        <v>0</v>
      </c>
    </row>
    <row r="56" spans="4:19" s="377" customFormat="1" ht="12.75">
      <c r="D56" s="380"/>
      <c r="E56" s="393" t="s">
        <v>90</v>
      </c>
      <c r="G56" s="380"/>
      <c r="H56" s="380"/>
      <c r="I56" s="379">
        <v>275.88</v>
      </c>
      <c r="J56" s="379"/>
      <c r="K56" s="379">
        <v>75.33550519999999</v>
      </c>
      <c r="L56" s="379"/>
      <c r="M56" s="379">
        <v>0</v>
      </c>
      <c r="N56" s="379"/>
      <c r="O56" s="379">
        <v>-5</v>
      </c>
      <c r="P56" s="379"/>
      <c r="Q56" s="379">
        <v>0.01999999999998181</v>
      </c>
      <c r="R56" s="379"/>
      <c r="S56" s="379">
        <v>346.2355051999999</v>
      </c>
    </row>
    <row r="57" spans="5:19" s="377" customFormat="1" ht="12.75">
      <c r="E57" s="393" t="s">
        <v>24</v>
      </c>
      <c r="G57" s="380"/>
      <c r="H57" s="380"/>
      <c r="I57" s="379">
        <v>0</v>
      </c>
      <c r="J57" s="379"/>
      <c r="K57" s="379">
        <v>0</v>
      </c>
      <c r="L57" s="379"/>
      <c r="M57" s="379">
        <v>0</v>
      </c>
      <c r="N57" s="379"/>
      <c r="O57" s="379">
        <v>0</v>
      </c>
      <c r="P57" s="379"/>
      <c r="Q57" s="379">
        <v>0</v>
      </c>
      <c r="R57" s="379"/>
      <c r="S57" s="379">
        <v>0</v>
      </c>
    </row>
    <row r="58" spans="4:19" s="377" customFormat="1" ht="12.75">
      <c r="D58" s="380"/>
      <c r="G58" s="380"/>
      <c r="H58" s="380"/>
      <c r="I58" s="379"/>
      <c r="J58" s="379"/>
      <c r="K58" s="379"/>
      <c r="L58" s="379"/>
      <c r="M58" s="379"/>
      <c r="N58" s="379"/>
      <c r="O58" s="379"/>
      <c r="P58" s="379"/>
      <c r="Q58" s="379"/>
      <c r="R58" s="379"/>
      <c r="S58" s="379"/>
    </row>
    <row r="59" spans="1:19" s="377" customFormat="1" ht="12.75">
      <c r="A59" s="377" t="s">
        <v>747</v>
      </c>
      <c r="D59" s="380"/>
      <c r="G59" s="380"/>
      <c r="H59" s="380"/>
      <c r="I59" s="379">
        <f>I60+I63+I66+I67</f>
        <v>62355.39575788043</v>
      </c>
      <c r="J59" s="379"/>
      <c r="K59" s="379">
        <f>K60+K63+K66+K67</f>
        <v>7656.568603125338</v>
      </c>
      <c r="L59" s="379"/>
      <c r="M59" s="379">
        <f>M60+M63+M66+M67</f>
        <v>3811.0487259666397</v>
      </c>
      <c r="N59" s="379"/>
      <c r="O59" s="379">
        <f>O60+O63+O66+O67</f>
        <v>4325.562486358381</v>
      </c>
      <c r="P59" s="379"/>
      <c r="Q59" s="379">
        <f>Q60+Q63+Q66+Q67</f>
        <v>0</v>
      </c>
      <c r="R59" s="379"/>
      <c r="S59" s="379">
        <f>S60+S63+S66+S67</f>
        <v>78148.5095882108</v>
      </c>
    </row>
    <row r="60" spans="4:19" s="377" customFormat="1" ht="12.75">
      <c r="D60" s="380" t="s">
        <v>196</v>
      </c>
      <c r="G60" s="380"/>
      <c r="H60" s="380"/>
      <c r="I60" s="379">
        <f>I61+I62</f>
        <v>31774.549782652706</v>
      </c>
      <c r="J60" s="379"/>
      <c r="K60" s="379">
        <f>K61+K62</f>
        <v>7928.2579619894705</v>
      </c>
      <c r="L60" s="379"/>
      <c r="M60" s="379">
        <f>M61+M62</f>
        <v>541.6</v>
      </c>
      <c r="N60" s="379"/>
      <c r="O60" s="379">
        <f>O61+O62</f>
        <v>916.6</v>
      </c>
      <c r="P60" s="379"/>
      <c r="Q60" s="379">
        <f>Q61+Q62</f>
        <v>0</v>
      </c>
      <c r="R60" s="379"/>
      <c r="S60" s="379">
        <f>S61+S62</f>
        <v>41160.941759522175</v>
      </c>
    </row>
    <row r="61" spans="4:19" s="377" customFormat="1" ht="12.75">
      <c r="D61" s="380"/>
      <c r="E61" s="377" t="s">
        <v>704</v>
      </c>
      <c r="G61" s="380"/>
      <c r="H61" s="380"/>
      <c r="I61" s="379">
        <v>27625.879908102706</v>
      </c>
      <c r="J61" s="379"/>
      <c r="K61" s="379">
        <v>6934.82977937947</v>
      </c>
      <c r="L61" s="379"/>
      <c r="M61" s="379">
        <v>541.6</v>
      </c>
      <c r="N61" s="379"/>
      <c r="O61" s="379">
        <v>916.6</v>
      </c>
      <c r="P61" s="379"/>
      <c r="Q61" s="379">
        <v>0</v>
      </c>
      <c r="R61" s="379"/>
      <c r="S61" s="379">
        <v>36018.90968748217</v>
      </c>
    </row>
    <row r="62" spans="4:19" s="377" customFormat="1" ht="12.75">
      <c r="D62" s="380"/>
      <c r="E62" s="377" t="s">
        <v>17</v>
      </c>
      <c r="G62" s="380"/>
      <c r="H62" s="380"/>
      <c r="I62" s="379">
        <v>4148.669874550001</v>
      </c>
      <c r="J62" s="379"/>
      <c r="K62" s="379">
        <v>993.4281826100004</v>
      </c>
      <c r="L62" s="379"/>
      <c r="M62" s="379">
        <v>0</v>
      </c>
      <c r="N62" s="379"/>
      <c r="O62" s="379">
        <v>0</v>
      </c>
      <c r="P62" s="379"/>
      <c r="Q62" s="379">
        <v>0</v>
      </c>
      <c r="R62" s="379"/>
      <c r="S62" s="379">
        <v>5142.032072040001</v>
      </c>
    </row>
    <row r="63" spans="4:19" s="377" customFormat="1" ht="12.75">
      <c r="D63" s="380" t="s">
        <v>97</v>
      </c>
      <c r="G63" s="380"/>
      <c r="H63" s="380"/>
      <c r="I63" s="379">
        <f>I64+I65</f>
        <v>14467.236097564091</v>
      </c>
      <c r="J63" s="379"/>
      <c r="K63" s="379">
        <f>K64+K65</f>
        <v>2342.517559588183</v>
      </c>
      <c r="L63" s="379"/>
      <c r="M63" s="379">
        <f>M64+M65</f>
        <v>2218.8352704424437</v>
      </c>
      <c r="N63" s="379"/>
      <c r="O63" s="379">
        <f>O64+O65</f>
        <v>657.1624863583806</v>
      </c>
      <c r="P63" s="379"/>
      <c r="Q63" s="379">
        <f>Q64+Q65</f>
        <v>0</v>
      </c>
      <c r="R63" s="379"/>
      <c r="S63" s="379">
        <f>S64+S65</f>
        <v>19685.7514139531</v>
      </c>
    </row>
    <row r="64" spans="4:19" s="377" customFormat="1" ht="12.75">
      <c r="D64" s="380"/>
      <c r="E64" s="377" t="s">
        <v>609</v>
      </c>
      <c r="G64" s="381"/>
      <c r="H64" s="381"/>
      <c r="I64" s="379">
        <v>11397.620855962341</v>
      </c>
      <c r="J64" s="379"/>
      <c r="K64" s="379">
        <v>1828.6371594199975</v>
      </c>
      <c r="L64" s="379"/>
      <c r="M64" s="379">
        <v>2411.066285159751</v>
      </c>
      <c r="N64" s="379"/>
      <c r="O64" s="379">
        <v>511.4874675230958</v>
      </c>
      <c r="P64" s="379"/>
      <c r="Q64" s="379">
        <v>0</v>
      </c>
      <c r="R64" s="379"/>
      <c r="S64" s="379">
        <v>16148.811768065187</v>
      </c>
    </row>
    <row r="65" spans="4:19" s="377" customFormat="1" ht="12.75">
      <c r="D65" s="380"/>
      <c r="E65" s="377" t="s">
        <v>255</v>
      </c>
      <c r="G65" s="381"/>
      <c r="H65" s="381"/>
      <c r="I65" s="379">
        <v>3069.615241601751</v>
      </c>
      <c r="J65" s="379"/>
      <c r="K65" s="379">
        <v>513.8804001681856</v>
      </c>
      <c r="L65" s="379"/>
      <c r="M65" s="379">
        <v>-192.23101471730726</v>
      </c>
      <c r="N65" s="379"/>
      <c r="O65" s="379">
        <v>145.67501883528482</v>
      </c>
      <c r="P65" s="379"/>
      <c r="Q65" s="379">
        <v>0</v>
      </c>
      <c r="R65" s="379"/>
      <c r="S65" s="379">
        <v>3536.9396458879137</v>
      </c>
    </row>
    <row r="66" spans="4:19" s="377" customFormat="1" ht="12.75">
      <c r="D66" s="380" t="s">
        <v>485</v>
      </c>
      <c r="G66" s="380"/>
      <c r="H66" s="380"/>
      <c r="I66" s="379">
        <v>474.06816481999977</v>
      </c>
      <c r="J66" s="379"/>
      <c r="K66" s="379">
        <v>-4020.4076151641957</v>
      </c>
      <c r="L66" s="379"/>
      <c r="M66" s="379">
        <v>1050.613455524196</v>
      </c>
      <c r="N66" s="379"/>
      <c r="O66" s="379">
        <v>2721.8</v>
      </c>
      <c r="P66" s="379"/>
      <c r="Q66" s="379">
        <v>0</v>
      </c>
      <c r="R66" s="379"/>
      <c r="S66" s="379">
        <v>226.07400518</v>
      </c>
    </row>
    <row r="67" spans="4:19" s="377" customFormat="1" ht="12.75">
      <c r="D67" s="380" t="s">
        <v>101</v>
      </c>
      <c r="G67" s="380"/>
      <c r="H67" s="380"/>
      <c r="I67" s="379">
        <f>I68+I69+I72+I73</f>
        <v>15639.54171284364</v>
      </c>
      <c r="J67" s="379"/>
      <c r="K67" s="379">
        <f>K68+K69+K72+K73</f>
        <v>1406.2006967118814</v>
      </c>
      <c r="L67" s="379"/>
      <c r="M67" s="379">
        <f>M68+M69+M72+M73</f>
        <v>0</v>
      </c>
      <c r="N67" s="379"/>
      <c r="O67" s="379">
        <f>O68+O69+O72+O73</f>
        <v>30</v>
      </c>
      <c r="P67" s="379"/>
      <c r="Q67" s="379">
        <f>Q68+Q69+Q72+Q73</f>
        <v>0</v>
      </c>
      <c r="R67" s="379"/>
      <c r="S67" s="379">
        <f>S68+S69+S72+S73</f>
        <v>17075.74240955552</v>
      </c>
    </row>
    <row r="68" spans="4:19" s="377" customFormat="1" ht="12.75">
      <c r="D68" s="380"/>
      <c r="E68" s="377" t="s">
        <v>21</v>
      </c>
      <c r="G68" s="380"/>
      <c r="H68" s="380"/>
      <c r="I68" s="379">
        <v>8544.37416794974</v>
      </c>
      <c r="J68" s="379"/>
      <c r="K68" s="379">
        <v>3070.8071866519876</v>
      </c>
      <c r="L68" s="379"/>
      <c r="M68" s="379">
        <v>0</v>
      </c>
      <c r="N68" s="379"/>
      <c r="O68" s="379">
        <v>0</v>
      </c>
      <c r="P68" s="379"/>
      <c r="Q68" s="379">
        <v>0</v>
      </c>
      <c r="R68" s="379"/>
      <c r="S68" s="379">
        <v>11615.181354601727</v>
      </c>
    </row>
    <row r="69" spans="4:19" s="377" customFormat="1" ht="12.75">
      <c r="D69" s="380"/>
      <c r="E69" s="377" t="s">
        <v>22</v>
      </c>
      <c r="G69" s="380"/>
      <c r="H69" s="380"/>
      <c r="I69" s="379">
        <f>I70+I71</f>
        <v>181.336119</v>
      </c>
      <c r="J69" s="379"/>
      <c r="K69" s="379">
        <f>K70+K71</f>
        <v>732.0542702299999</v>
      </c>
      <c r="L69" s="379"/>
      <c r="M69" s="379">
        <f>M70+M71</f>
        <v>0</v>
      </c>
      <c r="N69" s="379"/>
      <c r="O69" s="379">
        <f>O70+O71</f>
        <v>0</v>
      </c>
      <c r="P69" s="379"/>
      <c r="Q69" s="379">
        <f>Q70+Q71</f>
        <v>0</v>
      </c>
      <c r="R69" s="379"/>
      <c r="S69" s="379">
        <f>S70+S71</f>
        <v>913.3903892299999</v>
      </c>
    </row>
    <row r="70" spans="4:19" s="377" customFormat="1" ht="12.75">
      <c r="D70" s="380"/>
      <c r="E70" s="377" t="s">
        <v>703</v>
      </c>
      <c r="G70" s="380"/>
      <c r="H70" s="380"/>
      <c r="I70" s="379">
        <v>181.336119</v>
      </c>
      <c r="J70" s="379"/>
      <c r="K70" s="379">
        <v>732.0542702299999</v>
      </c>
      <c r="L70" s="379"/>
      <c r="M70" s="379">
        <v>0</v>
      </c>
      <c r="N70" s="379"/>
      <c r="O70" s="379">
        <v>0</v>
      </c>
      <c r="P70" s="379"/>
      <c r="Q70" s="379">
        <v>0</v>
      </c>
      <c r="R70" s="379"/>
      <c r="S70" s="379">
        <v>913.3903892299999</v>
      </c>
    </row>
    <row r="71" spans="4:19" s="377" customFormat="1" ht="12.75">
      <c r="D71" s="380"/>
      <c r="E71" s="377" t="s">
        <v>744</v>
      </c>
      <c r="G71" s="380"/>
      <c r="H71" s="380"/>
      <c r="I71" s="379">
        <v>0</v>
      </c>
      <c r="J71" s="379"/>
      <c r="K71" s="379">
        <v>0</v>
      </c>
      <c r="L71" s="379"/>
      <c r="M71" s="379">
        <v>0</v>
      </c>
      <c r="N71" s="379"/>
      <c r="O71" s="379">
        <v>0</v>
      </c>
      <c r="P71" s="379"/>
      <c r="Q71" s="379">
        <v>0</v>
      </c>
      <c r="R71" s="379"/>
      <c r="S71" s="379">
        <v>0</v>
      </c>
    </row>
    <row r="72" spans="1:19" s="377" customFormat="1" ht="12.75">
      <c r="A72" s="382"/>
      <c r="B72" s="382"/>
      <c r="C72" s="382"/>
      <c r="D72" s="382"/>
      <c r="E72" s="382" t="s">
        <v>90</v>
      </c>
      <c r="G72" s="380"/>
      <c r="H72" s="380"/>
      <c r="I72" s="379">
        <v>6913.831425893901</v>
      </c>
      <c r="J72" s="379"/>
      <c r="K72" s="379">
        <v>-2396.660760170106</v>
      </c>
      <c r="L72" s="379"/>
      <c r="M72" s="379">
        <v>0</v>
      </c>
      <c r="N72" s="379"/>
      <c r="O72" s="379">
        <v>30</v>
      </c>
      <c r="P72" s="379"/>
      <c r="Q72" s="379">
        <v>0</v>
      </c>
      <c r="R72" s="379"/>
      <c r="S72" s="379">
        <v>4547.170665723795</v>
      </c>
    </row>
    <row r="73" spans="5:19" s="377" customFormat="1" ht="12.75">
      <c r="E73" s="377" t="s">
        <v>24</v>
      </c>
      <c r="G73" s="380"/>
      <c r="H73" s="380"/>
      <c r="I73" s="379">
        <v>0</v>
      </c>
      <c r="J73" s="379"/>
      <c r="K73" s="379">
        <v>0</v>
      </c>
      <c r="L73" s="379"/>
      <c r="M73" s="379">
        <v>0</v>
      </c>
      <c r="N73" s="379"/>
      <c r="O73" s="379">
        <v>0</v>
      </c>
      <c r="P73" s="379"/>
      <c r="Q73" s="379">
        <v>0</v>
      </c>
      <c r="R73" s="379"/>
      <c r="S73" s="379">
        <v>0</v>
      </c>
    </row>
    <row r="74" spans="9:19" s="377" customFormat="1" ht="12.75">
      <c r="I74" s="383"/>
      <c r="J74" s="383"/>
      <c r="K74" s="383"/>
      <c r="L74" s="383"/>
      <c r="M74" s="383"/>
      <c r="N74" s="383"/>
      <c r="O74" s="383"/>
      <c r="P74" s="383"/>
      <c r="Q74" s="383"/>
      <c r="R74" s="383"/>
      <c r="S74" s="383"/>
    </row>
    <row r="75" spans="1:19" s="377" customFormat="1" ht="12.75">
      <c r="A75" s="377" t="s">
        <v>702</v>
      </c>
      <c r="G75" s="380"/>
      <c r="H75" s="380"/>
      <c r="I75" s="383">
        <f>I77+I88+I113</f>
        <v>172545.54229853558</v>
      </c>
      <c r="J75" s="383"/>
      <c r="K75" s="383">
        <f>K77+K88+K113</f>
        <v>12803.78087207935</v>
      </c>
      <c r="L75" s="383"/>
      <c r="M75" s="383">
        <f>M77+M88+M113</f>
        <v>5878.734333124891</v>
      </c>
      <c r="N75" s="383"/>
      <c r="O75" s="383">
        <f>O77+O88+O113</f>
        <v>16461.055315635807</v>
      </c>
      <c r="P75" s="383"/>
      <c r="Q75" s="383">
        <f>Q77+Q88+Q113</f>
        <v>-33.160867203415776</v>
      </c>
      <c r="R75" s="383"/>
      <c r="S75" s="383">
        <f>S77+S88+S113</f>
        <v>207655.9519521722</v>
      </c>
    </row>
    <row r="76" spans="7:19" s="377" customFormat="1" ht="12.75">
      <c r="G76" s="380"/>
      <c r="H76" s="380"/>
      <c r="I76" s="383"/>
      <c r="J76" s="383"/>
      <c r="K76" s="383"/>
      <c r="L76" s="383"/>
      <c r="M76" s="383"/>
      <c r="N76" s="383"/>
      <c r="O76" s="383"/>
      <c r="P76" s="383"/>
      <c r="Q76" s="383"/>
      <c r="R76" s="383"/>
      <c r="S76" s="383"/>
    </row>
    <row r="77" spans="1:19" s="377" customFormat="1" ht="12.75">
      <c r="A77" s="377" t="s">
        <v>740</v>
      </c>
      <c r="C77" s="380"/>
      <c r="D77" s="380"/>
      <c r="G77" s="380"/>
      <c r="H77" s="380"/>
      <c r="I77" s="383">
        <f>I78+I80+I81</f>
        <v>3027.6786807153135</v>
      </c>
      <c r="J77" s="383"/>
      <c r="K77" s="383">
        <f>K78+K80+K81</f>
        <v>-384.77162725040546</v>
      </c>
      <c r="L77" s="383"/>
      <c r="M77" s="383">
        <f>M78+M80+M81</f>
        <v>10.212095397859983</v>
      </c>
      <c r="N77" s="383"/>
      <c r="O77" s="383">
        <f>O78+O80+O81</f>
        <v>6.4</v>
      </c>
      <c r="P77" s="383"/>
      <c r="Q77" s="383">
        <f>Q78+Q80+Q81</f>
        <v>10.940087701771898</v>
      </c>
      <c r="R77" s="383"/>
      <c r="S77" s="383">
        <f>S78+S80+S81</f>
        <v>2670.45923656454</v>
      </c>
    </row>
    <row r="78" spans="3:19" s="377" customFormat="1" ht="12.75">
      <c r="C78" s="380"/>
      <c r="D78" s="380" t="s">
        <v>97</v>
      </c>
      <c r="G78" s="380"/>
      <c r="H78" s="380"/>
      <c r="I78" s="383">
        <f>I79</f>
        <v>1986.9234837153133</v>
      </c>
      <c r="J78" s="383"/>
      <c r="K78" s="383">
        <f>K79</f>
        <v>-408.919521</v>
      </c>
      <c r="L78" s="383"/>
      <c r="M78" s="383">
        <f>M79</f>
        <v>10.212095397859983</v>
      </c>
      <c r="N78" s="383"/>
      <c r="O78" s="383">
        <f>O79</f>
        <v>0</v>
      </c>
      <c r="P78" s="383"/>
      <c r="Q78" s="383">
        <f>Q79</f>
        <v>0.04667242682662831</v>
      </c>
      <c r="R78" s="383"/>
      <c r="S78" s="383">
        <f>S79</f>
        <v>1588.26273054</v>
      </c>
    </row>
    <row r="79" spans="3:19" s="377" customFormat="1" ht="12.75">
      <c r="C79" s="380"/>
      <c r="D79" s="380"/>
      <c r="E79" s="377" t="s">
        <v>255</v>
      </c>
      <c r="G79" s="380"/>
      <c r="H79" s="380"/>
      <c r="I79" s="383">
        <v>1986.9234837153133</v>
      </c>
      <c r="J79" s="383"/>
      <c r="K79" s="383">
        <v>-408.919521</v>
      </c>
      <c r="L79" s="383"/>
      <c r="M79" s="383">
        <v>10.212095397859983</v>
      </c>
      <c r="N79" s="383"/>
      <c r="O79" s="383">
        <v>0</v>
      </c>
      <c r="P79" s="383"/>
      <c r="Q79" s="383">
        <v>0.04667242682662831</v>
      </c>
      <c r="R79" s="383"/>
      <c r="S79" s="383">
        <v>1588.26273054</v>
      </c>
    </row>
    <row r="80" spans="4:19" s="377" customFormat="1" ht="12.75">
      <c r="D80" s="380" t="s">
        <v>485</v>
      </c>
      <c r="G80" s="380"/>
      <c r="H80" s="380"/>
      <c r="I80" s="383">
        <v>0</v>
      </c>
      <c r="J80" s="383"/>
      <c r="K80" s="383">
        <v>0</v>
      </c>
      <c r="L80" s="383"/>
      <c r="M80" s="383">
        <v>0</v>
      </c>
      <c r="N80" s="383"/>
      <c r="O80" s="383">
        <v>0</v>
      </c>
      <c r="P80" s="383"/>
      <c r="Q80" s="383">
        <v>0</v>
      </c>
      <c r="R80" s="383"/>
      <c r="S80" s="383">
        <v>0</v>
      </c>
    </row>
    <row r="81" spans="4:19" s="377" customFormat="1" ht="12.75">
      <c r="D81" s="380" t="s">
        <v>101</v>
      </c>
      <c r="G81" s="380"/>
      <c r="H81" s="380"/>
      <c r="I81" s="383">
        <f>I82+I85</f>
        <v>1040.7551970000002</v>
      </c>
      <c r="J81" s="383"/>
      <c r="K81" s="383">
        <f>K82+K85</f>
        <v>24.147893749594537</v>
      </c>
      <c r="L81" s="383"/>
      <c r="M81" s="383">
        <f>M82+M85</f>
        <v>0</v>
      </c>
      <c r="N81" s="383"/>
      <c r="O81" s="383">
        <f>O82+O85</f>
        <v>6.4</v>
      </c>
      <c r="P81" s="383"/>
      <c r="Q81" s="383">
        <f>Q82+Q85</f>
        <v>10.89341527494527</v>
      </c>
      <c r="R81" s="383"/>
      <c r="S81" s="383">
        <f>S82+S85</f>
        <v>1082.19650602454</v>
      </c>
    </row>
    <row r="82" spans="4:19" s="377" customFormat="1" ht="12.75">
      <c r="D82" s="380"/>
      <c r="E82" s="377" t="s">
        <v>21</v>
      </c>
      <c r="G82" s="381"/>
      <c r="H82" s="381"/>
      <c r="I82" s="383">
        <f>I83+I84</f>
        <v>0</v>
      </c>
      <c r="J82" s="383"/>
      <c r="K82" s="383">
        <f>K83+K84</f>
        <v>-10.831897250405468</v>
      </c>
      <c r="L82" s="383"/>
      <c r="M82" s="383">
        <f>M83+M84</f>
        <v>0</v>
      </c>
      <c r="N82" s="383"/>
      <c r="O82" s="383">
        <f>O83+O84</f>
        <v>0</v>
      </c>
      <c r="P82" s="383"/>
      <c r="Q82" s="383">
        <f>Q83+Q84</f>
        <v>10.831897250405468</v>
      </c>
      <c r="R82" s="383"/>
      <c r="S82" s="383">
        <f>S83+S84</f>
        <v>0</v>
      </c>
    </row>
    <row r="83" spans="4:19" s="377" customFormat="1" ht="12.75">
      <c r="D83" s="380"/>
      <c r="E83" s="377" t="s">
        <v>703</v>
      </c>
      <c r="G83" s="381"/>
      <c r="H83" s="381"/>
      <c r="I83" s="383">
        <v>0</v>
      </c>
      <c r="J83" s="383"/>
      <c r="K83" s="383">
        <v>0</v>
      </c>
      <c r="L83" s="383"/>
      <c r="M83" s="383">
        <v>0</v>
      </c>
      <c r="N83" s="383"/>
      <c r="O83" s="383">
        <v>0</v>
      </c>
      <c r="P83" s="383"/>
      <c r="Q83" s="383">
        <v>0</v>
      </c>
      <c r="R83" s="383"/>
      <c r="S83" s="383">
        <v>0</v>
      </c>
    </row>
    <row r="84" spans="4:19" s="377" customFormat="1" ht="12.75">
      <c r="D84" s="380"/>
      <c r="E84" s="377" t="s">
        <v>744</v>
      </c>
      <c r="G84" s="380"/>
      <c r="H84" s="380"/>
      <c r="I84" s="383">
        <v>0</v>
      </c>
      <c r="J84" s="383"/>
      <c r="K84" s="383">
        <v>-10.831897250405468</v>
      </c>
      <c r="L84" s="383"/>
      <c r="M84" s="383">
        <v>0</v>
      </c>
      <c r="N84" s="383"/>
      <c r="O84" s="383">
        <v>0</v>
      </c>
      <c r="P84" s="383"/>
      <c r="Q84" s="383">
        <v>10.831897250405468</v>
      </c>
      <c r="R84" s="383"/>
      <c r="S84" s="383">
        <v>0</v>
      </c>
    </row>
    <row r="85" spans="4:19" s="377" customFormat="1" ht="12.75">
      <c r="D85" s="380"/>
      <c r="E85" s="377" t="s">
        <v>22</v>
      </c>
      <c r="G85" s="380"/>
      <c r="H85" s="380"/>
      <c r="I85" s="383">
        <f>I86+I87</f>
        <v>1040.7551970000002</v>
      </c>
      <c r="J85" s="383"/>
      <c r="K85" s="383">
        <f>K86+K87</f>
        <v>34.979791000000006</v>
      </c>
      <c r="L85" s="383"/>
      <c r="M85" s="383">
        <f>M86+M87</f>
        <v>0</v>
      </c>
      <c r="N85" s="383"/>
      <c r="O85" s="383">
        <f>O86+O87</f>
        <v>6.4</v>
      </c>
      <c r="P85" s="383"/>
      <c r="Q85" s="383">
        <f>Q86+Q87</f>
        <v>0.06151802453979993</v>
      </c>
      <c r="R85" s="383"/>
      <c r="S85" s="383">
        <f>S86+S87</f>
        <v>1082.19650602454</v>
      </c>
    </row>
    <row r="86" spans="4:19" s="377" customFormat="1" ht="12.75">
      <c r="D86" s="380"/>
      <c r="E86" s="377" t="s">
        <v>703</v>
      </c>
      <c r="G86" s="381"/>
      <c r="H86" s="381"/>
      <c r="I86" s="383">
        <v>1</v>
      </c>
      <c r="J86" s="383"/>
      <c r="K86" s="383">
        <v>-1</v>
      </c>
      <c r="L86" s="383"/>
      <c r="M86" s="383">
        <v>0</v>
      </c>
      <c r="N86" s="383"/>
      <c r="O86" s="383">
        <v>0</v>
      </c>
      <c r="P86" s="383"/>
      <c r="Q86" s="383">
        <v>0</v>
      </c>
      <c r="R86" s="383"/>
      <c r="S86" s="383">
        <v>0</v>
      </c>
    </row>
    <row r="87" spans="4:19" s="377" customFormat="1" ht="12.75">
      <c r="D87" s="380"/>
      <c r="E87" s="377" t="s">
        <v>744</v>
      </c>
      <c r="G87" s="381"/>
      <c r="H87" s="381"/>
      <c r="I87" s="383">
        <v>1039.7551970000002</v>
      </c>
      <c r="J87" s="383"/>
      <c r="K87" s="383">
        <v>35.979791000000006</v>
      </c>
      <c r="L87" s="383"/>
      <c r="M87" s="383">
        <v>0</v>
      </c>
      <c r="N87" s="383"/>
      <c r="O87" s="383">
        <v>6.4</v>
      </c>
      <c r="P87" s="383"/>
      <c r="Q87" s="383">
        <v>0.06151802453979993</v>
      </c>
      <c r="R87" s="383"/>
      <c r="S87" s="383">
        <v>1082.19650602454</v>
      </c>
    </row>
    <row r="88" spans="1:19" s="377" customFormat="1" ht="12.75">
      <c r="A88" s="377" t="s">
        <v>741</v>
      </c>
      <c r="D88" s="380"/>
      <c r="G88" s="380"/>
      <c r="H88" s="380"/>
      <c r="I88" s="383">
        <f>I89+I101</f>
        <v>24041.56282178794</v>
      </c>
      <c r="J88" s="383"/>
      <c r="K88" s="383">
        <f>K89+K101</f>
        <v>1342.8900101311492</v>
      </c>
      <c r="L88" s="383"/>
      <c r="M88" s="383">
        <f>M89+M101</f>
        <v>1259.38847970391</v>
      </c>
      <c r="N88" s="383"/>
      <c r="O88" s="383">
        <f>O89+O101</f>
        <v>2220.514347866513</v>
      </c>
      <c r="P88" s="383"/>
      <c r="Q88" s="383">
        <f>Q89+Q101</f>
        <v>-0.6650694996487294</v>
      </c>
      <c r="R88" s="383"/>
      <c r="S88" s="383">
        <f>S89+S101</f>
        <v>28863.69058998986</v>
      </c>
    </row>
    <row r="89" spans="1:19" s="377" customFormat="1" ht="12.75">
      <c r="A89" s="380"/>
      <c r="B89" s="380" t="s">
        <v>742</v>
      </c>
      <c r="C89" s="380"/>
      <c r="D89" s="380"/>
      <c r="G89" s="380"/>
      <c r="H89" s="380"/>
      <c r="I89" s="383">
        <f>I90+I91+I92</f>
        <v>345.51465364999996</v>
      </c>
      <c r="J89" s="383"/>
      <c r="K89" s="383">
        <f>K90+K91+K92</f>
        <v>1061.8815574616497</v>
      </c>
      <c r="L89" s="383"/>
      <c r="M89" s="383">
        <f>M90+M91+M92</f>
        <v>0</v>
      </c>
      <c r="N89" s="383"/>
      <c r="O89" s="383">
        <f>O90+O91+O92</f>
        <v>19.900000000000002</v>
      </c>
      <c r="P89" s="383"/>
      <c r="Q89" s="383">
        <f>Q90+Q91+Q92</f>
        <v>-0.08924756164976344</v>
      </c>
      <c r="R89" s="383"/>
      <c r="S89" s="383">
        <f>S90+S91+S92</f>
        <v>1427.20696355</v>
      </c>
    </row>
    <row r="90" spans="1:19" s="377" customFormat="1" ht="12.75">
      <c r="A90" s="380"/>
      <c r="B90" s="380"/>
      <c r="C90" s="380"/>
      <c r="D90" s="380" t="s">
        <v>97</v>
      </c>
      <c r="G90" s="380"/>
      <c r="H90" s="380"/>
      <c r="I90" s="383">
        <v>2.7</v>
      </c>
      <c r="J90" s="383"/>
      <c r="K90" s="383">
        <v>0</v>
      </c>
      <c r="L90" s="383"/>
      <c r="M90" s="383">
        <v>0</v>
      </c>
      <c r="N90" s="383"/>
      <c r="O90" s="383">
        <v>0</v>
      </c>
      <c r="P90" s="383"/>
      <c r="Q90" s="383">
        <v>0</v>
      </c>
      <c r="R90" s="383"/>
      <c r="S90" s="383">
        <v>2.7</v>
      </c>
    </row>
    <row r="91" spans="4:19" s="377" customFormat="1" ht="12.75">
      <c r="D91" s="382" t="s">
        <v>485</v>
      </c>
      <c r="G91" s="380"/>
      <c r="H91" s="380"/>
      <c r="I91" s="383">
        <v>0</v>
      </c>
      <c r="J91" s="383"/>
      <c r="K91" s="383">
        <v>0</v>
      </c>
      <c r="L91" s="383"/>
      <c r="M91" s="383">
        <v>0</v>
      </c>
      <c r="N91" s="383"/>
      <c r="O91" s="383">
        <v>0</v>
      </c>
      <c r="P91" s="383"/>
      <c r="Q91" s="383">
        <v>0</v>
      </c>
      <c r="R91" s="383"/>
      <c r="S91" s="383">
        <v>0</v>
      </c>
    </row>
    <row r="92" spans="4:19" s="377" customFormat="1" ht="12.75">
      <c r="D92" s="380" t="s">
        <v>101</v>
      </c>
      <c r="G92" s="380"/>
      <c r="H92" s="380"/>
      <c r="I92" s="383">
        <f>I93+I96+I97+I100</f>
        <v>342.81465364999997</v>
      </c>
      <c r="J92" s="383"/>
      <c r="K92" s="383">
        <f>K93+K96+K97+K100</f>
        <v>1061.8815574616497</v>
      </c>
      <c r="L92" s="383"/>
      <c r="M92" s="383">
        <f>M93+M96+M97+M100</f>
        <v>0</v>
      </c>
      <c r="N92" s="383"/>
      <c r="O92" s="383">
        <f>O93+O96+O97+O100</f>
        <v>19.900000000000002</v>
      </c>
      <c r="P92" s="383"/>
      <c r="Q92" s="383">
        <f>Q93+Q96+Q97+Q100</f>
        <v>-0.08924756164976344</v>
      </c>
      <c r="R92" s="383"/>
      <c r="S92" s="383">
        <f>S93+S96+S97+S100</f>
        <v>1424.50696355</v>
      </c>
    </row>
    <row r="93" spans="4:19" s="377" customFormat="1" ht="12.75">
      <c r="D93" s="380"/>
      <c r="E93" s="377" t="s">
        <v>22</v>
      </c>
      <c r="G93" s="380"/>
      <c r="H93" s="380"/>
      <c r="I93" s="383">
        <f>I94+I95</f>
        <v>0</v>
      </c>
      <c r="J93" s="383"/>
      <c r="K93" s="383">
        <f>K94+K95</f>
        <v>0</v>
      </c>
      <c r="L93" s="383"/>
      <c r="M93" s="383">
        <f>M94+M95</f>
        <v>0</v>
      </c>
      <c r="N93" s="383"/>
      <c r="O93" s="383">
        <f>O94+O95</f>
        <v>0</v>
      </c>
      <c r="P93" s="383"/>
      <c r="Q93" s="383">
        <f>Q94+Q95</f>
        <v>0</v>
      </c>
      <c r="R93" s="383"/>
      <c r="S93" s="383">
        <f>S94+S95</f>
        <v>0</v>
      </c>
    </row>
    <row r="94" spans="4:19" s="377" customFormat="1" ht="12.75">
      <c r="D94" s="380"/>
      <c r="E94" s="377" t="s">
        <v>703</v>
      </c>
      <c r="G94" s="380"/>
      <c r="H94" s="380"/>
      <c r="I94" s="383">
        <v>0</v>
      </c>
      <c r="J94" s="383"/>
      <c r="K94" s="383">
        <v>0</v>
      </c>
      <c r="L94" s="383"/>
      <c r="M94" s="383">
        <v>0</v>
      </c>
      <c r="N94" s="383"/>
      <c r="O94" s="383">
        <v>0</v>
      </c>
      <c r="P94" s="383"/>
      <c r="Q94" s="383">
        <v>0</v>
      </c>
      <c r="R94" s="383"/>
      <c r="S94" s="383">
        <v>0</v>
      </c>
    </row>
    <row r="95" spans="4:19" s="377" customFormat="1" ht="12.75">
      <c r="D95" s="380"/>
      <c r="E95" s="377" t="s">
        <v>744</v>
      </c>
      <c r="G95" s="380"/>
      <c r="H95" s="380"/>
      <c r="I95" s="383">
        <v>0</v>
      </c>
      <c r="J95" s="383"/>
      <c r="K95" s="383">
        <v>0</v>
      </c>
      <c r="L95" s="383"/>
      <c r="M95" s="383">
        <v>0</v>
      </c>
      <c r="N95" s="383"/>
      <c r="O95" s="383">
        <v>0</v>
      </c>
      <c r="P95" s="383"/>
      <c r="Q95" s="383">
        <v>0</v>
      </c>
      <c r="R95" s="383"/>
      <c r="S95" s="383">
        <v>0</v>
      </c>
    </row>
    <row r="96" spans="4:19" s="377" customFormat="1" ht="12.75">
      <c r="D96" s="380"/>
      <c r="E96" s="377" t="s">
        <v>23</v>
      </c>
      <c r="G96" s="380"/>
      <c r="H96" s="380"/>
      <c r="I96" s="383">
        <v>142.2</v>
      </c>
      <c r="J96" s="383"/>
      <c r="K96" s="383">
        <v>-13.93</v>
      </c>
      <c r="L96" s="383"/>
      <c r="M96" s="383">
        <v>0</v>
      </c>
      <c r="N96" s="383"/>
      <c r="O96" s="383">
        <v>16.1</v>
      </c>
      <c r="P96" s="383"/>
      <c r="Q96" s="383">
        <v>0.030000000000022675</v>
      </c>
      <c r="R96" s="383"/>
      <c r="S96" s="383">
        <v>144.4</v>
      </c>
    </row>
    <row r="97" spans="4:19" s="377" customFormat="1" ht="12.75">
      <c r="D97" s="380"/>
      <c r="E97" s="377" t="s">
        <v>25</v>
      </c>
      <c r="G97" s="380"/>
      <c r="H97" s="380"/>
      <c r="I97" s="383">
        <f>I98+I99</f>
        <v>11.7</v>
      </c>
      <c r="J97" s="383"/>
      <c r="K97" s="383">
        <f>K98+K99</f>
        <v>-8</v>
      </c>
      <c r="L97" s="383"/>
      <c r="M97" s="383">
        <f>M98+M99</f>
        <v>0</v>
      </c>
      <c r="N97" s="383"/>
      <c r="O97" s="383">
        <f>O98+O99</f>
        <v>0</v>
      </c>
      <c r="P97" s="383"/>
      <c r="Q97" s="383">
        <f>Q98+Q99</f>
        <v>-0.09999999999999987</v>
      </c>
      <c r="R97" s="383"/>
      <c r="S97" s="383">
        <f>S98+S99</f>
        <v>3.6</v>
      </c>
    </row>
    <row r="98" spans="4:19" s="377" customFormat="1" ht="12.75">
      <c r="D98" s="380"/>
      <c r="E98" s="377" t="s">
        <v>703</v>
      </c>
      <c r="G98" s="381"/>
      <c r="H98" s="381"/>
      <c r="I98" s="383">
        <v>11.7</v>
      </c>
      <c r="J98" s="383"/>
      <c r="K98" s="383">
        <v>-8</v>
      </c>
      <c r="L98" s="383"/>
      <c r="M98" s="383">
        <v>0</v>
      </c>
      <c r="N98" s="383"/>
      <c r="O98" s="383">
        <v>0</v>
      </c>
      <c r="P98" s="383"/>
      <c r="Q98" s="383">
        <v>-0.09999999999999987</v>
      </c>
      <c r="R98" s="383"/>
      <c r="S98" s="383">
        <v>3.6</v>
      </c>
    </row>
    <row r="99" spans="4:19" s="377" customFormat="1" ht="12.75">
      <c r="D99" s="380"/>
      <c r="E99" s="377" t="s">
        <v>744</v>
      </c>
      <c r="G99" s="381"/>
      <c r="H99" s="381"/>
      <c r="I99" s="383">
        <v>0</v>
      </c>
      <c r="J99" s="383"/>
      <c r="K99" s="383">
        <v>0</v>
      </c>
      <c r="L99" s="383"/>
      <c r="M99" s="383">
        <v>0</v>
      </c>
      <c r="N99" s="383"/>
      <c r="O99" s="383">
        <v>0</v>
      </c>
      <c r="P99" s="383"/>
      <c r="Q99" s="383">
        <v>0</v>
      </c>
      <c r="R99" s="383"/>
      <c r="S99" s="383">
        <v>0</v>
      </c>
    </row>
    <row r="100" spans="4:19" s="377" customFormat="1" ht="12.75">
      <c r="D100" s="380"/>
      <c r="E100" s="377" t="s">
        <v>718</v>
      </c>
      <c r="G100" s="380"/>
      <c r="H100" s="380"/>
      <c r="I100" s="383">
        <v>188.91465365</v>
      </c>
      <c r="J100" s="383"/>
      <c r="K100" s="383">
        <v>1083.8115574616497</v>
      </c>
      <c r="L100" s="383"/>
      <c r="M100" s="383">
        <v>0</v>
      </c>
      <c r="N100" s="383"/>
      <c r="O100" s="383">
        <v>3.8</v>
      </c>
      <c r="P100" s="383"/>
      <c r="Q100" s="383">
        <v>-0.01924756164978625</v>
      </c>
      <c r="R100" s="383"/>
      <c r="S100" s="383">
        <v>1276.50696355</v>
      </c>
    </row>
    <row r="101" spans="1:19" s="377" customFormat="1" ht="12.75">
      <c r="A101" s="380"/>
      <c r="B101" s="380" t="s">
        <v>743</v>
      </c>
      <c r="C101" s="380"/>
      <c r="D101" s="380"/>
      <c r="G101" s="380"/>
      <c r="H101" s="380"/>
      <c r="I101" s="383">
        <f>I102+I103+I106+I107</f>
        <v>23696.04816813794</v>
      </c>
      <c r="J101" s="383"/>
      <c r="K101" s="383">
        <f>K102+K103+K106+K107</f>
        <v>281.00845266949955</v>
      </c>
      <c r="L101" s="383"/>
      <c r="M101" s="383">
        <f>M102+M103+M106+M107</f>
        <v>1259.38847970391</v>
      </c>
      <c r="N101" s="383"/>
      <c r="O101" s="383">
        <f>O102+O103+O106+O107</f>
        <v>2200.614347866513</v>
      </c>
      <c r="P101" s="383"/>
      <c r="Q101" s="383">
        <f>Q102+Q103+Q106+Q107</f>
        <v>-0.575821937998966</v>
      </c>
      <c r="R101" s="383"/>
      <c r="S101" s="383">
        <f>S102+S103+S106+S107</f>
        <v>27436.48362643986</v>
      </c>
    </row>
    <row r="102" spans="1:19" s="377" customFormat="1" ht="12.75">
      <c r="A102" s="380"/>
      <c r="B102" s="380"/>
      <c r="C102" s="380"/>
      <c r="D102" s="380" t="s">
        <v>196</v>
      </c>
      <c r="G102" s="380"/>
      <c r="H102" s="380"/>
      <c r="I102" s="383">
        <v>6315.444313653788</v>
      </c>
      <c r="J102" s="383"/>
      <c r="K102" s="383">
        <v>599.3350509533404</v>
      </c>
      <c r="L102" s="383"/>
      <c r="M102" s="383">
        <v>59.79623349324841</v>
      </c>
      <c r="N102" s="383"/>
      <c r="O102" s="383">
        <v>585.5231478474852</v>
      </c>
      <c r="P102" s="383"/>
      <c r="Q102" s="383">
        <v>0</v>
      </c>
      <c r="R102" s="383"/>
      <c r="S102" s="383">
        <v>7560.098745947862</v>
      </c>
    </row>
    <row r="103" spans="4:19" s="377" customFormat="1" ht="12.75">
      <c r="D103" s="380" t="s">
        <v>97</v>
      </c>
      <c r="G103" s="380"/>
      <c r="H103" s="380"/>
      <c r="I103" s="383">
        <f>I104+I105</f>
        <v>2880.6853961641605</v>
      </c>
      <c r="J103" s="383"/>
      <c r="K103" s="383">
        <f>K104+K105</f>
        <v>569.2990758283329</v>
      </c>
      <c r="L103" s="383"/>
      <c r="M103" s="383">
        <f>M104+M105</f>
        <v>633.3600660384785</v>
      </c>
      <c r="N103" s="383"/>
      <c r="O103" s="383">
        <f>O104+O105</f>
        <v>283.69120001902775</v>
      </c>
      <c r="P103" s="383"/>
      <c r="Q103" s="383">
        <f>Q104+Q105</f>
        <v>-0.561068937999643</v>
      </c>
      <c r="R103" s="383"/>
      <c r="S103" s="383">
        <f>S104+S105</f>
        <v>4366.474669112</v>
      </c>
    </row>
    <row r="104" spans="4:19" s="377" customFormat="1" ht="12.75">
      <c r="D104" s="380"/>
      <c r="E104" s="377" t="s">
        <v>609</v>
      </c>
      <c r="G104" s="380"/>
      <c r="H104" s="380"/>
      <c r="I104" s="383">
        <v>992.9284566749155</v>
      </c>
      <c r="J104" s="383"/>
      <c r="K104" s="383">
        <v>198.33107027833307</v>
      </c>
      <c r="L104" s="383"/>
      <c r="M104" s="383">
        <v>548.6922730277236</v>
      </c>
      <c r="N104" s="383"/>
      <c r="O104" s="383">
        <v>283.69120001902775</v>
      </c>
      <c r="P104" s="383"/>
      <c r="Q104" s="383">
        <v>0</v>
      </c>
      <c r="R104" s="383"/>
      <c r="S104" s="383">
        <v>2023.643</v>
      </c>
    </row>
    <row r="105" spans="4:19" s="377" customFormat="1" ht="12.75">
      <c r="D105" s="380"/>
      <c r="E105" s="377" t="s">
        <v>255</v>
      </c>
      <c r="G105" s="380"/>
      <c r="H105" s="380"/>
      <c r="I105" s="383">
        <v>1887.7569394892448</v>
      </c>
      <c r="J105" s="383"/>
      <c r="K105" s="383">
        <v>370.9680055499999</v>
      </c>
      <c r="L105" s="383"/>
      <c r="M105" s="383">
        <v>84.667793010755</v>
      </c>
      <c r="N105" s="383"/>
      <c r="O105" s="383">
        <v>0</v>
      </c>
      <c r="P105" s="383"/>
      <c r="Q105" s="383">
        <v>-0.561068937999643</v>
      </c>
      <c r="R105" s="383"/>
      <c r="S105" s="383">
        <v>2342.8316691120003</v>
      </c>
    </row>
    <row r="106" spans="4:19" s="377" customFormat="1" ht="12.75">
      <c r="D106" s="380" t="s">
        <v>485</v>
      </c>
      <c r="G106" s="381"/>
      <c r="H106" s="381"/>
      <c r="I106" s="383">
        <v>3279.371966319989</v>
      </c>
      <c r="J106" s="383"/>
      <c r="K106" s="383">
        <v>-3658.641266112175</v>
      </c>
      <c r="L106" s="383"/>
      <c r="M106" s="383">
        <v>566.232180172183</v>
      </c>
      <c r="N106" s="383"/>
      <c r="O106" s="383">
        <v>1427.5</v>
      </c>
      <c r="P106" s="383"/>
      <c r="Q106" s="383">
        <v>0</v>
      </c>
      <c r="R106" s="383"/>
      <c r="S106" s="383">
        <v>1614.4628803799974</v>
      </c>
    </row>
    <row r="107" spans="4:19" s="377" customFormat="1" ht="12.75">
      <c r="D107" s="380" t="s">
        <v>101</v>
      </c>
      <c r="G107" s="381"/>
      <c r="H107" s="381"/>
      <c r="I107" s="383">
        <f>I108+I111+I112</f>
        <v>11220.546492</v>
      </c>
      <c r="J107" s="383"/>
      <c r="K107" s="383">
        <f>K108+K111+K112</f>
        <v>2771.015592000001</v>
      </c>
      <c r="L107" s="383"/>
      <c r="M107" s="383">
        <f>M108+M111+M112</f>
        <v>0</v>
      </c>
      <c r="N107" s="383"/>
      <c r="O107" s="383">
        <f>O108+O111+O112</f>
        <v>-96.1</v>
      </c>
      <c r="P107" s="383"/>
      <c r="Q107" s="383">
        <f>Q108+Q111+Q112</f>
        <v>-0.014752999999323002</v>
      </c>
      <c r="R107" s="383"/>
      <c r="S107" s="383">
        <f>S108+S111+S112</f>
        <v>13895.447331</v>
      </c>
    </row>
    <row r="108" spans="4:19" s="377" customFormat="1" ht="12.75">
      <c r="D108" s="380"/>
      <c r="E108" s="377" t="s">
        <v>22</v>
      </c>
      <c r="G108" s="380"/>
      <c r="H108" s="380"/>
      <c r="I108" s="383">
        <f>I109+I110</f>
        <v>11008.146492</v>
      </c>
      <c r="J108" s="383"/>
      <c r="K108" s="383">
        <f>K109+K110</f>
        <v>2527.515592000001</v>
      </c>
      <c r="L108" s="383"/>
      <c r="M108" s="383">
        <f>M109+M110</f>
        <v>0</v>
      </c>
      <c r="N108" s="383"/>
      <c r="O108" s="383">
        <f>O109+O110</f>
        <v>-96.1</v>
      </c>
      <c r="P108" s="383"/>
      <c r="Q108" s="383">
        <f>Q109+Q110</f>
        <v>-0.014752999999323002</v>
      </c>
      <c r="R108" s="383"/>
      <c r="S108" s="383">
        <f>S109+S110</f>
        <v>13439.547331</v>
      </c>
    </row>
    <row r="109" spans="4:19" s="377" customFormat="1" ht="12.75">
      <c r="D109" s="380"/>
      <c r="E109" s="377" t="s">
        <v>703</v>
      </c>
      <c r="G109" s="380"/>
      <c r="H109" s="380"/>
      <c r="I109" s="383">
        <v>2026.143814</v>
      </c>
      <c r="J109" s="383"/>
      <c r="K109" s="383">
        <v>4686.376850000001</v>
      </c>
      <c r="L109" s="383"/>
      <c r="M109" s="383">
        <v>0</v>
      </c>
      <c r="N109" s="383"/>
      <c r="O109" s="383">
        <v>0</v>
      </c>
      <c r="P109" s="383"/>
      <c r="Q109" s="383">
        <v>-0.034798000000080265</v>
      </c>
      <c r="R109" s="383"/>
      <c r="S109" s="383">
        <v>6712.485866</v>
      </c>
    </row>
    <row r="110" spans="4:19" s="377" customFormat="1" ht="12.75">
      <c r="D110" s="380"/>
      <c r="E110" s="377" t="s">
        <v>744</v>
      </c>
      <c r="G110" s="380"/>
      <c r="H110" s="380"/>
      <c r="I110" s="383">
        <v>8982.002677999999</v>
      </c>
      <c r="J110" s="383"/>
      <c r="K110" s="383">
        <v>-2158.8612579999995</v>
      </c>
      <c r="L110" s="383"/>
      <c r="M110" s="383">
        <v>0</v>
      </c>
      <c r="N110" s="383"/>
      <c r="O110" s="383">
        <v>-96.1</v>
      </c>
      <c r="P110" s="383"/>
      <c r="Q110" s="383">
        <v>0.020045000000757263</v>
      </c>
      <c r="R110" s="383"/>
      <c r="S110" s="383">
        <v>6727.061465</v>
      </c>
    </row>
    <row r="111" spans="4:19" s="377" customFormat="1" ht="12.75">
      <c r="D111" s="380"/>
      <c r="E111" s="377" t="s">
        <v>90</v>
      </c>
      <c r="G111" s="380"/>
      <c r="H111" s="380"/>
      <c r="I111" s="383">
        <v>212.4</v>
      </c>
      <c r="J111" s="383"/>
      <c r="K111" s="383">
        <v>243.5</v>
      </c>
      <c r="L111" s="383"/>
      <c r="M111" s="383">
        <v>0</v>
      </c>
      <c r="N111" s="383"/>
      <c r="O111" s="383">
        <v>0</v>
      </c>
      <c r="P111" s="383"/>
      <c r="Q111" s="383">
        <v>0</v>
      </c>
      <c r="R111" s="383"/>
      <c r="S111" s="383">
        <v>455.9</v>
      </c>
    </row>
    <row r="112" spans="1:19" s="377" customFormat="1" ht="12.75">
      <c r="A112" s="380"/>
      <c r="B112" s="380"/>
      <c r="C112" s="380"/>
      <c r="D112" s="380"/>
      <c r="E112" s="377" t="s">
        <v>25</v>
      </c>
      <c r="G112" s="380"/>
      <c r="H112" s="380"/>
      <c r="I112" s="383">
        <v>0</v>
      </c>
      <c r="J112" s="383"/>
      <c r="K112" s="383">
        <v>0</v>
      </c>
      <c r="L112" s="383"/>
      <c r="M112" s="383">
        <v>0</v>
      </c>
      <c r="N112" s="383"/>
      <c r="O112" s="383">
        <v>0</v>
      </c>
      <c r="P112" s="383"/>
      <c r="Q112" s="383">
        <v>0</v>
      </c>
      <c r="R112" s="383"/>
      <c r="S112" s="383">
        <v>0</v>
      </c>
    </row>
    <row r="113" spans="1:19" s="377" customFormat="1" ht="12.75">
      <c r="A113" s="377" t="s">
        <v>747</v>
      </c>
      <c r="D113" s="380"/>
      <c r="G113" s="380"/>
      <c r="H113" s="380"/>
      <c r="I113" s="383">
        <f>I114+I117+I120+I121</f>
        <v>145476.30079603233</v>
      </c>
      <c r="J113" s="383"/>
      <c r="K113" s="383">
        <f>K114+K117+K120+K121</f>
        <v>11845.662489198605</v>
      </c>
      <c r="L113" s="383"/>
      <c r="M113" s="383">
        <f>M114+M117+M120+M121</f>
        <v>4609.133758023121</v>
      </c>
      <c r="N113" s="383"/>
      <c r="O113" s="383">
        <f>O114+O117+O120+O121</f>
        <v>14234.140967769294</v>
      </c>
      <c r="P113" s="383"/>
      <c r="Q113" s="383">
        <f>Q114+Q117+Q120+Q121</f>
        <v>-43.43588540553894</v>
      </c>
      <c r="R113" s="383"/>
      <c r="S113" s="383">
        <f>S114+S117+S120+S121</f>
        <v>176121.8021256178</v>
      </c>
    </row>
    <row r="114" spans="4:19" s="377" customFormat="1" ht="12.75">
      <c r="D114" s="380" t="s">
        <v>196</v>
      </c>
      <c r="G114" s="380"/>
      <c r="H114" s="380"/>
      <c r="I114" s="383">
        <f>I115+I116</f>
        <v>93043.54518465896</v>
      </c>
      <c r="J114" s="383"/>
      <c r="K114" s="383">
        <f>K115+K116</f>
        <v>12274.581262614769</v>
      </c>
      <c r="L114" s="383"/>
      <c r="M114" s="383">
        <f>M115+M116</f>
        <v>1019.7803829617359</v>
      </c>
      <c r="N114" s="383"/>
      <c r="O114" s="383">
        <f>O115+O116</f>
        <v>7452.241764234008</v>
      </c>
      <c r="P114" s="383"/>
      <c r="Q114" s="383">
        <f>Q115+Q116</f>
        <v>44.821658171884394</v>
      </c>
      <c r="R114" s="383"/>
      <c r="S114" s="383">
        <f>S115+S116</f>
        <v>113834.97025264135</v>
      </c>
    </row>
    <row r="115" spans="4:19" s="377" customFormat="1" ht="12.75">
      <c r="D115" s="380"/>
      <c r="E115" s="377" t="s">
        <v>704</v>
      </c>
      <c r="G115" s="380"/>
      <c r="H115" s="380"/>
      <c r="I115" s="383">
        <v>89639.22643510887</v>
      </c>
      <c r="J115" s="383"/>
      <c r="K115" s="383">
        <v>11742.209106471166</v>
      </c>
      <c r="L115" s="383"/>
      <c r="M115" s="383">
        <v>1019.7803829617359</v>
      </c>
      <c r="N115" s="383"/>
      <c r="O115" s="383">
        <v>7358.72976309958</v>
      </c>
      <c r="P115" s="383"/>
      <c r="Q115" s="383">
        <v>0</v>
      </c>
      <c r="R115" s="383"/>
      <c r="S115" s="383">
        <v>109759.94568764135</v>
      </c>
    </row>
    <row r="116" spans="4:19" s="377" customFormat="1" ht="12.75">
      <c r="D116" s="380"/>
      <c r="E116" s="377" t="s">
        <v>17</v>
      </c>
      <c r="G116" s="380"/>
      <c r="H116" s="380"/>
      <c r="I116" s="383">
        <v>3404.3187495500893</v>
      </c>
      <c r="J116" s="383"/>
      <c r="K116" s="383">
        <v>532.3721561436039</v>
      </c>
      <c r="L116" s="383"/>
      <c r="M116" s="383">
        <v>0</v>
      </c>
      <c r="N116" s="383"/>
      <c r="O116" s="383">
        <v>93.51200113442798</v>
      </c>
      <c r="P116" s="383"/>
      <c r="Q116" s="383">
        <v>44.821658171884394</v>
      </c>
      <c r="R116" s="383"/>
      <c r="S116" s="383">
        <v>4075.0245650000056</v>
      </c>
    </row>
    <row r="117" spans="4:19" s="377" customFormat="1" ht="12.75">
      <c r="D117" s="380" t="s">
        <v>97</v>
      </c>
      <c r="G117" s="380"/>
      <c r="H117" s="380"/>
      <c r="I117" s="383">
        <f>I118+I119</f>
        <v>15143.806983225844</v>
      </c>
      <c r="J117" s="383"/>
      <c r="K117" s="383">
        <f>K118+K119</f>
        <v>1761.5824938309277</v>
      </c>
      <c r="L117" s="383"/>
      <c r="M117" s="383">
        <f>M118+M119</f>
        <v>2776.8242623143606</v>
      </c>
      <c r="N117" s="383"/>
      <c r="O117" s="383">
        <f>O118+O119</f>
        <v>1945.420001535287</v>
      </c>
      <c r="P117" s="383"/>
      <c r="Q117" s="383">
        <f>Q118+Q119</f>
        <v>8.843012919308205</v>
      </c>
      <c r="R117" s="383"/>
      <c r="S117" s="383">
        <f>S118+S119</f>
        <v>21636.47675382573</v>
      </c>
    </row>
    <row r="118" spans="4:19" s="377" customFormat="1" ht="12.75">
      <c r="D118" s="380"/>
      <c r="E118" s="377" t="s">
        <v>609</v>
      </c>
      <c r="G118" s="380"/>
      <c r="H118" s="380"/>
      <c r="I118" s="383">
        <v>7966.309521884146</v>
      </c>
      <c r="J118" s="383"/>
      <c r="K118" s="383">
        <v>129.64318412675993</v>
      </c>
      <c r="L118" s="383"/>
      <c r="M118" s="383">
        <v>2037.717687870551</v>
      </c>
      <c r="N118" s="383"/>
      <c r="O118" s="383">
        <v>1949.2200015352869</v>
      </c>
      <c r="P118" s="383"/>
      <c r="Q118" s="383">
        <v>8.718127007413642</v>
      </c>
      <c r="R118" s="383"/>
      <c r="S118" s="383">
        <v>12091.608522424158</v>
      </c>
    </row>
    <row r="119" spans="4:19" s="377" customFormat="1" ht="12.75">
      <c r="D119" s="380"/>
      <c r="E119" s="377" t="s">
        <v>255</v>
      </c>
      <c r="G119" s="381"/>
      <c r="H119" s="381"/>
      <c r="I119" s="383">
        <v>7177.497461341698</v>
      </c>
      <c r="J119" s="383"/>
      <c r="K119" s="383">
        <v>1631.9393097041677</v>
      </c>
      <c r="L119" s="383"/>
      <c r="M119" s="383">
        <v>739.1065744438098</v>
      </c>
      <c r="N119" s="383"/>
      <c r="O119" s="383">
        <v>-3.8</v>
      </c>
      <c r="P119" s="383"/>
      <c r="Q119" s="383">
        <v>0.12488591189456333</v>
      </c>
      <c r="R119" s="383"/>
      <c r="S119" s="383">
        <v>9544.86823140157</v>
      </c>
    </row>
    <row r="120" spans="4:19" s="377" customFormat="1" ht="12.75">
      <c r="D120" s="380" t="s">
        <v>485</v>
      </c>
      <c r="G120" s="381"/>
      <c r="H120" s="381"/>
      <c r="I120" s="383">
        <v>809.00115609</v>
      </c>
      <c r="J120" s="383"/>
      <c r="K120" s="383">
        <v>-5286.625684737024</v>
      </c>
      <c r="L120" s="383"/>
      <c r="M120" s="383">
        <v>812.5291127470246</v>
      </c>
      <c r="N120" s="383"/>
      <c r="O120" s="383">
        <v>4597.979201999999</v>
      </c>
      <c r="P120" s="383"/>
      <c r="Q120" s="383">
        <v>2.842170943040401E-14</v>
      </c>
      <c r="R120" s="383"/>
      <c r="S120" s="383">
        <v>932.8837861000004</v>
      </c>
    </row>
    <row r="121" spans="4:19" s="377" customFormat="1" ht="12.75">
      <c r="D121" s="380" t="s">
        <v>101</v>
      </c>
      <c r="G121" s="380"/>
      <c r="H121" s="380"/>
      <c r="I121" s="383">
        <f>I122+I125+I128</f>
        <v>36479.94747205752</v>
      </c>
      <c r="J121" s="383"/>
      <c r="K121" s="383">
        <f>K122+K125+K128</f>
        <v>3096.1244174899334</v>
      </c>
      <c r="L121" s="383"/>
      <c r="M121" s="383">
        <f>M122+M125+M128</f>
        <v>0</v>
      </c>
      <c r="N121" s="383"/>
      <c r="O121" s="383">
        <f>O122+O125+O128</f>
        <v>238.5</v>
      </c>
      <c r="P121" s="383"/>
      <c r="Q121" s="383">
        <f>Q122+Q125+Q128</f>
        <v>-97.10055649673157</v>
      </c>
      <c r="R121" s="383"/>
      <c r="S121" s="383">
        <f>S122+S125+S128</f>
        <v>39717.47133305072</v>
      </c>
    </row>
    <row r="122" spans="4:19" s="377" customFormat="1" ht="12.75">
      <c r="D122" s="380"/>
      <c r="E122" s="377" t="s">
        <v>21</v>
      </c>
      <c r="G122" s="380"/>
      <c r="H122" s="380"/>
      <c r="I122" s="383">
        <f>I123+I124</f>
        <v>9563.75857578959</v>
      </c>
      <c r="J122" s="383"/>
      <c r="K122" s="383">
        <f>K123+K124</f>
        <v>-433.8064408845938</v>
      </c>
      <c r="L122" s="383"/>
      <c r="M122" s="383">
        <f>M123+M124</f>
        <v>0</v>
      </c>
      <c r="N122" s="383"/>
      <c r="O122" s="383">
        <f>O123+O124</f>
        <v>0</v>
      </c>
      <c r="P122" s="383"/>
      <c r="Q122" s="383">
        <f>Q123+Q124</f>
        <v>0.7856744143512008</v>
      </c>
      <c r="R122" s="383"/>
      <c r="S122" s="383">
        <f>S123+S124</f>
        <v>9130.737809319346</v>
      </c>
    </row>
    <row r="123" spans="4:19" s="377" customFormat="1" ht="12.75">
      <c r="D123" s="380"/>
      <c r="E123" s="377" t="s">
        <v>703</v>
      </c>
      <c r="G123" s="380"/>
      <c r="H123" s="380"/>
      <c r="I123" s="383">
        <v>8565.57565678959</v>
      </c>
      <c r="J123" s="383"/>
      <c r="K123" s="383">
        <v>-276.8603898845938</v>
      </c>
      <c r="L123" s="383"/>
      <c r="M123" s="383">
        <v>0</v>
      </c>
      <c r="N123" s="383"/>
      <c r="O123" s="383">
        <v>0</v>
      </c>
      <c r="P123" s="383"/>
      <c r="Q123" s="383">
        <v>0.8006947476846449</v>
      </c>
      <c r="R123" s="383"/>
      <c r="S123" s="383">
        <v>8289.51596165268</v>
      </c>
    </row>
    <row r="124" spans="4:19" s="377" customFormat="1" ht="12.75">
      <c r="D124" s="380"/>
      <c r="E124" s="377" t="s">
        <v>744</v>
      </c>
      <c r="G124" s="380"/>
      <c r="H124" s="380"/>
      <c r="I124" s="383">
        <v>998.1829190000001</v>
      </c>
      <c r="J124" s="383"/>
      <c r="K124" s="383">
        <v>-156.946051</v>
      </c>
      <c r="L124" s="383"/>
      <c r="M124" s="383">
        <v>0</v>
      </c>
      <c r="N124" s="383"/>
      <c r="O124" s="383">
        <v>0</v>
      </c>
      <c r="P124" s="383"/>
      <c r="Q124" s="383">
        <v>-0.015020333333444116</v>
      </c>
      <c r="R124" s="383"/>
      <c r="S124" s="383">
        <v>841.2218476666666</v>
      </c>
    </row>
    <row r="125" spans="4:19" s="377" customFormat="1" ht="12.75">
      <c r="D125" s="380"/>
      <c r="E125" s="377" t="s">
        <v>22</v>
      </c>
      <c r="G125" s="380"/>
      <c r="H125" s="380"/>
      <c r="I125" s="383">
        <f>I126+I127</f>
        <v>26916.188896267933</v>
      </c>
      <c r="J125" s="383"/>
      <c r="K125" s="383">
        <f>K126+K127</f>
        <v>3529.9308583745274</v>
      </c>
      <c r="L125" s="383"/>
      <c r="M125" s="383">
        <f>M126+M127</f>
        <v>0</v>
      </c>
      <c r="N125" s="383"/>
      <c r="O125" s="383">
        <f>O126+O127</f>
        <v>238.5</v>
      </c>
      <c r="P125" s="383"/>
      <c r="Q125" s="383">
        <f>Q126+Q127</f>
        <v>-97.88623091108278</v>
      </c>
      <c r="R125" s="383"/>
      <c r="S125" s="383">
        <f>S126+S127</f>
        <v>30586.73352373138</v>
      </c>
    </row>
    <row r="126" spans="1:19" s="377" customFormat="1" ht="12.75">
      <c r="A126" s="382"/>
      <c r="B126" s="382"/>
      <c r="C126" s="382"/>
      <c r="D126" s="388"/>
      <c r="E126" s="382" t="s">
        <v>703</v>
      </c>
      <c r="G126" s="380"/>
      <c r="H126" s="380"/>
      <c r="I126" s="383">
        <v>2806.8016200944726</v>
      </c>
      <c r="J126" s="383"/>
      <c r="K126" s="383">
        <v>-1456.2152600944723</v>
      </c>
      <c r="L126" s="383"/>
      <c r="M126" s="383">
        <v>0</v>
      </c>
      <c r="N126" s="383"/>
      <c r="O126" s="383">
        <v>0</v>
      </c>
      <c r="P126" s="383"/>
      <c r="Q126" s="383">
        <v>-0.015175000000098748</v>
      </c>
      <c r="R126" s="383"/>
      <c r="S126" s="383">
        <v>1350.571185</v>
      </c>
    </row>
    <row r="127" spans="1:19" s="377" customFormat="1" ht="12.75">
      <c r="A127" s="382"/>
      <c r="B127" s="382"/>
      <c r="C127" s="382"/>
      <c r="D127" s="388"/>
      <c r="E127" s="382" t="s">
        <v>744</v>
      </c>
      <c r="G127" s="380"/>
      <c r="H127" s="380"/>
      <c r="I127" s="383">
        <v>24109.38727617346</v>
      </c>
      <c r="J127" s="383"/>
      <c r="K127" s="383">
        <v>4986.146118469</v>
      </c>
      <c r="L127" s="383"/>
      <c r="M127" s="383">
        <v>0</v>
      </c>
      <c r="N127" s="383"/>
      <c r="O127" s="383">
        <v>238.5</v>
      </c>
      <c r="P127" s="383"/>
      <c r="Q127" s="383">
        <v>-97.87105591108268</v>
      </c>
      <c r="R127" s="383"/>
      <c r="S127" s="383">
        <v>29236.162338731378</v>
      </c>
    </row>
    <row r="128" spans="5:19" s="377" customFormat="1" ht="12.75">
      <c r="E128" s="377" t="s">
        <v>25</v>
      </c>
      <c r="G128" s="380"/>
      <c r="H128" s="380"/>
      <c r="I128" s="383">
        <v>0</v>
      </c>
      <c r="J128" s="383"/>
      <c r="K128" s="383">
        <v>0</v>
      </c>
      <c r="L128" s="383"/>
      <c r="M128" s="383">
        <v>0</v>
      </c>
      <c r="N128" s="383"/>
      <c r="O128" s="383">
        <v>0</v>
      </c>
      <c r="P128" s="383"/>
      <c r="Q128" s="383">
        <v>0</v>
      </c>
      <c r="R128" s="383"/>
      <c r="S128" s="383">
        <v>0</v>
      </c>
    </row>
    <row r="129" spans="1:19" s="382" customFormat="1" ht="12.75">
      <c r="A129" s="384"/>
      <c r="B129" s="384"/>
      <c r="C129" s="384"/>
      <c r="D129" s="384"/>
      <c r="E129" s="384"/>
      <c r="F129" s="384"/>
      <c r="G129" s="384"/>
      <c r="H129" s="384"/>
      <c r="I129" s="385"/>
      <c r="J129" s="385"/>
      <c r="K129" s="386"/>
      <c r="L129" s="386"/>
      <c r="M129" s="386"/>
      <c r="N129" s="386"/>
      <c r="O129" s="386"/>
      <c r="P129" s="386"/>
      <c r="Q129" s="385"/>
      <c r="R129" s="385"/>
      <c r="S129" s="385"/>
    </row>
    <row r="130" spans="9:19" s="257" customFormat="1" ht="12.75">
      <c r="I130" s="243"/>
      <c r="J130" s="243"/>
      <c r="K130" s="243"/>
      <c r="L130" s="243"/>
      <c r="M130" s="243"/>
      <c r="N130" s="243"/>
      <c r="O130" s="243"/>
      <c r="P130" s="243"/>
      <c r="Q130" s="243"/>
      <c r="R130" s="243"/>
      <c r="S130" s="243"/>
    </row>
    <row r="131" spans="1:19" s="192" customFormat="1" ht="12.75">
      <c r="A131" s="387" t="s">
        <v>589</v>
      </c>
      <c r="B131" s="377" t="s">
        <v>705</v>
      </c>
      <c r="C131" s="377"/>
      <c r="D131" s="377"/>
      <c r="E131" s="377"/>
      <c r="F131" s="377"/>
      <c r="G131" s="377"/>
      <c r="H131" s="377"/>
      <c r="I131" s="383"/>
      <c r="J131" s="383"/>
      <c r="K131" s="383"/>
      <c r="L131" s="383"/>
      <c r="M131" s="383"/>
      <c r="N131" s="383"/>
      <c r="O131" s="383"/>
      <c r="P131" s="383"/>
      <c r="Q131" s="383"/>
      <c r="R131" s="383"/>
      <c r="S131" s="383"/>
    </row>
    <row r="132" spans="1:19" s="192" customFormat="1" ht="12.75">
      <c r="A132" s="377"/>
      <c r="B132" s="377" t="s">
        <v>706</v>
      </c>
      <c r="C132" s="377"/>
      <c r="D132" s="377"/>
      <c r="E132" s="377"/>
      <c r="F132" s="377"/>
      <c r="G132" s="377"/>
      <c r="H132" s="377"/>
      <c r="I132" s="383"/>
      <c r="J132" s="383"/>
      <c r="K132" s="383"/>
      <c r="L132" s="383"/>
      <c r="M132" s="383"/>
      <c r="N132" s="383"/>
      <c r="O132" s="383"/>
      <c r="P132" s="383"/>
      <c r="Q132" s="383"/>
      <c r="R132" s="383"/>
      <c r="S132" s="383"/>
    </row>
    <row r="133" spans="2:19" s="377" customFormat="1" ht="12.75">
      <c r="B133" s="377" t="s">
        <v>713</v>
      </c>
      <c r="I133" s="383"/>
      <c r="J133" s="383"/>
      <c r="K133" s="383"/>
      <c r="L133" s="383"/>
      <c r="M133" s="383"/>
      <c r="N133" s="383"/>
      <c r="O133" s="383"/>
      <c r="P133" s="383"/>
      <c r="Q133" s="383"/>
      <c r="R133" s="383"/>
      <c r="S133" s="383"/>
    </row>
    <row r="134" spans="1:19" s="377" customFormat="1" ht="12.75">
      <c r="A134" s="363"/>
      <c r="B134" s="363" t="s">
        <v>712</v>
      </c>
      <c r="C134" s="363"/>
      <c r="D134" s="363"/>
      <c r="E134" s="363"/>
      <c r="I134" s="383"/>
      <c r="J134" s="383"/>
      <c r="K134" s="383"/>
      <c r="L134" s="383"/>
      <c r="M134" s="383"/>
      <c r="N134" s="383"/>
      <c r="O134" s="383"/>
      <c r="P134" s="383"/>
      <c r="Q134" s="383"/>
      <c r="R134" s="383"/>
      <c r="S134" s="383"/>
    </row>
    <row r="135" spans="1:19" s="377" customFormat="1" ht="12.75">
      <c r="A135" s="363" t="s">
        <v>748</v>
      </c>
      <c r="B135" s="363"/>
      <c r="C135" s="363"/>
      <c r="D135" s="363"/>
      <c r="E135" s="363"/>
      <c r="I135" s="383"/>
      <c r="J135" s="383"/>
      <c r="K135" s="383"/>
      <c r="L135" s="383"/>
      <c r="M135" s="383"/>
      <c r="N135" s="383"/>
      <c r="O135" s="383"/>
      <c r="P135" s="383"/>
      <c r="Q135" s="383"/>
      <c r="R135" s="383"/>
      <c r="S135" s="383"/>
    </row>
    <row r="136" spans="1:19" s="377" customFormat="1" ht="12.75">
      <c r="A136" s="363"/>
      <c r="B136" s="363"/>
      <c r="C136" s="363"/>
      <c r="D136" s="363"/>
      <c r="E136" s="363"/>
      <c r="I136" s="383"/>
      <c r="J136" s="383"/>
      <c r="K136" s="383"/>
      <c r="L136" s="383"/>
      <c r="M136" s="383"/>
      <c r="N136" s="383"/>
      <c r="O136" s="383"/>
      <c r="P136" s="383"/>
      <c r="Q136" s="383"/>
      <c r="R136" s="383"/>
      <c r="S136" s="383"/>
    </row>
    <row r="137" spans="1:19" s="377" customFormat="1" ht="12.75">
      <c r="A137" s="363"/>
      <c r="B137" s="363"/>
      <c r="C137" s="363"/>
      <c r="D137" s="363"/>
      <c r="E137" s="363"/>
      <c r="I137" s="383"/>
      <c r="J137" s="383"/>
      <c r="K137" s="383"/>
      <c r="L137" s="383"/>
      <c r="M137" s="383"/>
      <c r="N137" s="383"/>
      <c r="O137" s="383"/>
      <c r="P137" s="383"/>
      <c r="Q137" s="383"/>
      <c r="R137" s="383"/>
      <c r="S137" s="383"/>
    </row>
    <row r="138" spans="1:19" s="377" customFormat="1" ht="12.75">
      <c r="A138" s="363"/>
      <c r="B138" s="363"/>
      <c r="C138" s="363"/>
      <c r="D138" s="363"/>
      <c r="E138" s="363"/>
      <c r="I138" s="383"/>
      <c r="J138" s="383"/>
      <c r="K138" s="383"/>
      <c r="L138" s="383"/>
      <c r="M138" s="383"/>
      <c r="N138" s="383"/>
      <c r="O138" s="383"/>
      <c r="P138" s="383"/>
      <c r="Q138" s="383"/>
      <c r="R138" s="383"/>
      <c r="S138" s="383"/>
    </row>
    <row r="139" spans="1:19" s="377" customFormat="1" ht="12.75">
      <c r="A139" s="363"/>
      <c r="B139" s="363"/>
      <c r="C139" s="363"/>
      <c r="D139" s="363"/>
      <c r="E139" s="363"/>
      <c r="I139" s="383"/>
      <c r="J139" s="383"/>
      <c r="K139" s="383"/>
      <c r="L139" s="383"/>
      <c r="M139" s="383"/>
      <c r="N139" s="383"/>
      <c r="O139" s="383"/>
      <c r="P139" s="383"/>
      <c r="Q139" s="383"/>
      <c r="R139" s="383"/>
      <c r="S139" s="383"/>
    </row>
    <row r="140" spans="1:19" s="377" customFormat="1" ht="12.75">
      <c r="A140" s="363"/>
      <c r="B140" s="363"/>
      <c r="C140" s="363"/>
      <c r="D140" s="363"/>
      <c r="E140" s="363"/>
      <c r="I140" s="383"/>
      <c r="J140" s="383"/>
      <c r="K140" s="383"/>
      <c r="L140" s="383"/>
      <c r="M140" s="383"/>
      <c r="N140" s="383"/>
      <c r="O140" s="383"/>
      <c r="P140" s="383"/>
      <c r="Q140" s="383"/>
      <c r="R140" s="383"/>
      <c r="S140" s="383"/>
    </row>
    <row r="141" spans="1:19" s="377" customFormat="1" ht="12.75">
      <c r="A141" s="363"/>
      <c r="B141" s="363"/>
      <c r="C141" s="363"/>
      <c r="D141" s="363"/>
      <c r="E141" s="363"/>
      <c r="I141" s="383"/>
      <c r="J141" s="383"/>
      <c r="K141" s="383"/>
      <c r="L141" s="383"/>
      <c r="M141" s="383"/>
      <c r="N141" s="383"/>
      <c r="O141" s="383"/>
      <c r="P141" s="383"/>
      <c r="Q141" s="383"/>
      <c r="R141" s="383"/>
      <c r="S141" s="383"/>
    </row>
    <row r="142" spans="1:19" s="377" customFormat="1" ht="12.75">
      <c r="A142" s="363"/>
      <c r="B142" s="363"/>
      <c r="C142" s="363"/>
      <c r="D142" s="363"/>
      <c r="E142" s="363"/>
      <c r="I142" s="383"/>
      <c r="J142" s="383"/>
      <c r="K142" s="383"/>
      <c r="L142" s="383"/>
      <c r="M142" s="383"/>
      <c r="N142" s="383"/>
      <c r="O142" s="383"/>
      <c r="P142" s="383"/>
      <c r="Q142" s="383"/>
      <c r="R142" s="383"/>
      <c r="S142" s="383"/>
    </row>
    <row r="143" spans="1:19" s="377" customFormat="1" ht="12.75">
      <c r="A143" s="363"/>
      <c r="B143" s="363"/>
      <c r="C143" s="363"/>
      <c r="D143" s="363"/>
      <c r="E143" s="363"/>
      <c r="I143" s="383"/>
      <c r="J143" s="383"/>
      <c r="K143" s="383"/>
      <c r="L143" s="383"/>
      <c r="M143" s="383"/>
      <c r="N143" s="383"/>
      <c r="O143" s="383"/>
      <c r="P143" s="383"/>
      <c r="Q143" s="383"/>
      <c r="R143" s="383"/>
      <c r="S143" s="383"/>
    </row>
    <row r="144" spans="1:19" s="377" customFormat="1" ht="12.75">
      <c r="A144" s="363"/>
      <c r="B144" s="363"/>
      <c r="C144" s="363"/>
      <c r="D144" s="363"/>
      <c r="E144" s="363"/>
      <c r="I144" s="383"/>
      <c r="J144" s="383"/>
      <c r="K144" s="383"/>
      <c r="L144" s="383"/>
      <c r="M144" s="383"/>
      <c r="N144" s="383"/>
      <c r="O144" s="383"/>
      <c r="P144" s="383"/>
      <c r="Q144" s="383"/>
      <c r="R144" s="383"/>
      <c r="S144" s="383"/>
    </row>
    <row r="145" spans="1:19" s="377" customFormat="1" ht="12.75">
      <c r="A145" s="363"/>
      <c r="B145" s="363"/>
      <c r="C145" s="363"/>
      <c r="D145" s="363"/>
      <c r="E145" s="363"/>
      <c r="I145" s="383"/>
      <c r="J145" s="383"/>
      <c r="K145" s="383"/>
      <c r="L145" s="383"/>
      <c r="M145" s="383"/>
      <c r="N145" s="383"/>
      <c r="O145" s="383"/>
      <c r="P145" s="383"/>
      <c r="Q145" s="383"/>
      <c r="R145" s="383"/>
      <c r="S145" s="383"/>
    </row>
    <row r="146" spans="1:19" s="377" customFormat="1" ht="12.75">
      <c r="A146" s="363"/>
      <c r="B146" s="363"/>
      <c r="C146" s="363"/>
      <c r="D146" s="363"/>
      <c r="E146" s="363"/>
      <c r="I146" s="383"/>
      <c r="J146" s="383"/>
      <c r="K146" s="383"/>
      <c r="L146" s="383"/>
      <c r="M146" s="383"/>
      <c r="N146" s="383"/>
      <c r="O146" s="383"/>
      <c r="P146" s="383"/>
      <c r="Q146" s="383"/>
      <c r="R146" s="383"/>
      <c r="S146" s="383"/>
    </row>
    <row r="147" spans="1:19" s="377" customFormat="1" ht="12.75">
      <c r="A147" s="363"/>
      <c r="B147" s="363"/>
      <c r="C147" s="363"/>
      <c r="D147" s="363"/>
      <c r="E147" s="363"/>
      <c r="I147" s="383"/>
      <c r="J147" s="383"/>
      <c r="K147" s="383"/>
      <c r="L147" s="383"/>
      <c r="M147" s="383"/>
      <c r="N147" s="383"/>
      <c r="O147" s="383"/>
      <c r="P147" s="383"/>
      <c r="Q147" s="383"/>
      <c r="R147" s="383"/>
      <c r="S147" s="383"/>
    </row>
    <row r="148" spans="1:19" s="377" customFormat="1" ht="12.75">
      <c r="A148" s="363"/>
      <c r="B148" s="363"/>
      <c r="C148" s="363"/>
      <c r="D148" s="363"/>
      <c r="E148" s="363"/>
      <c r="I148" s="383"/>
      <c r="J148" s="383"/>
      <c r="K148" s="383"/>
      <c r="L148" s="383"/>
      <c r="M148" s="383"/>
      <c r="N148" s="383"/>
      <c r="O148" s="383"/>
      <c r="P148" s="383"/>
      <c r="Q148" s="383"/>
      <c r="R148" s="383"/>
      <c r="S148" s="383"/>
    </row>
    <row r="149" spans="1:19" s="377" customFormat="1" ht="12.75">
      <c r="A149" s="363"/>
      <c r="B149" s="363"/>
      <c r="C149" s="363"/>
      <c r="D149" s="363"/>
      <c r="E149" s="363"/>
      <c r="I149" s="383"/>
      <c r="J149" s="383"/>
      <c r="K149" s="383"/>
      <c r="L149" s="383"/>
      <c r="M149" s="383"/>
      <c r="N149" s="383"/>
      <c r="O149" s="383"/>
      <c r="P149" s="383"/>
      <c r="Q149" s="383"/>
      <c r="R149" s="383"/>
      <c r="S149" s="383"/>
    </row>
    <row r="150" spans="1:19" s="377" customFormat="1" ht="12.75">
      <c r="A150" s="363"/>
      <c r="B150" s="363"/>
      <c r="C150" s="363"/>
      <c r="D150" s="363"/>
      <c r="E150" s="363"/>
      <c r="I150" s="383"/>
      <c r="J150" s="383"/>
      <c r="K150" s="383"/>
      <c r="L150" s="383"/>
      <c r="M150" s="383"/>
      <c r="N150" s="383"/>
      <c r="O150" s="383"/>
      <c r="P150" s="383"/>
      <c r="Q150" s="383"/>
      <c r="R150" s="383"/>
      <c r="S150" s="383"/>
    </row>
    <row r="151" spans="1:19" s="377" customFormat="1" ht="12.75">
      <c r="A151" s="363"/>
      <c r="B151" s="363"/>
      <c r="C151" s="363"/>
      <c r="D151" s="363"/>
      <c r="E151" s="363"/>
      <c r="I151" s="383"/>
      <c r="J151" s="383"/>
      <c r="K151" s="383"/>
      <c r="L151" s="383"/>
      <c r="M151" s="383"/>
      <c r="N151" s="383"/>
      <c r="O151" s="383"/>
      <c r="P151" s="383"/>
      <c r="Q151" s="383"/>
      <c r="R151" s="383"/>
      <c r="S151" s="383"/>
    </row>
    <row r="152" spans="9:19" s="377" customFormat="1" ht="12.75">
      <c r="I152" s="383"/>
      <c r="J152" s="383"/>
      <c r="K152" s="383"/>
      <c r="L152" s="383"/>
      <c r="M152" s="383"/>
      <c r="N152" s="383"/>
      <c r="O152" s="383"/>
      <c r="P152" s="383"/>
      <c r="Q152" s="383"/>
      <c r="R152" s="383"/>
      <c r="S152" s="383"/>
    </row>
    <row r="153" spans="9:19" s="377" customFormat="1" ht="12.75">
      <c r="I153" s="383"/>
      <c r="J153" s="383"/>
      <c r="K153" s="383"/>
      <c r="L153" s="383"/>
      <c r="M153" s="383"/>
      <c r="N153" s="383"/>
      <c r="O153" s="383"/>
      <c r="P153" s="383"/>
      <c r="Q153" s="383"/>
      <c r="R153" s="383"/>
      <c r="S153" s="383"/>
    </row>
    <row r="154" spans="9:19" s="377" customFormat="1" ht="12.75">
      <c r="I154" s="383"/>
      <c r="J154" s="383"/>
      <c r="K154" s="383"/>
      <c r="L154" s="383"/>
      <c r="M154" s="383"/>
      <c r="N154" s="383"/>
      <c r="O154" s="383"/>
      <c r="P154" s="383"/>
      <c r="Q154" s="383"/>
      <c r="R154" s="383"/>
      <c r="S154" s="383"/>
    </row>
    <row r="155" spans="9:19" s="377" customFormat="1" ht="12.75">
      <c r="I155" s="388"/>
      <c r="J155" s="388"/>
      <c r="K155" s="382"/>
      <c r="L155" s="382"/>
      <c r="M155" s="382"/>
      <c r="N155" s="382"/>
      <c r="O155" s="382"/>
      <c r="P155" s="382"/>
      <c r="Q155" s="388"/>
      <c r="R155" s="388"/>
      <c r="S155" s="388"/>
    </row>
    <row r="156" spans="9:19" s="377" customFormat="1" ht="12.75">
      <c r="I156" s="388"/>
      <c r="J156" s="388"/>
      <c r="K156" s="382"/>
      <c r="L156" s="382"/>
      <c r="M156" s="382"/>
      <c r="N156" s="382"/>
      <c r="O156" s="382"/>
      <c r="P156" s="382"/>
      <c r="Q156" s="388"/>
      <c r="R156" s="388"/>
      <c r="S156" s="388"/>
    </row>
    <row r="157" spans="9:19" s="377" customFormat="1" ht="12.75">
      <c r="I157" s="388"/>
      <c r="J157" s="388"/>
      <c r="K157" s="382"/>
      <c r="L157" s="382"/>
      <c r="M157" s="382"/>
      <c r="N157" s="382"/>
      <c r="O157" s="382"/>
      <c r="P157" s="382"/>
      <c r="Q157" s="388"/>
      <c r="R157" s="388"/>
      <c r="S157" s="388"/>
    </row>
    <row r="158" spans="9:19" s="377" customFormat="1" ht="12.75">
      <c r="I158" s="388"/>
      <c r="J158" s="388"/>
      <c r="K158" s="382"/>
      <c r="L158" s="382"/>
      <c r="M158" s="382"/>
      <c r="N158" s="382"/>
      <c r="O158" s="382"/>
      <c r="P158" s="382"/>
      <c r="Q158" s="388"/>
      <c r="R158" s="388"/>
      <c r="S158" s="388"/>
    </row>
    <row r="159" spans="9:19" s="377" customFormat="1" ht="12.75">
      <c r="I159" s="388"/>
      <c r="J159" s="388"/>
      <c r="K159" s="382"/>
      <c r="L159" s="382"/>
      <c r="M159" s="382"/>
      <c r="N159" s="382"/>
      <c r="O159" s="382"/>
      <c r="P159" s="382"/>
      <c r="Q159" s="388"/>
      <c r="R159" s="388"/>
      <c r="S159" s="388"/>
    </row>
    <row r="160" spans="9:19" s="377" customFormat="1" ht="12.75">
      <c r="I160" s="388"/>
      <c r="J160" s="388"/>
      <c r="K160" s="382"/>
      <c r="L160" s="382"/>
      <c r="M160" s="382"/>
      <c r="N160" s="382"/>
      <c r="O160" s="382"/>
      <c r="P160" s="382"/>
      <c r="Q160" s="388"/>
      <c r="R160" s="388"/>
      <c r="S160" s="388"/>
    </row>
    <row r="161" spans="9:19" s="377" customFormat="1" ht="12.75">
      <c r="I161" s="388"/>
      <c r="J161" s="388"/>
      <c r="K161" s="382"/>
      <c r="L161" s="382"/>
      <c r="M161" s="382"/>
      <c r="N161" s="382"/>
      <c r="O161" s="382"/>
      <c r="P161" s="382"/>
      <c r="Q161" s="388"/>
      <c r="R161" s="388"/>
      <c r="S161" s="388"/>
    </row>
    <row r="162" spans="9:19" s="377" customFormat="1" ht="12.75">
      <c r="I162" s="388"/>
      <c r="J162" s="388"/>
      <c r="K162" s="382"/>
      <c r="L162" s="382"/>
      <c r="M162" s="382"/>
      <c r="N162" s="382"/>
      <c r="O162" s="382"/>
      <c r="P162" s="382"/>
      <c r="Q162" s="388"/>
      <c r="R162" s="388"/>
      <c r="S162" s="388"/>
    </row>
    <row r="163" spans="9:19" s="377" customFormat="1" ht="12.75">
      <c r="I163" s="388"/>
      <c r="J163" s="388"/>
      <c r="K163" s="382"/>
      <c r="L163" s="382"/>
      <c r="M163" s="382"/>
      <c r="N163" s="382"/>
      <c r="O163" s="382"/>
      <c r="P163" s="382"/>
      <c r="Q163" s="388"/>
      <c r="R163" s="388"/>
      <c r="S163" s="388"/>
    </row>
    <row r="164" spans="9:19" s="377" customFormat="1" ht="12.75">
      <c r="I164" s="388"/>
      <c r="J164" s="388"/>
      <c r="K164" s="382"/>
      <c r="L164" s="382"/>
      <c r="M164" s="382"/>
      <c r="N164" s="382"/>
      <c r="O164" s="382"/>
      <c r="P164" s="382"/>
      <c r="Q164" s="388"/>
      <c r="R164" s="388"/>
      <c r="S164" s="388"/>
    </row>
    <row r="165" spans="9:19" s="377" customFormat="1" ht="12.75">
      <c r="I165" s="388"/>
      <c r="J165" s="388"/>
      <c r="K165" s="382"/>
      <c r="L165" s="382"/>
      <c r="M165" s="382"/>
      <c r="N165" s="382"/>
      <c r="O165" s="382"/>
      <c r="P165" s="382"/>
      <c r="Q165" s="388"/>
      <c r="R165" s="388"/>
      <c r="S165" s="388"/>
    </row>
    <row r="166" spans="9:19" s="377" customFormat="1" ht="12.75">
      <c r="I166" s="388"/>
      <c r="J166" s="388"/>
      <c r="K166" s="382"/>
      <c r="L166" s="382"/>
      <c r="M166" s="382"/>
      <c r="N166" s="382"/>
      <c r="O166" s="382"/>
      <c r="P166" s="382"/>
      <c r="Q166" s="388"/>
      <c r="R166" s="388"/>
      <c r="S166" s="388"/>
    </row>
    <row r="167" spans="9:19" s="377" customFormat="1" ht="12.75">
      <c r="I167" s="388"/>
      <c r="J167" s="388"/>
      <c r="K167" s="382"/>
      <c r="L167" s="382"/>
      <c r="M167" s="382"/>
      <c r="N167" s="382"/>
      <c r="O167" s="382"/>
      <c r="P167" s="382"/>
      <c r="Q167" s="388"/>
      <c r="R167" s="388"/>
      <c r="S167" s="388"/>
    </row>
    <row r="168" spans="9:19" s="377" customFormat="1" ht="12.75">
      <c r="I168" s="388"/>
      <c r="J168" s="388"/>
      <c r="K168" s="382"/>
      <c r="L168" s="382"/>
      <c r="M168" s="382"/>
      <c r="N168" s="382"/>
      <c r="O168" s="382"/>
      <c r="P168" s="382"/>
      <c r="Q168" s="388"/>
      <c r="R168" s="388"/>
      <c r="S168" s="388"/>
    </row>
    <row r="169" spans="9:19" s="377" customFormat="1" ht="12.75">
      <c r="I169" s="388"/>
      <c r="J169" s="388"/>
      <c r="K169" s="382"/>
      <c r="L169" s="382"/>
      <c r="M169" s="382"/>
      <c r="N169" s="382"/>
      <c r="O169" s="382"/>
      <c r="P169" s="382"/>
      <c r="Q169" s="388"/>
      <c r="R169" s="388"/>
      <c r="S169" s="388"/>
    </row>
    <row r="170" spans="9:19" s="377" customFormat="1" ht="12.75">
      <c r="I170" s="388"/>
      <c r="J170" s="388"/>
      <c r="K170" s="382"/>
      <c r="L170" s="382"/>
      <c r="M170" s="382"/>
      <c r="N170" s="382"/>
      <c r="O170" s="382"/>
      <c r="P170" s="382"/>
      <c r="Q170" s="388"/>
      <c r="R170" s="388"/>
      <c r="S170" s="388"/>
    </row>
    <row r="171" spans="9:19" s="377" customFormat="1" ht="12.75">
      <c r="I171" s="388"/>
      <c r="J171" s="388"/>
      <c r="K171" s="382"/>
      <c r="L171" s="382"/>
      <c r="M171" s="382"/>
      <c r="N171" s="382"/>
      <c r="O171" s="382"/>
      <c r="P171" s="382"/>
      <c r="Q171" s="388"/>
      <c r="R171" s="388"/>
      <c r="S171" s="388"/>
    </row>
    <row r="172" spans="9:19" s="377" customFormat="1" ht="12.75">
      <c r="I172" s="388"/>
      <c r="J172" s="388"/>
      <c r="K172" s="382"/>
      <c r="L172" s="382"/>
      <c r="M172" s="382"/>
      <c r="N172" s="382"/>
      <c r="O172" s="382"/>
      <c r="P172" s="382"/>
      <c r="Q172" s="388"/>
      <c r="R172" s="388"/>
      <c r="S172" s="388"/>
    </row>
    <row r="173" spans="9:19" s="377" customFormat="1" ht="12.75">
      <c r="I173" s="388"/>
      <c r="J173" s="388"/>
      <c r="K173" s="382"/>
      <c r="L173" s="382"/>
      <c r="M173" s="382"/>
      <c r="N173" s="382"/>
      <c r="O173" s="382"/>
      <c r="P173" s="382"/>
      <c r="Q173" s="388"/>
      <c r="R173" s="388"/>
      <c r="S173" s="388"/>
    </row>
    <row r="174" spans="9:19" s="377" customFormat="1" ht="12.75">
      <c r="I174" s="388"/>
      <c r="J174" s="388"/>
      <c r="K174" s="382"/>
      <c r="L174" s="382"/>
      <c r="M174" s="382"/>
      <c r="N174" s="382"/>
      <c r="O174" s="382"/>
      <c r="P174" s="382"/>
      <c r="Q174" s="388"/>
      <c r="R174" s="388"/>
      <c r="S174" s="388"/>
    </row>
    <row r="175" spans="9:19" s="377" customFormat="1" ht="12.75">
      <c r="I175" s="388"/>
      <c r="J175" s="388"/>
      <c r="K175" s="382"/>
      <c r="L175" s="382"/>
      <c r="M175" s="382"/>
      <c r="N175" s="382"/>
      <c r="O175" s="382"/>
      <c r="P175" s="382"/>
      <c r="Q175" s="388"/>
      <c r="R175" s="388"/>
      <c r="S175" s="388"/>
    </row>
    <row r="176" spans="9:19" s="377" customFormat="1" ht="12.75">
      <c r="I176" s="388"/>
      <c r="J176" s="388"/>
      <c r="K176" s="382"/>
      <c r="L176" s="382"/>
      <c r="M176" s="382"/>
      <c r="N176" s="382"/>
      <c r="O176" s="382"/>
      <c r="P176" s="382"/>
      <c r="Q176" s="388"/>
      <c r="R176" s="388"/>
      <c r="S176" s="388"/>
    </row>
    <row r="177" spans="9:19" s="377" customFormat="1" ht="12.75">
      <c r="I177" s="388"/>
      <c r="J177" s="388"/>
      <c r="K177" s="382"/>
      <c r="L177" s="382"/>
      <c r="M177" s="382"/>
      <c r="N177" s="382"/>
      <c r="O177" s="382"/>
      <c r="P177" s="382"/>
      <c r="Q177" s="388"/>
      <c r="R177" s="388"/>
      <c r="S177" s="388"/>
    </row>
    <row r="178" spans="9:19" s="377" customFormat="1" ht="12.75">
      <c r="I178" s="388"/>
      <c r="J178" s="388"/>
      <c r="K178" s="382"/>
      <c r="L178" s="382"/>
      <c r="M178" s="382"/>
      <c r="N178" s="382"/>
      <c r="O178" s="382"/>
      <c r="P178" s="382"/>
      <c r="Q178" s="388"/>
      <c r="R178" s="388"/>
      <c r="S178" s="388"/>
    </row>
    <row r="179" spans="9:19" s="377" customFormat="1" ht="12.75">
      <c r="I179" s="388"/>
      <c r="J179" s="388"/>
      <c r="K179" s="382"/>
      <c r="L179" s="382"/>
      <c r="M179" s="382"/>
      <c r="N179" s="382"/>
      <c r="O179" s="382"/>
      <c r="P179" s="382"/>
      <c r="Q179" s="388"/>
      <c r="R179" s="388"/>
      <c r="S179" s="388"/>
    </row>
    <row r="180" spans="9:19" s="377" customFormat="1" ht="12.75">
      <c r="I180" s="388"/>
      <c r="J180" s="388"/>
      <c r="K180" s="382"/>
      <c r="L180" s="382"/>
      <c r="M180" s="382"/>
      <c r="N180" s="382"/>
      <c r="O180" s="382"/>
      <c r="P180" s="382"/>
      <c r="Q180" s="388"/>
      <c r="R180" s="388"/>
      <c r="S180" s="388"/>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4.xml><?xml version="1.0" encoding="utf-8"?>
<worksheet xmlns="http://schemas.openxmlformats.org/spreadsheetml/2006/main" xmlns:r="http://schemas.openxmlformats.org/officeDocument/2006/relationships">
  <dimension ref="A1:AD202"/>
  <sheetViews>
    <sheetView zoomScale="75" zoomScaleNormal="75" zoomScaleSheetLayoutView="75" zoomScalePageLayoutView="0" workbookViewId="0" topLeftCell="A1">
      <selection activeCell="N27" sqref="N27"/>
    </sheetView>
  </sheetViews>
  <sheetFormatPr defaultColWidth="6.2812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35" t="s">
        <v>347</v>
      </c>
      <c r="B1" s="436"/>
      <c r="C1" s="436"/>
      <c r="D1" s="436"/>
      <c r="E1" s="436"/>
      <c r="F1" s="436"/>
      <c r="G1" s="436"/>
      <c r="H1" s="436"/>
      <c r="I1" s="436"/>
      <c r="J1" s="436"/>
      <c r="K1" s="436"/>
      <c r="L1" s="436"/>
      <c r="M1" s="436"/>
      <c r="N1" s="436"/>
      <c r="O1" s="436"/>
      <c r="P1" s="436"/>
      <c r="Q1" s="436"/>
      <c r="R1" s="436"/>
      <c r="S1" s="436"/>
      <c r="T1" s="436"/>
      <c r="U1" s="436"/>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37" t="s">
        <v>346</v>
      </c>
      <c r="C4" s="437"/>
      <c r="D4" s="437"/>
      <c r="E4" s="437"/>
      <c r="F4" s="437"/>
      <c r="G4" s="437"/>
      <c r="H4" s="437"/>
      <c r="I4" s="437"/>
      <c r="J4" s="437"/>
      <c r="K4" s="437"/>
      <c r="L4" s="437"/>
      <c r="M4" s="437"/>
      <c r="N4" s="437"/>
      <c r="O4" s="437"/>
      <c r="P4" s="437"/>
      <c r="Q4" s="437"/>
      <c r="R4" s="437"/>
      <c r="S4" s="437"/>
      <c r="T4" s="437"/>
      <c r="U4" s="437"/>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402" t="s">
        <v>458</v>
      </c>
      <c r="M6" s="402"/>
      <c r="N6" s="402"/>
      <c r="O6" s="402"/>
      <c r="P6" s="402"/>
      <c r="Q6" s="402" t="s">
        <v>462</v>
      </c>
      <c r="R6" s="402"/>
      <c r="S6" s="402"/>
      <c r="T6" s="402"/>
      <c r="U6" s="402"/>
    </row>
    <row r="7" spans="8:21" ht="9.75" customHeight="1">
      <c r="H7" s="51"/>
      <c r="I7" s="51"/>
      <c r="J7" s="51"/>
      <c r="L7" s="42" t="s">
        <v>395</v>
      </c>
      <c r="M7" s="42" t="s">
        <v>396</v>
      </c>
      <c r="N7" s="42" t="s">
        <v>397</v>
      </c>
      <c r="O7" s="42" t="s">
        <v>398</v>
      </c>
      <c r="P7" s="42"/>
      <c r="Q7" s="42" t="s">
        <v>395</v>
      </c>
      <c r="R7" s="42" t="s">
        <v>396</v>
      </c>
      <c r="S7" s="42" t="s">
        <v>397</v>
      </c>
      <c r="T7" s="42" t="s">
        <v>398</v>
      </c>
      <c r="U7" s="42"/>
    </row>
    <row r="8" spans="2:21" ht="12.75">
      <c r="B8" s="49" t="s">
        <v>235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236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237</v>
      </c>
      <c r="D13" s="60" t="s">
        <v>238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239</v>
      </c>
      <c r="F15" s="51" t="s">
        <v>230</v>
      </c>
      <c r="K15" s="49"/>
      <c r="V15" s="49"/>
      <c r="W15" s="49"/>
      <c r="X15" s="49"/>
      <c r="Y15" s="49"/>
      <c r="Z15" s="49"/>
      <c r="AA15" s="49"/>
      <c r="AB15" s="49"/>
      <c r="AC15" s="49"/>
      <c r="AD15" s="49"/>
    </row>
    <row r="16" spans="6:30" s="51" customFormat="1" ht="12">
      <c r="F16" s="51" t="s">
        <v>240</v>
      </c>
      <c r="G16" s="51" t="s">
        <v>15</v>
      </c>
      <c r="K16" s="49"/>
      <c r="V16" s="49"/>
      <c r="W16" s="49"/>
      <c r="X16" s="49"/>
      <c r="Y16" s="49"/>
      <c r="Z16" s="49"/>
      <c r="AA16" s="49"/>
      <c r="AB16" s="49"/>
      <c r="AC16" s="49"/>
      <c r="AD16" s="49"/>
    </row>
    <row r="17" spans="7:30" s="51" customFormat="1" ht="12">
      <c r="G17" s="51" t="s">
        <v>241</v>
      </c>
      <c r="K17" s="49"/>
      <c r="V17" s="49"/>
      <c r="W17" s="49"/>
      <c r="X17" s="49"/>
      <c r="Y17" s="49"/>
      <c r="Z17" s="49"/>
      <c r="AA17" s="49"/>
      <c r="AB17" s="49"/>
      <c r="AC17" s="49"/>
      <c r="AD17" s="49"/>
    </row>
    <row r="18" spans="7:30" s="51" customFormat="1" ht="12">
      <c r="G18" s="51" t="s">
        <v>242</v>
      </c>
      <c r="K18" s="49"/>
      <c r="V18" s="49"/>
      <c r="W18" s="49"/>
      <c r="X18" s="49"/>
      <c r="Y18" s="49"/>
      <c r="Z18" s="49"/>
      <c r="AA18" s="49"/>
      <c r="AB18" s="49"/>
      <c r="AC18" s="49"/>
      <c r="AD18" s="49"/>
    </row>
    <row r="19" spans="7:30" s="51" customFormat="1" ht="12">
      <c r="G19" s="51" t="s">
        <v>243</v>
      </c>
      <c r="K19" s="49"/>
      <c r="V19" s="49"/>
      <c r="W19" s="49"/>
      <c r="X19" s="49"/>
      <c r="Y19" s="49"/>
      <c r="Z19" s="49"/>
      <c r="AA19" s="49"/>
      <c r="AB19" s="49"/>
      <c r="AC19" s="49"/>
      <c r="AD19" s="49"/>
    </row>
    <row r="20" spans="6:30" s="51" customFormat="1" ht="12">
      <c r="F20" s="51" t="s">
        <v>244</v>
      </c>
      <c r="G20" s="51" t="s">
        <v>17</v>
      </c>
      <c r="K20" s="49"/>
      <c r="V20" s="49"/>
      <c r="W20" s="49"/>
      <c r="X20" s="49"/>
      <c r="Y20" s="49"/>
      <c r="Z20" s="49"/>
      <c r="AA20" s="49"/>
      <c r="AB20" s="49"/>
      <c r="AC20" s="49"/>
      <c r="AD20" s="49"/>
    </row>
    <row r="21" spans="7:30" s="51" customFormat="1" ht="12">
      <c r="G21" s="51" t="s">
        <v>245</v>
      </c>
      <c r="K21" s="49"/>
      <c r="V21" s="49"/>
      <c r="W21" s="49"/>
      <c r="X21" s="49"/>
      <c r="Y21" s="49"/>
      <c r="Z21" s="49"/>
      <c r="AA21" s="49"/>
      <c r="AB21" s="49"/>
      <c r="AC21" s="49"/>
      <c r="AD21" s="49"/>
    </row>
    <row r="22" spans="7:30" s="51" customFormat="1" ht="12">
      <c r="G22" s="51" t="s">
        <v>246</v>
      </c>
      <c r="K22" s="49"/>
      <c r="V22" s="49"/>
      <c r="W22" s="49"/>
      <c r="X22" s="49"/>
      <c r="Y22" s="49"/>
      <c r="Z22" s="49"/>
      <c r="AA22" s="49"/>
      <c r="AB22" s="49"/>
      <c r="AC22" s="49"/>
      <c r="AD22" s="49"/>
    </row>
    <row r="23" spans="5:30" s="51" customFormat="1" ht="12">
      <c r="E23" s="51" t="s">
        <v>247</v>
      </c>
      <c r="F23" s="51" t="s">
        <v>97</v>
      </c>
      <c r="K23" s="49"/>
      <c r="V23" s="49"/>
      <c r="W23" s="49"/>
      <c r="X23" s="49"/>
      <c r="Y23" s="49"/>
      <c r="Z23" s="49"/>
      <c r="AA23" s="49"/>
      <c r="AB23" s="49"/>
      <c r="AC23" s="49"/>
      <c r="AD23" s="49"/>
    </row>
    <row r="24" spans="6:30" s="51" customFormat="1" ht="12">
      <c r="F24" s="51" t="s">
        <v>248</v>
      </c>
      <c r="G24" s="51" t="s">
        <v>249</v>
      </c>
      <c r="K24" s="49"/>
      <c r="V24" s="49"/>
      <c r="W24" s="49"/>
      <c r="X24" s="49"/>
      <c r="Y24" s="49"/>
      <c r="Z24" s="49"/>
      <c r="AA24" s="49"/>
      <c r="AB24" s="49"/>
      <c r="AC24" s="49"/>
      <c r="AD24" s="49"/>
    </row>
    <row r="25" spans="7:30" s="51" customFormat="1" ht="12">
      <c r="G25" s="51" t="s">
        <v>250</v>
      </c>
      <c r="K25" s="49"/>
      <c r="V25" s="49"/>
      <c r="W25" s="49"/>
      <c r="X25" s="49"/>
      <c r="Y25" s="49"/>
      <c r="Z25" s="49"/>
      <c r="AA25" s="49"/>
      <c r="AB25" s="49"/>
      <c r="AC25" s="49"/>
      <c r="AD25" s="49"/>
    </row>
    <row r="26" spans="7:30" s="51" customFormat="1" ht="12">
      <c r="G26" s="51" t="s">
        <v>251</v>
      </c>
      <c r="K26" s="49"/>
      <c r="V26" s="49"/>
      <c r="W26" s="49"/>
      <c r="X26" s="49"/>
      <c r="Y26" s="49"/>
      <c r="Z26" s="49"/>
      <c r="AA26" s="49"/>
      <c r="AB26" s="49"/>
      <c r="AC26" s="49"/>
      <c r="AD26" s="49"/>
    </row>
    <row r="27" spans="7:30" s="51" customFormat="1" ht="12">
      <c r="G27" s="51" t="s">
        <v>252</v>
      </c>
      <c r="K27" s="49"/>
      <c r="V27" s="49"/>
      <c r="W27" s="49"/>
      <c r="X27" s="49"/>
      <c r="Y27" s="49"/>
      <c r="Z27" s="49"/>
      <c r="AA27" s="49"/>
      <c r="AB27" s="49"/>
      <c r="AC27" s="49"/>
      <c r="AD27" s="49"/>
    </row>
    <row r="28" spans="7:30" s="51" customFormat="1" ht="12">
      <c r="G28" s="51" t="s">
        <v>253</v>
      </c>
      <c r="K28" s="49"/>
      <c r="V28" s="49"/>
      <c r="W28" s="49"/>
      <c r="X28" s="49"/>
      <c r="Y28" s="49"/>
      <c r="Z28" s="49"/>
      <c r="AA28" s="49"/>
      <c r="AB28" s="49"/>
      <c r="AC28" s="49"/>
      <c r="AD28" s="49"/>
    </row>
    <row r="29" spans="6:30" s="51" customFormat="1" ht="12">
      <c r="F29" s="51" t="s">
        <v>254</v>
      </c>
      <c r="G29" s="51" t="s">
        <v>255</v>
      </c>
      <c r="K29" s="49"/>
      <c r="V29" s="49"/>
      <c r="W29" s="49"/>
      <c r="X29" s="49"/>
      <c r="Y29" s="49"/>
      <c r="Z29" s="49"/>
      <c r="AA29" s="49"/>
      <c r="AB29" s="49"/>
      <c r="AC29" s="49"/>
      <c r="AD29" s="49"/>
    </row>
    <row r="30" spans="7:30" s="51" customFormat="1" ht="12">
      <c r="G30" s="51" t="s">
        <v>256</v>
      </c>
      <c r="K30" s="49"/>
      <c r="V30" s="49"/>
      <c r="W30" s="49"/>
      <c r="X30" s="49"/>
      <c r="Y30" s="49"/>
      <c r="Z30" s="49"/>
      <c r="AA30" s="49"/>
      <c r="AB30" s="49"/>
      <c r="AC30" s="49"/>
      <c r="AD30" s="49"/>
    </row>
    <row r="31" spans="8:30" s="51" customFormat="1" ht="12">
      <c r="H31" s="51" t="s">
        <v>257</v>
      </c>
      <c r="K31" s="49"/>
      <c r="V31" s="49"/>
      <c r="W31" s="49"/>
      <c r="X31" s="49"/>
      <c r="Y31" s="49"/>
      <c r="Z31" s="49"/>
      <c r="AA31" s="49"/>
      <c r="AB31" s="49"/>
      <c r="AC31" s="49"/>
      <c r="AD31" s="49"/>
    </row>
    <row r="32" spans="8:30" s="51" customFormat="1" ht="12">
      <c r="H32" s="51" t="s">
        <v>258</v>
      </c>
      <c r="K32" s="49"/>
      <c r="V32" s="49"/>
      <c r="W32" s="49"/>
      <c r="X32" s="49"/>
      <c r="Y32" s="49"/>
      <c r="Z32" s="49"/>
      <c r="AA32" s="49"/>
      <c r="AB32" s="49"/>
      <c r="AC32" s="49"/>
      <c r="AD32" s="49"/>
    </row>
    <row r="33" spans="8:30" s="51" customFormat="1" ht="12">
      <c r="H33" s="51" t="s">
        <v>259</v>
      </c>
      <c r="K33" s="49"/>
      <c r="V33" s="49"/>
      <c r="W33" s="49"/>
      <c r="X33" s="49"/>
      <c r="Y33" s="49"/>
      <c r="Z33" s="49"/>
      <c r="AA33" s="49"/>
      <c r="AB33" s="49"/>
      <c r="AC33" s="49"/>
      <c r="AD33" s="49"/>
    </row>
    <row r="34" spans="8:30" s="51" customFormat="1" ht="12">
      <c r="H34" s="51" t="s">
        <v>260</v>
      </c>
      <c r="K34" s="49"/>
      <c r="V34" s="49"/>
      <c r="W34" s="49"/>
      <c r="X34" s="49"/>
      <c r="Y34" s="49"/>
      <c r="Z34" s="49"/>
      <c r="AA34" s="49"/>
      <c r="AB34" s="49"/>
      <c r="AC34" s="49"/>
      <c r="AD34" s="49"/>
    </row>
    <row r="35" spans="7:30" s="51" customFormat="1" ht="12">
      <c r="G35" s="51" t="s">
        <v>261</v>
      </c>
      <c r="K35" s="49"/>
      <c r="V35" s="49"/>
      <c r="W35" s="49"/>
      <c r="X35" s="49"/>
      <c r="Y35" s="49"/>
      <c r="Z35" s="49"/>
      <c r="AA35" s="49"/>
      <c r="AB35" s="49"/>
      <c r="AC35" s="49"/>
      <c r="AD35" s="49"/>
    </row>
    <row r="36" spans="8:30" s="51" customFormat="1" ht="12">
      <c r="H36" s="51" t="s">
        <v>262</v>
      </c>
      <c r="K36" s="49"/>
      <c r="V36" s="49"/>
      <c r="W36" s="49"/>
      <c r="X36" s="49"/>
      <c r="Y36" s="49"/>
      <c r="Z36" s="49"/>
      <c r="AA36" s="49"/>
      <c r="AB36" s="49"/>
      <c r="AC36" s="49"/>
      <c r="AD36" s="49"/>
    </row>
    <row r="37" spans="8:30" s="51" customFormat="1" ht="12">
      <c r="H37" s="51" t="s">
        <v>263</v>
      </c>
      <c r="K37" s="49"/>
      <c r="V37" s="49"/>
      <c r="W37" s="49"/>
      <c r="X37" s="49"/>
      <c r="Y37" s="49"/>
      <c r="Z37" s="49"/>
      <c r="AA37" s="49"/>
      <c r="AB37" s="49"/>
      <c r="AC37" s="49"/>
      <c r="AD37" s="49"/>
    </row>
    <row r="38" spans="8:30" s="51" customFormat="1" ht="12">
      <c r="H38" s="51" t="s">
        <v>264</v>
      </c>
      <c r="K38" s="49"/>
      <c r="V38" s="49"/>
      <c r="W38" s="49"/>
      <c r="X38" s="49"/>
      <c r="Y38" s="49"/>
      <c r="Z38" s="49"/>
      <c r="AA38" s="49"/>
      <c r="AB38" s="49"/>
      <c r="AC38" s="49"/>
      <c r="AD38" s="49"/>
    </row>
    <row r="39" spans="8:30" s="51" customFormat="1" ht="12">
      <c r="H39" s="51" t="s">
        <v>265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402" t="s">
        <v>389</v>
      </c>
      <c r="M43" s="402"/>
      <c r="N43" s="402"/>
      <c r="O43" s="402"/>
      <c r="P43" s="402"/>
      <c r="Q43" s="402" t="s">
        <v>394</v>
      </c>
      <c r="R43" s="402"/>
      <c r="S43" s="402"/>
      <c r="T43" s="402"/>
      <c r="U43" s="402"/>
    </row>
    <row r="44" spans="8:21" ht="9.75" customHeight="1">
      <c r="H44" s="51"/>
      <c r="I44" s="51"/>
      <c r="J44" s="51"/>
      <c r="L44" s="42" t="s">
        <v>395</v>
      </c>
      <c r="M44" s="42" t="s">
        <v>396</v>
      </c>
      <c r="N44" s="42" t="s">
        <v>397</v>
      </c>
      <c r="O44" s="42" t="s">
        <v>398</v>
      </c>
      <c r="P44" s="42"/>
      <c r="Q44" s="42" t="s">
        <v>395</v>
      </c>
      <c r="R44" s="42" t="s">
        <v>396</v>
      </c>
      <c r="S44" s="42" t="s">
        <v>397</v>
      </c>
      <c r="T44" s="42" t="s">
        <v>398</v>
      </c>
      <c r="U44" s="42"/>
    </row>
    <row r="45" spans="2:21" ht="12.75">
      <c r="B45" s="49" t="s">
        <v>235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266</v>
      </c>
      <c r="F48" s="51" t="s">
        <v>267</v>
      </c>
      <c r="K48" s="49"/>
      <c r="V48" s="49"/>
      <c r="W48" s="49"/>
      <c r="X48" s="49"/>
      <c r="Y48" s="49"/>
      <c r="Z48" s="49"/>
      <c r="AA48" s="49"/>
      <c r="AB48" s="49"/>
      <c r="AC48" s="49"/>
      <c r="AD48" s="49"/>
    </row>
    <row r="49" spans="6:30" s="51" customFormat="1" ht="12">
      <c r="F49" s="51" t="s">
        <v>268</v>
      </c>
      <c r="K49" s="49"/>
      <c r="V49" s="49"/>
      <c r="W49" s="49"/>
      <c r="X49" s="49"/>
      <c r="Y49" s="49"/>
      <c r="Z49" s="49"/>
      <c r="AA49" s="49"/>
      <c r="AB49" s="49"/>
      <c r="AC49" s="49"/>
      <c r="AD49" s="49"/>
    </row>
    <row r="50" spans="7:30" s="51" customFormat="1" ht="12">
      <c r="G50" s="51" t="s">
        <v>269</v>
      </c>
      <c r="K50" s="49"/>
      <c r="V50" s="49"/>
      <c r="W50" s="49"/>
      <c r="X50" s="49"/>
      <c r="Y50" s="49"/>
      <c r="Z50" s="49"/>
      <c r="AA50" s="49"/>
      <c r="AB50" s="49"/>
      <c r="AC50" s="49"/>
      <c r="AD50" s="49"/>
    </row>
    <row r="51" spans="8:30" s="51" customFormat="1" ht="12">
      <c r="H51" s="51" t="s">
        <v>270</v>
      </c>
      <c r="K51" s="49"/>
      <c r="V51" s="49"/>
      <c r="W51" s="49"/>
      <c r="X51" s="49"/>
      <c r="Y51" s="49"/>
      <c r="Z51" s="49"/>
      <c r="AA51" s="49"/>
      <c r="AB51" s="49"/>
      <c r="AC51" s="49"/>
      <c r="AD51" s="49"/>
    </row>
    <row r="52" spans="8:30" s="51" customFormat="1" ht="12">
      <c r="H52" s="51" t="s">
        <v>271</v>
      </c>
      <c r="K52" s="49"/>
      <c r="V52" s="49"/>
      <c r="W52" s="49"/>
      <c r="X52" s="49"/>
      <c r="Y52" s="49"/>
      <c r="Z52" s="49"/>
      <c r="AA52" s="49"/>
      <c r="AB52" s="49"/>
      <c r="AC52" s="49"/>
      <c r="AD52" s="49"/>
    </row>
    <row r="53" spans="7:30" s="51" customFormat="1" ht="12">
      <c r="G53" s="51" t="s">
        <v>272</v>
      </c>
      <c r="K53" s="49"/>
      <c r="V53" s="49"/>
      <c r="W53" s="49"/>
      <c r="X53" s="49"/>
      <c r="Y53" s="49"/>
      <c r="Z53" s="49"/>
      <c r="AA53" s="49"/>
      <c r="AB53" s="49"/>
      <c r="AC53" s="49"/>
      <c r="AD53" s="49"/>
    </row>
    <row r="54" spans="8:30" s="51" customFormat="1" ht="12">
      <c r="H54" s="51" t="s">
        <v>273</v>
      </c>
      <c r="K54" s="49"/>
      <c r="V54" s="49"/>
      <c r="W54" s="49"/>
      <c r="X54" s="49"/>
      <c r="Y54" s="49"/>
      <c r="Z54" s="49"/>
      <c r="AA54" s="49"/>
      <c r="AB54" s="49"/>
      <c r="AC54" s="49"/>
      <c r="AD54" s="49"/>
    </row>
    <row r="55" spans="8:30" s="51" customFormat="1" ht="12">
      <c r="H55" s="51" t="s">
        <v>274</v>
      </c>
      <c r="K55" s="49"/>
      <c r="V55" s="49"/>
      <c r="W55" s="49"/>
      <c r="X55" s="49"/>
      <c r="Y55" s="49"/>
      <c r="Z55" s="49"/>
      <c r="AA55" s="49"/>
      <c r="AB55" s="49"/>
      <c r="AC55" s="49"/>
      <c r="AD55" s="49"/>
    </row>
    <row r="56" spans="9:30" s="51" customFormat="1" ht="12">
      <c r="I56" s="51" t="s">
        <v>275</v>
      </c>
      <c r="J56" s="51" t="s">
        <v>80</v>
      </c>
      <c r="K56" s="49"/>
      <c r="V56" s="49"/>
      <c r="W56" s="49"/>
      <c r="X56" s="49"/>
      <c r="Y56" s="49"/>
      <c r="Z56" s="49"/>
      <c r="AA56" s="49"/>
      <c r="AB56" s="49"/>
      <c r="AC56" s="49"/>
      <c r="AD56" s="49"/>
    </row>
    <row r="57" spans="9:30" s="51" customFormat="1" ht="12">
      <c r="I57" s="51" t="s">
        <v>276</v>
      </c>
      <c r="J57" s="51" t="s">
        <v>81</v>
      </c>
      <c r="K57" s="49"/>
      <c r="V57" s="49"/>
      <c r="W57" s="49"/>
      <c r="X57" s="49"/>
      <c r="Y57" s="49"/>
      <c r="Z57" s="49"/>
      <c r="AA57" s="49"/>
      <c r="AB57" s="49"/>
      <c r="AC57" s="49"/>
      <c r="AD57" s="49"/>
    </row>
    <row r="58" spans="6:30" s="51" customFormat="1" ht="12">
      <c r="F58" s="51" t="s">
        <v>277</v>
      </c>
      <c r="K58" s="49"/>
      <c r="V58" s="49"/>
      <c r="W58" s="49"/>
      <c r="X58" s="49"/>
      <c r="Y58" s="49"/>
      <c r="Z58" s="49"/>
      <c r="AA58" s="49"/>
      <c r="AB58" s="49"/>
      <c r="AC58" s="49"/>
      <c r="AD58" s="49"/>
    </row>
    <row r="59" spans="7:30" s="51" customFormat="1" ht="12">
      <c r="G59" s="51" t="s">
        <v>278</v>
      </c>
      <c r="K59" s="49"/>
      <c r="V59" s="49"/>
      <c r="W59" s="49"/>
      <c r="X59" s="49"/>
      <c r="Y59" s="49"/>
      <c r="Z59" s="49"/>
      <c r="AA59" s="49"/>
      <c r="AB59" s="49"/>
      <c r="AC59" s="49"/>
      <c r="AD59" s="49"/>
    </row>
    <row r="60" spans="8:30" s="51" customFormat="1" ht="12">
      <c r="H60" s="51" t="s">
        <v>279</v>
      </c>
      <c r="K60" s="49"/>
      <c r="V60" s="49"/>
      <c r="W60" s="49"/>
      <c r="X60" s="49"/>
      <c r="Y60" s="49"/>
      <c r="Z60" s="49"/>
      <c r="AA60" s="49"/>
      <c r="AB60" s="49"/>
      <c r="AC60" s="49"/>
      <c r="AD60" s="49"/>
    </row>
    <row r="61" spans="8:30" s="51" customFormat="1" ht="12">
      <c r="H61" s="51" t="s">
        <v>280</v>
      </c>
      <c r="K61" s="49"/>
      <c r="V61" s="49"/>
      <c r="W61" s="49"/>
      <c r="X61" s="49"/>
      <c r="Y61" s="49"/>
      <c r="Z61" s="49"/>
      <c r="AA61" s="49"/>
      <c r="AB61" s="49"/>
      <c r="AC61" s="49"/>
      <c r="AD61" s="49"/>
    </row>
    <row r="62" spans="7:30" s="51" customFormat="1" ht="12">
      <c r="G62" s="51" t="s">
        <v>281</v>
      </c>
      <c r="K62" s="49"/>
      <c r="V62" s="49"/>
      <c r="W62" s="49"/>
      <c r="X62" s="49"/>
      <c r="Y62" s="49"/>
      <c r="Z62" s="49"/>
      <c r="AA62" s="49"/>
      <c r="AB62" s="49"/>
      <c r="AC62" s="49"/>
      <c r="AD62" s="49"/>
    </row>
    <row r="63" spans="8:30" s="51" customFormat="1" ht="12">
      <c r="H63" s="51" t="s">
        <v>282</v>
      </c>
      <c r="K63" s="49"/>
      <c r="V63" s="49"/>
      <c r="W63" s="49"/>
      <c r="X63" s="49"/>
      <c r="Y63" s="49"/>
      <c r="Z63" s="49"/>
      <c r="AA63" s="49"/>
      <c r="AB63" s="49"/>
      <c r="AC63" s="49"/>
      <c r="AD63" s="49"/>
    </row>
    <row r="64" spans="8:30" s="51" customFormat="1" ht="12">
      <c r="H64" s="51" t="s">
        <v>283</v>
      </c>
      <c r="K64" s="49"/>
      <c r="V64" s="49"/>
      <c r="W64" s="49"/>
      <c r="X64" s="49"/>
      <c r="Y64" s="49"/>
      <c r="Z64" s="49"/>
      <c r="AA64" s="49"/>
      <c r="AB64" s="49"/>
      <c r="AC64" s="49"/>
      <c r="AD64" s="49"/>
    </row>
    <row r="65" spans="7:30" s="51" customFormat="1" ht="12">
      <c r="G65" s="51" t="s">
        <v>284</v>
      </c>
      <c r="K65" s="49"/>
      <c r="V65" s="49"/>
      <c r="W65" s="49"/>
      <c r="X65" s="49"/>
      <c r="Y65" s="49"/>
      <c r="Z65" s="49"/>
      <c r="AA65" s="49"/>
      <c r="AB65" s="49"/>
      <c r="AC65" s="49"/>
      <c r="AD65" s="49"/>
    </row>
    <row r="66" spans="8:30" s="51" customFormat="1" ht="12">
      <c r="H66" s="51" t="s">
        <v>285</v>
      </c>
      <c r="K66" s="49"/>
      <c r="V66" s="49"/>
      <c r="W66" s="49"/>
      <c r="X66" s="49"/>
      <c r="Y66" s="49"/>
      <c r="Z66" s="49"/>
      <c r="AA66" s="49"/>
      <c r="AB66" s="49"/>
      <c r="AC66" s="49"/>
      <c r="AD66" s="49"/>
    </row>
    <row r="67" spans="8:30" s="51" customFormat="1" ht="12">
      <c r="H67" s="51" t="s">
        <v>286</v>
      </c>
      <c r="K67" s="49"/>
      <c r="V67" s="49"/>
      <c r="W67" s="49"/>
      <c r="X67" s="49"/>
      <c r="Y67" s="49"/>
      <c r="Z67" s="49"/>
      <c r="AA67" s="49"/>
      <c r="AB67" s="49"/>
      <c r="AC67" s="49"/>
      <c r="AD67" s="49"/>
    </row>
    <row r="68" spans="7:30" s="51" customFormat="1" ht="12">
      <c r="G68" s="51" t="s">
        <v>287</v>
      </c>
      <c r="K68" s="49"/>
      <c r="V68" s="49"/>
      <c r="W68" s="49"/>
      <c r="X68" s="49"/>
      <c r="Y68" s="49"/>
      <c r="Z68" s="49"/>
      <c r="AA68" s="49"/>
      <c r="AB68" s="49"/>
      <c r="AC68" s="49"/>
      <c r="AD68" s="49"/>
    </row>
    <row r="69" spans="8:30" s="51" customFormat="1" ht="12">
      <c r="H69" s="51" t="s">
        <v>288</v>
      </c>
      <c r="K69" s="49"/>
      <c r="V69" s="49"/>
      <c r="W69" s="49"/>
      <c r="X69" s="49"/>
      <c r="Y69" s="49"/>
      <c r="Z69" s="49"/>
      <c r="AA69" s="49"/>
      <c r="AB69" s="49"/>
      <c r="AC69" s="49"/>
      <c r="AD69" s="49"/>
    </row>
    <row r="70" spans="8:30" s="51" customFormat="1" ht="12">
      <c r="H70" s="51" t="s">
        <v>289</v>
      </c>
      <c r="K70" s="49"/>
      <c r="V70" s="49"/>
      <c r="W70" s="49"/>
      <c r="X70" s="49"/>
      <c r="Y70" s="49"/>
      <c r="Z70" s="49"/>
      <c r="AA70" s="49"/>
      <c r="AB70" s="49"/>
      <c r="AC70" s="49"/>
      <c r="AD70" s="49"/>
    </row>
    <row r="71" spans="6:30" s="51" customFormat="1" ht="12">
      <c r="F71" s="51" t="s">
        <v>290</v>
      </c>
      <c r="K71" s="49"/>
      <c r="V71" s="49"/>
      <c r="W71" s="49"/>
      <c r="X71" s="49"/>
      <c r="Y71" s="49"/>
      <c r="Z71" s="49"/>
      <c r="AA71" s="49"/>
      <c r="AB71" s="49"/>
      <c r="AC71" s="49"/>
      <c r="AD71" s="49"/>
    </row>
    <row r="72" spans="7:30" s="51" customFormat="1" ht="12">
      <c r="G72" s="51" t="s">
        <v>291</v>
      </c>
      <c r="K72" s="49"/>
      <c r="V72" s="49"/>
      <c r="W72" s="49"/>
      <c r="X72" s="49"/>
      <c r="Y72" s="49"/>
      <c r="Z72" s="49"/>
      <c r="AA72" s="49"/>
      <c r="AB72" s="49"/>
      <c r="AC72" s="49"/>
      <c r="AD72" s="49"/>
    </row>
    <row r="73" spans="7:30" s="51" customFormat="1" ht="12">
      <c r="G73" s="51" t="s">
        <v>292</v>
      </c>
      <c r="K73" s="49"/>
      <c r="V73" s="49"/>
      <c r="W73" s="49"/>
      <c r="X73" s="49"/>
      <c r="Y73" s="49"/>
      <c r="Z73" s="49"/>
      <c r="AA73" s="49"/>
      <c r="AB73" s="49"/>
      <c r="AC73" s="49"/>
      <c r="AD73" s="49"/>
    </row>
    <row r="74" spans="7:30" s="51" customFormat="1" ht="12">
      <c r="G74" s="51" t="s">
        <v>293</v>
      </c>
      <c r="K74" s="49"/>
      <c r="V74" s="49"/>
      <c r="W74" s="49"/>
      <c r="X74" s="49"/>
      <c r="Y74" s="49"/>
      <c r="Z74" s="49"/>
      <c r="AA74" s="49"/>
      <c r="AB74" s="49"/>
      <c r="AC74" s="49"/>
      <c r="AD74" s="49"/>
    </row>
    <row r="75" spans="7:30" s="51" customFormat="1" ht="12">
      <c r="G75" s="51" t="s">
        <v>294</v>
      </c>
      <c r="K75" s="49"/>
      <c r="V75" s="49"/>
      <c r="W75" s="49"/>
      <c r="X75" s="49"/>
      <c r="Y75" s="49"/>
      <c r="Z75" s="49"/>
      <c r="AA75" s="49"/>
      <c r="AB75" s="49"/>
      <c r="AC75" s="49"/>
      <c r="AD75" s="49"/>
    </row>
    <row r="76" spans="8:30" s="51" customFormat="1" ht="12">
      <c r="H76" s="51" t="s">
        <v>295</v>
      </c>
      <c r="I76" s="51" t="s">
        <v>80</v>
      </c>
      <c r="K76" s="49"/>
      <c r="V76" s="49"/>
      <c r="W76" s="49"/>
      <c r="X76" s="49"/>
      <c r="Y76" s="49"/>
      <c r="Z76" s="49"/>
      <c r="AA76" s="49"/>
      <c r="AB76" s="49"/>
      <c r="AC76" s="49"/>
      <c r="AD76" s="49"/>
    </row>
    <row r="77" spans="8:30" s="51" customFormat="1" ht="12">
      <c r="H77" s="51" t="s">
        <v>296</v>
      </c>
      <c r="I77" s="51" t="s">
        <v>81</v>
      </c>
      <c r="K77" s="49"/>
      <c r="V77" s="49"/>
      <c r="W77" s="49"/>
      <c r="X77" s="49"/>
      <c r="Y77" s="49"/>
      <c r="Z77" s="49"/>
      <c r="AA77" s="49"/>
      <c r="AB77" s="49"/>
      <c r="AC77" s="49"/>
      <c r="AD77" s="49"/>
    </row>
    <row r="78" spans="6:30" s="51" customFormat="1" ht="12">
      <c r="F78" s="51" t="s">
        <v>297</v>
      </c>
      <c r="K78" s="49"/>
      <c r="V78" s="49"/>
      <c r="W78" s="49"/>
      <c r="X78" s="49"/>
      <c r="Y78" s="49"/>
      <c r="Z78" s="49"/>
      <c r="AA78" s="49"/>
      <c r="AB78" s="49"/>
      <c r="AC78" s="49"/>
      <c r="AD78" s="49"/>
    </row>
    <row r="79" spans="7:30" s="51" customFormat="1" ht="12">
      <c r="G79" s="51" t="s">
        <v>298</v>
      </c>
      <c r="K79" s="49"/>
      <c r="V79" s="49"/>
      <c r="W79" s="49"/>
      <c r="X79" s="49"/>
      <c r="Y79" s="49"/>
      <c r="Z79" s="49"/>
      <c r="AA79" s="49"/>
      <c r="AB79" s="49"/>
      <c r="AC79" s="49"/>
      <c r="AD79" s="49"/>
    </row>
    <row r="80" spans="8:30" s="51" customFormat="1" ht="12">
      <c r="H80" s="51" t="s">
        <v>299</v>
      </c>
      <c r="K80" s="49"/>
      <c r="V80" s="49"/>
      <c r="W80" s="49"/>
      <c r="X80" s="49"/>
      <c r="Y80" s="49"/>
      <c r="Z80" s="49"/>
      <c r="AA80" s="49"/>
      <c r="AB80" s="49"/>
      <c r="AC80" s="49"/>
      <c r="AD80" s="49"/>
    </row>
    <row r="81" spans="8:30" s="51" customFormat="1" ht="12">
      <c r="H81" s="51" t="s">
        <v>300</v>
      </c>
      <c r="K81" s="49"/>
      <c r="V81" s="49"/>
      <c r="W81" s="49"/>
      <c r="X81" s="49"/>
      <c r="Y81" s="49"/>
      <c r="Z81" s="49"/>
      <c r="AA81" s="49"/>
      <c r="AB81" s="49"/>
      <c r="AC81" s="49"/>
      <c r="AD81" s="49"/>
    </row>
    <row r="82" spans="7:30" s="51" customFormat="1" ht="12">
      <c r="G82" s="51" t="s">
        <v>301</v>
      </c>
      <c r="K82" s="49"/>
      <c r="V82" s="49"/>
      <c r="W82" s="49"/>
      <c r="X82" s="49"/>
      <c r="Y82" s="49"/>
      <c r="Z82" s="49"/>
      <c r="AA82" s="49"/>
      <c r="AB82" s="49"/>
      <c r="AC82" s="49"/>
      <c r="AD82" s="49"/>
    </row>
    <row r="83" spans="8:30" s="51" customFormat="1" ht="12">
      <c r="H83" s="51" t="s">
        <v>302</v>
      </c>
      <c r="K83" s="49"/>
      <c r="V83" s="49"/>
      <c r="W83" s="49"/>
      <c r="X83" s="49"/>
      <c r="Y83" s="49"/>
      <c r="Z83" s="49"/>
      <c r="AA83" s="49"/>
      <c r="AB83" s="49"/>
      <c r="AC83" s="49"/>
      <c r="AD83" s="49"/>
    </row>
    <row r="84" spans="8:30" s="51" customFormat="1" ht="12">
      <c r="H84" s="51" t="s">
        <v>303</v>
      </c>
      <c r="K84" s="49"/>
      <c r="V84" s="49"/>
      <c r="W84" s="49"/>
      <c r="X84" s="49"/>
      <c r="Y84" s="49"/>
      <c r="Z84" s="49"/>
      <c r="AA84" s="49"/>
      <c r="AB84" s="49"/>
      <c r="AC84" s="49"/>
      <c r="AD84" s="49"/>
    </row>
    <row r="85" spans="7:30" s="51" customFormat="1" ht="12">
      <c r="G85" s="51" t="s">
        <v>304</v>
      </c>
      <c r="K85" s="49"/>
      <c r="V85" s="49"/>
      <c r="W85" s="49"/>
      <c r="X85" s="49"/>
      <c r="Y85" s="49"/>
      <c r="Z85" s="49"/>
      <c r="AA85" s="49"/>
      <c r="AB85" s="49"/>
      <c r="AC85" s="49"/>
      <c r="AD85" s="49"/>
    </row>
    <row r="86" spans="8:30" s="51" customFormat="1" ht="12">
      <c r="H86" s="51" t="s">
        <v>305</v>
      </c>
      <c r="K86" s="49"/>
      <c r="V86" s="49"/>
      <c r="W86" s="49"/>
      <c r="X86" s="49"/>
      <c r="Y86" s="49"/>
      <c r="Z86" s="49"/>
      <c r="AA86" s="49"/>
      <c r="AB86" s="49"/>
      <c r="AC86" s="49"/>
      <c r="AD86" s="49"/>
    </row>
    <row r="87" spans="8:30" s="51" customFormat="1" ht="12">
      <c r="H87" s="51" t="s">
        <v>306</v>
      </c>
      <c r="K87" s="49"/>
      <c r="V87" s="49"/>
      <c r="W87" s="49"/>
      <c r="X87" s="49"/>
      <c r="Y87" s="49"/>
      <c r="Z87" s="49"/>
      <c r="AA87" s="49"/>
      <c r="AB87" s="49"/>
      <c r="AC87" s="49"/>
      <c r="AD87" s="49"/>
    </row>
    <row r="88" spans="7:30" s="51" customFormat="1" ht="12">
      <c r="G88" s="51" t="s">
        <v>307</v>
      </c>
      <c r="K88" s="49"/>
      <c r="V88" s="49"/>
      <c r="W88" s="49"/>
      <c r="X88" s="49"/>
      <c r="Y88" s="49"/>
      <c r="Z88" s="49"/>
      <c r="AA88" s="49"/>
      <c r="AB88" s="49"/>
      <c r="AC88" s="49"/>
      <c r="AD88" s="49"/>
    </row>
    <row r="89" spans="8:30" s="51" customFormat="1" ht="12">
      <c r="H89" s="51" t="s">
        <v>308</v>
      </c>
      <c r="K89" s="49"/>
      <c r="V89" s="49"/>
      <c r="W89" s="49"/>
      <c r="X89" s="49"/>
      <c r="Y89" s="49"/>
      <c r="Z89" s="49"/>
      <c r="AA89" s="49"/>
      <c r="AB89" s="49"/>
      <c r="AC89" s="49"/>
      <c r="AD89" s="49"/>
    </row>
    <row r="90" spans="8:30" s="51" customFormat="1" ht="12">
      <c r="H90" s="51" t="s">
        <v>309</v>
      </c>
      <c r="K90" s="49"/>
      <c r="V90" s="49"/>
      <c r="W90" s="49"/>
      <c r="X90" s="49"/>
      <c r="Y90" s="49"/>
      <c r="Z90" s="49"/>
      <c r="AA90" s="49"/>
      <c r="AB90" s="49"/>
      <c r="AC90" s="49"/>
      <c r="AD90" s="49"/>
    </row>
    <row r="91" spans="9:30" s="51" customFormat="1" ht="12">
      <c r="I91" s="51" t="s">
        <v>310</v>
      </c>
      <c r="J91" s="51" t="s">
        <v>80</v>
      </c>
      <c r="K91" s="49"/>
      <c r="V91" s="49"/>
      <c r="W91" s="49"/>
      <c r="X91" s="49"/>
      <c r="Y91" s="49"/>
      <c r="Z91" s="49"/>
      <c r="AA91" s="49"/>
      <c r="AB91" s="49"/>
      <c r="AC91" s="49"/>
      <c r="AD91" s="49"/>
    </row>
    <row r="92" spans="9:30" s="51" customFormat="1" ht="12">
      <c r="I92" s="51" t="s">
        <v>311</v>
      </c>
      <c r="J92" s="51" t="s">
        <v>81</v>
      </c>
      <c r="K92" s="49"/>
      <c r="V92" s="49"/>
      <c r="W92" s="49"/>
      <c r="X92" s="49"/>
      <c r="Y92" s="49"/>
      <c r="Z92" s="49"/>
      <c r="AA92" s="49"/>
      <c r="AB92" s="49"/>
      <c r="AC92" s="49"/>
      <c r="AD92" s="49"/>
    </row>
    <row r="93" spans="4:30" s="61" customFormat="1" ht="12">
      <c r="D93" s="62"/>
      <c r="E93" s="61" t="s">
        <v>312</v>
      </c>
      <c r="F93" s="61" t="s">
        <v>85</v>
      </c>
      <c r="I93" s="62"/>
      <c r="K93" s="63"/>
      <c r="V93" s="63"/>
      <c r="W93" s="63"/>
      <c r="X93" s="63"/>
      <c r="Y93" s="63"/>
      <c r="Z93" s="63"/>
      <c r="AA93" s="63"/>
      <c r="AB93" s="63"/>
      <c r="AC93" s="63"/>
      <c r="AD93" s="63"/>
    </row>
    <row r="94" spans="6:30" s="61" customFormat="1" ht="12.75">
      <c r="F94" s="61" t="s">
        <v>313</v>
      </c>
      <c r="G94" s="64" t="s">
        <v>86</v>
      </c>
      <c r="H94" s="63"/>
      <c r="K94" s="63"/>
      <c r="V94" s="63"/>
      <c r="W94" s="63"/>
      <c r="X94" s="63"/>
      <c r="Y94" s="63"/>
      <c r="Z94" s="63"/>
      <c r="AA94" s="63"/>
      <c r="AB94" s="63"/>
      <c r="AC94" s="63"/>
      <c r="AD94" s="63"/>
    </row>
    <row r="95" spans="6:30" s="61" customFormat="1" ht="12.75" customHeight="1">
      <c r="F95" s="61" t="s">
        <v>314</v>
      </c>
      <c r="G95" s="64" t="s">
        <v>87</v>
      </c>
      <c r="H95" s="63"/>
      <c r="K95" s="63"/>
      <c r="V95" s="63"/>
      <c r="W95" s="63"/>
      <c r="X95" s="63"/>
      <c r="Y95" s="63"/>
      <c r="Z95" s="63"/>
      <c r="AA95" s="63"/>
      <c r="AB95" s="63"/>
      <c r="AC95" s="63"/>
      <c r="AD95" s="63"/>
    </row>
    <row r="96" spans="6:30" s="61" customFormat="1" ht="12.75">
      <c r="F96" s="61" t="s">
        <v>315</v>
      </c>
      <c r="G96" s="64" t="s">
        <v>88</v>
      </c>
      <c r="H96" s="63"/>
      <c r="K96" s="63"/>
      <c r="V96" s="63"/>
      <c r="W96" s="63"/>
      <c r="X96" s="63"/>
      <c r="Y96" s="63"/>
      <c r="Z96" s="63"/>
      <c r="AA96" s="63"/>
      <c r="AB96" s="63"/>
      <c r="AC96" s="63"/>
      <c r="AD96" s="63"/>
    </row>
    <row r="97" spans="6:30" s="61" customFormat="1" ht="12.75">
      <c r="F97" s="61" t="s">
        <v>316</v>
      </c>
      <c r="G97" s="64" t="s">
        <v>89</v>
      </c>
      <c r="H97" s="63"/>
      <c r="K97" s="63"/>
      <c r="V97" s="63"/>
      <c r="W97" s="63"/>
      <c r="X97" s="63"/>
      <c r="Y97" s="63"/>
      <c r="Z97" s="63"/>
      <c r="AA97" s="63"/>
      <c r="AB97" s="63"/>
      <c r="AC97" s="63"/>
      <c r="AD97" s="63"/>
    </row>
    <row r="98" spans="7:30" s="61" customFormat="1" ht="12.75">
      <c r="G98" s="63" t="s">
        <v>317</v>
      </c>
      <c r="H98" s="64" t="s">
        <v>90</v>
      </c>
      <c r="K98" s="63"/>
      <c r="V98" s="63"/>
      <c r="W98" s="63"/>
      <c r="X98" s="63"/>
      <c r="Y98" s="63"/>
      <c r="Z98" s="63"/>
      <c r="AA98" s="63"/>
      <c r="AB98" s="63"/>
      <c r="AC98" s="63"/>
      <c r="AD98" s="63"/>
    </row>
    <row r="99" spans="7:30" s="61" customFormat="1" ht="12.75">
      <c r="G99" s="63" t="s">
        <v>318</v>
      </c>
      <c r="H99" s="64" t="s">
        <v>91</v>
      </c>
      <c r="K99" s="63"/>
      <c r="V99" s="63"/>
      <c r="W99" s="63"/>
      <c r="X99" s="63"/>
      <c r="Y99" s="63"/>
      <c r="Z99" s="63"/>
      <c r="AA99" s="63"/>
      <c r="AB99" s="63"/>
      <c r="AC99" s="63"/>
      <c r="AD99" s="63"/>
    </row>
    <row r="100" spans="6:30" s="61" customFormat="1" ht="12.75">
      <c r="F100" s="61" t="s">
        <v>319</v>
      </c>
      <c r="G100" s="64" t="s">
        <v>92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402" t="s">
        <v>389</v>
      </c>
      <c r="M102" s="402"/>
      <c r="N102" s="402"/>
      <c r="O102" s="402"/>
      <c r="P102" s="402"/>
      <c r="Q102" s="402" t="s">
        <v>394</v>
      </c>
      <c r="R102" s="402"/>
      <c r="S102" s="402"/>
      <c r="T102" s="402"/>
      <c r="U102" s="402"/>
    </row>
    <row r="103" spans="8:21" ht="9.75" customHeight="1">
      <c r="H103" s="51"/>
      <c r="I103" s="51"/>
      <c r="J103" s="51"/>
      <c r="L103" s="42" t="s">
        <v>395</v>
      </c>
      <c r="M103" s="42" t="s">
        <v>396</v>
      </c>
      <c r="N103" s="42" t="s">
        <v>397</v>
      </c>
      <c r="O103" s="42" t="s">
        <v>398</v>
      </c>
      <c r="P103" s="42"/>
      <c r="Q103" s="42" t="s">
        <v>395</v>
      </c>
      <c r="R103" s="42" t="s">
        <v>396</v>
      </c>
      <c r="S103" s="42" t="s">
        <v>397</v>
      </c>
      <c r="T103" s="42" t="s">
        <v>398</v>
      </c>
      <c r="U103" s="42"/>
    </row>
    <row r="104" spans="2:21" ht="12.75">
      <c r="B104" s="49" t="s">
        <v>235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320</v>
      </c>
      <c r="D108" s="60" t="s">
        <v>321</v>
      </c>
      <c r="E108" s="60"/>
      <c r="F108" s="60"/>
      <c r="K108" s="49"/>
      <c r="V108" s="49"/>
      <c r="W108" s="49"/>
      <c r="X108" s="49"/>
      <c r="Y108" s="49"/>
      <c r="Z108" s="49"/>
      <c r="AA108" s="49"/>
      <c r="AB108" s="49"/>
      <c r="AC108" s="49"/>
      <c r="AD108" s="49"/>
    </row>
    <row r="109" spans="5:30" s="51" customFormat="1" ht="12">
      <c r="E109" s="51" t="s">
        <v>239</v>
      </c>
      <c r="F109" s="51" t="s">
        <v>322</v>
      </c>
      <c r="K109" s="49"/>
      <c r="V109" s="49"/>
      <c r="W109" s="49"/>
      <c r="X109" s="49"/>
      <c r="Y109" s="49"/>
      <c r="Z109" s="49"/>
      <c r="AA109" s="49"/>
      <c r="AB109" s="49"/>
      <c r="AC109" s="49"/>
      <c r="AD109" s="49"/>
    </row>
    <row r="110" spans="6:30" s="51" customFormat="1" ht="12">
      <c r="F110" s="51" t="s">
        <v>240</v>
      </c>
      <c r="G110" s="51" t="s">
        <v>15</v>
      </c>
      <c r="K110" s="49"/>
      <c r="V110" s="49"/>
      <c r="W110" s="49"/>
      <c r="X110" s="49"/>
      <c r="Y110" s="49"/>
      <c r="Z110" s="49"/>
      <c r="AA110" s="49"/>
      <c r="AB110" s="49"/>
      <c r="AC110" s="49"/>
      <c r="AD110" s="49"/>
    </row>
    <row r="111" spans="7:30" s="51" customFormat="1" ht="12">
      <c r="G111" s="51" t="s">
        <v>241</v>
      </c>
      <c r="K111" s="49"/>
      <c r="V111" s="49"/>
      <c r="W111" s="49"/>
      <c r="X111" s="49"/>
      <c r="Y111" s="49"/>
      <c r="Z111" s="49"/>
      <c r="AA111" s="49"/>
      <c r="AB111" s="49"/>
      <c r="AC111" s="49"/>
      <c r="AD111" s="49"/>
    </row>
    <row r="112" spans="7:30" s="51" customFormat="1" ht="12">
      <c r="G112" s="51" t="s">
        <v>323</v>
      </c>
      <c r="K112" s="49"/>
      <c r="V112" s="49"/>
      <c r="W112" s="49"/>
      <c r="X112" s="49"/>
      <c r="Y112" s="49"/>
      <c r="Z112" s="49"/>
      <c r="AA112" s="49"/>
      <c r="AB112" s="49"/>
      <c r="AC112" s="49"/>
      <c r="AD112" s="49"/>
    </row>
    <row r="113" spans="7:30" s="51" customFormat="1" ht="12">
      <c r="G113" s="51" t="s">
        <v>324</v>
      </c>
      <c r="K113" s="49"/>
      <c r="V113" s="49"/>
      <c r="W113" s="49"/>
      <c r="X113" s="49"/>
      <c r="Y113" s="49"/>
      <c r="Z113" s="49"/>
      <c r="AA113" s="49"/>
      <c r="AB113" s="49"/>
      <c r="AC113" s="49"/>
      <c r="AD113" s="49"/>
    </row>
    <row r="114" spans="6:30" s="51" customFormat="1" ht="12">
      <c r="F114" s="51" t="s">
        <v>325</v>
      </c>
      <c r="K114" s="49"/>
      <c r="V114" s="49"/>
      <c r="W114" s="49"/>
      <c r="X114" s="49"/>
      <c r="Y114" s="49"/>
      <c r="Z114" s="49"/>
      <c r="AA114" s="49"/>
      <c r="AB114" s="49"/>
      <c r="AC114" s="49"/>
      <c r="AD114" s="49"/>
    </row>
    <row r="115" spans="7:30" s="51" customFormat="1" ht="12">
      <c r="G115" s="51" t="s">
        <v>326</v>
      </c>
      <c r="K115" s="49"/>
      <c r="V115" s="49"/>
      <c r="W115" s="49"/>
      <c r="X115" s="49"/>
      <c r="Y115" s="49"/>
      <c r="Z115" s="49"/>
      <c r="AA115" s="49"/>
      <c r="AB115" s="49"/>
      <c r="AC115" s="49"/>
      <c r="AD115" s="49"/>
    </row>
    <row r="116" spans="7:30" s="51" customFormat="1" ht="12">
      <c r="G116" s="51" t="s">
        <v>327</v>
      </c>
      <c r="K116" s="49"/>
      <c r="V116" s="49"/>
      <c r="W116" s="49"/>
      <c r="X116" s="49"/>
      <c r="Y116" s="49"/>
      <c r="Z116" s="49"/>
      <c r="AA116" s="49"/>
      <c r="AB116" s="49"/>
      <c r="AC116" s="49"/>
      <c r="AD116" s="49"/>
    </row>
    <row r="117" spans="5:30" s="51" customFormat="1" ht="12">
      <c r="E117" s="51" t="s">
        <v>247</v>
      </c>
      <c r="F117" s="51" t="s">
        <v>97</v>
      </c>
      <c r="K117" s="49"/>
      <c r="V117" s="49"/>
      <c r="W117" s="49"/>
      <c r="X117" s="49"/>
      <c r="Y117" s="49"/>
      <c r="Z117" s="49"/>
      <c r="AA117" s="49"/>
      <c r="AB117" s="49"/>
      <c r="AC117" s="49"/>
      <c r="AD117" s="49"/>
    </row>
    <row r="118" spans="6:30" s="51" customFormat="1" ht="12">
      <c r="F118" s="51" t="s">
        <v>328</v>
      </c>
      <c r="K118" s="49"/>
      <c r="V118" s="49"/>
      <c r="W118" s="49"/>
      <c r="X118" s="49"/>
      <c r="Y118" s="49"/>
      <c r="Z118" s="49"/>
      <c r="AA118" s="49"/>
      <c r="AB118" s="49"/>
      <c r="AC118" s="49"/>
      <c r="AD118" s="49"/>
    </row>
    <row r="119" spans="7:30" s="51" customFormat="1" ht="12">
      <c r="G119" s="51" t="s">
        <v>329</v>
      </c>
      <c r="K119" s="49"/>
      <c r="V119" s="49"/>
      <c r="W119" s="49"/>
      <c r="X119" s="49"/>
      <c r="Y119" s="49"/>
      <c r="Z119" s="49"/>
      <c r="AA119" s="49"/>
      <c r="AB119" s="49"/>
      <c r="AC119" s="49"/>
      <c r="AD119" s="49"/>
    </row>
    <row r="120" spans="7:30" s="51" customFormat="1" ht="12">
      <c r="G120" s="51" t="s">
        <v>330</v>
      </c>
      <c r="K120" s="49"/>
      <c r="V120" s="49"/>
      <c r="W120" s="49"/>
      <c r="X120" s="49"/>
      <c r="Y120" s="49"/>
      <c r="Z120" s="49"/>
      <c r="AA120" s="49"/>
      <c r="AB120" s="49"/>
      <c r="AC120" s="49"/>
      <c r="AD120" s="49"/>
    </row>
    <row r="121" spans="6:30" s="51" customFormat="1" ht="12">
      <c r="F121" s="51" t="s">
        <v>331</v>
      </c>
      <c r="K121" s="49"/>
      <c r="V121" s="49"/>
      <c r="W121" s="49"/>
      <c r="X121" s="49"/>
      <c r="Y121" s="49"/>
      <c r="Z121" s="49"/>
      <c r="AA121" s="49"/>
      <c r="AB121" s="49"/>
      <c r="AC121" s="49"/>
      <c r="AD121" s="49"/>
    </row>
    <row r="122" spans="7:30" s="61" customFormat="1" ht="12">
      <c r="G122" s="61" t="s">
        <v>256</v>
      </c>
      <c r="K122" s="63"/>
      <c r="V122" s="63"/>
      <c r="W122" s="63"/>
      <c r="X122" s="63"/>
      <c r="Y122" s="63"/>
      <c r="Z122" s="63"/>
      <c r="AA122" s="63"/>
      <c r="AB122" s="63"/>
      <c r="AC122" s="63"/>
      <c r="AD122" s="63"/>
    </row>
    <row r="123" spans="8:30" s="61" customFormat="1" ht="12">
      <c r="H123" s="61" t="s">
        <v>257</v>
      </c>
      <c r="K123" s="63"/>
      <c r="V123" s="63"/>
      <c r="W123" s="63"/>
      <c r="X123" s="63"/>
      <c r="Y123" s="63"/>
      <c r="Z123" s="63"/>
      <c r="AA123" s="63"/>
      <c r="AB123" s="63"/>
      <c r="AC123" s="63"/>
      <c r="AD123" s="63"/>
    </row>
    <row r="124" spans="8:30" s="61" customFormat="1" ht="12">
      <c r="H124" s="61" t="s">
        <v>258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259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332</v>
      </c>
      <c r="K126" s="63"/>
      <c r="V126" s="63"/>
      <c r="W126" s="63"/>
      <c r="X126" s="63"/>
      <c r="Y126" s="63"/>
      <c r="Z126" s="63"/>
      <c r="AA126" s="63"/>
      <c r="AB126" s="63"/>
      <c r="AC126" s="63"/>
      <c r="AD126" s="63"/>
    </row>
    <row r="127" spans="9:30" s="61" customFormat="1" ht="12">
      <c r="I127" s="61" t="s">
        <v>333</v>
      </c>
      <c r="J127" s="51" t="s">
        <v>80</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334</v>
      </c>
      <c r="J128" s="51" t="s">
        <v>81</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261</v>
      </c>
      <c r="K129" s="49"/>
      <c r="V129" s="49"/>
      <c r="W129" s="49"/>
      <c r="X129" s="49"/>
      <c r="Y129" s="49"/>
      <c r="Z129" s="49"/>
      <c r="AA129" s="49"/>
      <c r="AB129" s="49"/>
      <c r="AC129" s="49"/>
      <c r="AD129" s="49"/>
    </row>
    <row r="130" spans="8:30" s="51" customFormat="1" ht="12">
      <c r="H130" s="51" t="s">
        <v>262</v>
      </c>
      <c r="K130" s="49"/>
      <c r="V130" s="49"/>
      <c r="W130" s="49"/>
      <c r="X130" s="49"/>
      <c r="Y130" s="49"/>
      <c r="Z130" s="49"/>
      <c r="AA130" s="49"/>
      <c r="AB130" s="49"/>
      <c r="AC130" s="49"/>
      <c r="AD130" s="49"/>
    </row>
    <row r="131" spans="8:30" s="51" customFormat="1" ht="12">
      <c r="H131" s="51" t="s">
        <v>263</v>
      </c>
      <c r="K131" s="49"/>
      <c r="V131" s="49"/>
      <c r="W131" s="49"/>
      <c r="X131" s="49"/>
      <c r="Y131" s="49"/>
      <c r="Z131" s="49"/>
      <c r="AA131" s="49"/>
      <c r="AB131" s="49"/>
      <c r="AC131" s="49"/>
      <c r="AD131" s="49"/>
    </row>
    <row r="132" spans="8:30" s="51" customFormat="1" ht="12">
      <c r="H132" s="51" t="s">
        <v>264</v>
      </c>
      <c r="K132" s="49"/>
      <c r="V132" s="49"/>
      <c r="W132" s="49"/>
      <c r="X132" s="49"/>
      <c r="Y132" s="49"/>
      <c r="Z132" s="49"/>
      <c r="AA132" s="49"/>
      <c r="AB132" s="49"/>
      <c r="AC132" s="49"/>
      <c r="AD132" s="49"/>
    </row>
    <row r="133" spans="8:30" s="51" customFormat="1" ht="12">
      <c r="H133" s="51" t="s">
        <v>265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402" t="s">
        <v>389</v>
      </c>
      <c r="M137" s="402"/>
      <c r="N137" s="402"/>
      <c r="O137" s="402"/>
      <c r="P137" s="402"/>
      <c r="Q137" s="402" t="s">
        <v>394</v>
      </c>
      <c r="R137" s="402"/>
      <c r="S137" s="402"/>
      <c r="T137" s="402"/>
      <c r="U137" s="402"/>
    </row>
    <row r="138" spans="8:21" ht="9.75" customHeight="1">
      <c r="H138" s="51"/>
      <c r="I138" s="51"/>
      <c r="J138" s="51"/>
      <c r="L138" s="42" t="s">
        <v>395</v>
      </c>
      <c r="M138" s="42" t="s">
        <v>396</v>
      </c>
      <c r="N138" s="42" t="s">
        <v>397</v>
      </c>
      <c r="O138" s="42" t="s">
        <v>398</v>
      </c>
      <c r="P138" s="42"/>
      <c r="Q138" s="42" t="s">
        <v>395</v>
      </c>
      <c r="R138" s="42" t="s">
        <v>396</v>
      </c>
      <c r="S138" s="42" t="s">
        <v>397</v>
      </c>
      <c r="T138" s="42" t="s">
        <v>398</v>
      </c>
      <c r="U138" s="42"/>
    </row>
    <row r="139" spans="2:21" ht="12.75">
      <c r="B139" s="49" t="s">
        <v>235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266</v>
      </c>
      <c r="F142" s="51" t="s">
        <v>267</v>
      </c>
      <c r="K142" s="49"/>
      <c r="V142" s="49"/>
      <c r="W142" s="49"/>
      <c r="X142" s="49"/>
      <c r="Y142" s="49"/>
      <c r="Z142" s="49"/>
      <c r="AA142" s="49"/>
      <c r="AB142" s="49"/>
      <c r="AC142" s="49"/>
      <c r="AD142" s="49"/>
    </row>
    <row r="143" spans="6:30" s="51" customFormat="1" ht="12">
      <c r="F143" s="51" t="s">
        <v>268</v>
      </c>
      <c r="K143" s="49"/>
      <c r="V143" s="49"/>
      <c r="W143" s="49"/>
      <c r="X143" s="49"/>
      <c r="Y143" s="49"/>
      <c r="Z143" s="49"/>
      <c r="AA143" s="49"/>
      <c r="AB143" s="49"/>
      <c r="AC143" s="49"/>
      <c r="AD143" s="49"/>
    </row>
    <row r="144" spans="7:30" s="51" customFormat="1" ht="12">
      <c r="G144" s="51" t="s">
        <v>269</v>
      </c>
      <c r="K144" s="49"/>
      <c r="V144" s="49"/>
      <c r="W144" s="49"/>
      <c r="X144" s="49"/>
      <c r="Y144" s="49"/>
      <c r="Z144" s="49"/>
      <c r="AA144" s="49"/>
      <c r="AB144" s="49"/>
      <c r="AC144" s="49"/>
      <c r="AD144" s="49"/>
    </row>
    <row r="145" spans="8:30" s="51" customFormat="1" ht="12">
      <c r="H145" s="51" t="s">
        <v>270</v>
      </c>
      <c r="K145" s="49"/>
      <c r="V145" s="49"/>
      <c r="W145" s="49"/>
      <c r="X145" s="49"/>
      <c r="Y145" s="49"/>
      <c r="Z145" s="49"/>
      <c r="AA145" s="49"/>
      <c r="AB145" s="49"/>
      <c r="AC145" s="49"/>
      <c r="AD145" s="49"/>
    </row>
    <row r="146" spans="8:30" s="51" customFormat="1" ht="12">
      <c r="H146" s="51" t="s">
        <v>271</v>
      </c>
      <c r="K146" s="49"/>
      <c r="V146" s="49"/>
      <c r="W146" s="49"/>
      <c r="X146" s="49"/>
      <c r="Y146" s="49"/>
      <c r="Z146" s="49"/>
      <c r="AA146" s="49"/>
      <c r="AB146" s="49"/>
      <c r="AC146" s="49"/>
      <c r="AD146" s="49"/>
    </row>
    <row r="147" spans="7:30" s="51" customFormat="1" ht="12">
      <c r="G147" s="51" t="s">
        <v>272</v>
      </c>
      <c r="K147" s="49"/>
      <c r="V147" s="49"/>
      <c r="W147" s="49"/>
      <c r="X147" s="49"/>
      <c r="Y147" s="49"/>
      <c r="Z147" s="49"/>
      <c r="AA147" s="49"/>
      <c r="AB147" s="49"/>
      <c r="AC147" s="49"/>
      <c r="AD147" s="49"/>
    </row>
    <row r="148" spans="8:30" s="51" customFormat="1" ht="12">
      <c r="H148" s="51" t="s">
        <v>273</v>
      </c>
      <c r="K148" s="49"/>
      <c r="V148" s="49"/>
      <c r="W148" s="49"/>
      <c r="X148" s="49"/>
      <c r="Y148" s="49"/>
      <c r="Z148" s="49"/>
      <c r="AA148" s="49"/>
      <c r="AB148" s="49"/>
      <c r="AC148" s="49"/>
      <c r="AD148" s="49"/>
    </row>
    <row r="149" spans="8:30" s="51" customFormat="1" ht="12">
      <c r="H149" s="51" t="s">
        <v>274</v>
      </c>
      <c r="K149" s="49"/>
      <c r="V149" s="49"/>
      <c r="W149" s="49"/>
      <c r="X149" s="49"/>
      <c r="Y149" s="49"/>
      <c r="Z149" s="49"/>
      <c r="AA149" s="49"/>
      <c r="AB149" s="49"/>
      <c r="AC149" s="49"/>
      <c r="AD149" s="49"/>
    </row>
    <row r="150" spans="9:30" s="51" customFormat="1" ht="12">
      <c r="I150" s="51" t="s">
        <v>335</v>
      </c>
      <c r="J150" s="51" t="s">
        <v>80</v>
      </c>
      <c r="K150" s="49"/>
      <c r="V150" s="49"/>
      <c r="W150" s="49"/>
      <c r="X150" s="49"/>
      <c r="Y150" s="49"/>
      <c r="Z150" s="49"/>
      <c r="AA150" s="49"/>
      <c r="AB150" s="49"/>
      <c r="AC150" s="49"/>
      <c r="AD150" s="49"/>
    </row>
    <row r="151" spans="9:30" s="51" customFormat="1" ht="12">
      <c r="I151" s="51" t="s">
        <v>336</v>
      </c>
      <c r="J151" s="51" t="s">
        <v>81</v>
      </c>
      <c r="K151" s="49"/>
      <c r="V151" s="49"/>
      <c r="W151" s="49"/>
      <c r="X151" s="49"/>
      <c r="Y151" s="49"/>
      <c r="Z151" s="49"/>
      <c r="AA151" s="49"/>
      <c r="AB151" s="49"/>
      <c r="AC151" s="49"/>
      <c r="AD151" s="49"/>
    </row>
    <row r="152" spans="6:30" s="51" customFormat="1" ht="12">
      <c r="F152" s="51" t="s">
        <v>277</v>
      </c>
      <c r="K152" s="49"/>
      <c r="V152" s="49"/>
      <c r="W152" s="49"/>
      <c r="X152" s="49"/>
      <c r="Y152" s="49"/>
      <c r="Z152" s="49"/>
      <c r="AA152" s="49"/>
      <c r="AB152" s="49"/>
      <c r="AC152" s="49"/>
      <c r="AD152" s="49"/>
    </row>
    <row r="153" spans="7:30" s="51" customFormat="1" ht="12">
      <c r="G153" s="51" t="s">
        <v>278</v>
      </c>
      <c r="K153" s="49"/>
      <c r="V153" s="49"/>
      <c r="W153" s="49"/>
      <c r="X153" s="49"/>
      <c r="Y153" s="49"/>
      <c r="Z153" s="49"/>
      <c r="AA153" s="49"/>
      <c r="AB153" s="49"/>
      <c r="AC153" s="49"/>
      <c r="AD153" s="49"/>
    </row>
    <row r="154" spans="8:30" s="51" customFormat="1" ht="12">
      <c r="H154" s="51" t="s">
        <v>337</v>
      </c>
      <c r="K154" s="49"/>
      <c r="V154" s="49"/>
      <c r="W154" s="49"/>
      <c r="X154" s="49"/>
      <c r="Y154" s="49"/>
      <c r="Z154" s="49"/>
      <c r="AA154" s="49"/>
      <c r="AB154" s="49"/>
      <c r="AC154" s="49"/>
      <c r="AD154" s="49"/>
    </row>
    <row r="155" spans="8:30" s="51" customFormat="1" ht="12">
      <c r="H155" s="51" t="s">
        <v>338</v>
      </c>
      <c r="K155" s="49"/>
      <c r="V155" s="49"/>
      <c r="W155" s="49"/>
      <c r="X155" s="49"/>
      <c r="Y155" s="49"/>
      <c r="Z155" s="49"/>
      <c r="AA155" s="49"/>
      <c r="AB155" s="49"/>
      <c r="AC155" s="49"/>
      <c r="AD155" s="49"/>
    </row>
    <row r="156" spans="8:30" s="51" customFormat="1" ht="12">
      <c r="H156" s="51" t="s">
        <v>339</v>
      </c>
      <c r="K156" s="49"/>
      <c r="V156" s="49"/>
      <c r="W156" s="49"/>
      <c r="X156" s="49"/>
      <c r="Y156" s="49"/>
      <c r="Z156" s="49"/>
      <c r="AA156" s="49"/>
      <c r="AB156" s="49"/>
      <c r="AC156" s="49"/>
      <c r="AD156" s="49"/>
    </row>
    <row r="157" spans="7:30" s="51" customFormat="1" ht="12">
      <c r="G157" s="51" t="s">
        <v>281</v>
      </c>
      <c r="K157" s="49"/>
      <c r="V157" s="49"/>
      <c r="W157" s="49"/>
      <c r="X157" s="49"/>
      <c r="Y157" s="49"/>
      <c r="Z157" s="49"/>
      <c r="AA157" s="49"/>
      <c r="AB157" s="49"/>
      <c r="AC157" s="49"/>
      <c r="AD157" s="49"/>
    </row>
    <row r="158" spans="8:30" s="51" customFormat="1" ht="12">
      <c r="H158" s="51" t="s">
        <v>282</v>
      </c>
      <c r="K158" s="49"/>
      <c r="V158" s="49"/>
      <c r="W158" s="49"/>
      <c r="X158" s="49"/>
      <c r="Y158" s="49"/>
      <c r="Z158" s="49"/>
      <c r="AA158" s="49"/>
      <c r="AB158" s="49"/>
      <c r="AC158" s="49"/>
      <c r="AD158" s="49"/>
    </row>
    <row r="159" spans="8:30" s="51" customFormat="1" ht="12">
      <c r="H159" s="51" t="s">
        <v>283</v>
      </c>
      <c r="K159" s="49"/>
      <c r="V159" s="49"/>
      <c r="W159" s="49"/>
      <c r="X159" s="49"/>
      <c r="Y159" s="49"/>
      <c r="Z159" s="49"/>
      <c r="AA159" s="49"/>
      <c r="AB159" s="49"/>
      <c r="AC159" s="49"/>
      <c r="AD159" s="49"/>
    </row>
    <row r="160" spans="7:30" s="51" customFormat="1" ht="12">
      <c r="G160" s="51" t="s">
        <v>284</v>
      </c>
      <c r="K160" s="49"/>
      <c r="V160" s="49"/>
      <c r="W160" s="49"/>
      <c r="X160" s="49"/>
      <c r="Y160" s="49"/>
      <c r="Z160" s="49"/>
      <c r="AA160" s="49"/>
      <c r="AB160" s="49"/>
      <c r="AC160" s="49"/>
      <c r="AD160" s="49"/>
    </row>
    <row r="161" spans="8:30" s="51" customFormat="1" ht="12">
      <c r="H161" s="51" t="s">
        <v>285</v>
      </c>
      <c r="K161" s="49"/>
      <c r="V161" s="49"/>
      <c r="W161" s="49"/>
      <c r="X161" s="49"/>
      <c r="Y161" s="49"/>
      <c r="Z161" s="49"/>
      <c r="AA161" s="49"/>
      <c r="AB161" s="49"/>
      <c r="AC161" s="49"/>
      <c r="AD161" s="49"/>
    </row>
    <row r="162" spans="8:30" s="51" customFormat="1" ht="12">
      <c r="H162" s="51" t="s">
        <v>286</v>
      </c>
      <c r="K162" s="49"/>
      <c r="V162" s="49"/>
      <c r="W162" s="49"/>
      <c r="X162" s="49"/>
      <c r="Y162" s="49"/>
      <c r="Z162" s="49"/>
      <c r="AA162" s="49"/>
      <c r="AB162" s="49"/>
      <c r="AC162" s="49"/>
      <c r="AD162" s="49"/>
    </row>
    <row r="163" spans="7:30" s="51" customFormat="1" ht="12">
      <c r="G163" s="51" t="s">
        <v>287</v>
      </c>
      <c r="K163" s="49"/>
      <c r="V163" s="49"/>
      <c r="W163" s="49"/>
      <c r="X163" s="49"/>
      <c r="Y163" s="49"/>
      <c r="Z163" s="49"/>
      <c r="AA163" s="49"/>
      <c r="AB163" s="49"/>
      <c r="AC163" s="49"/>
      <c r="AD163" s="49"/>
    </row>
    <row r="164" spans="8:30" s="51" customFormat="1" ht="12">
      <c r="H164" s="51" t="s">
        <v>288</v>
      </c>
      <c r="K164" s="49"/>
      <c r="V164" s="49"/>
      <c r="W164" s="49"/>
      <c r="X164" s="49"/>
      <c r="Y164" s="49"/>
      <c r="Z164" s="49"/>
      <c r="AA164" s="49"/>
      <c r="AB164" s="49"/>
      <c r="AC164" s="49"/>
      <c r="AD164" s="49"/>
    </row>
    <row r="165" spans="9:30" s="51" customFormat="1" ht="12">
      <c r="I165" s="51" t="s">
        <v>340</v>
      </c>
      <c r="J165" s="51" t="s">
        <v>80</v>
      </c>
      <c r="K165" s="49"/>
      <c r="V165" s="49"/>
      <c r="W165" s="49"/>
      <c r="X165" s="49"/>
      <c r="Y165" s="49"/>
      <c r="Z165" s="49"/>
      <c r="AA165" s="49"/>
      <c r="AB165" s="49"/>
      <c r="AC165" s="49"/>
      <c r="AD165" s="49"/>
    </row>
    <row r="166" spans="9:30" s="51" customFormat="1" ht="12">
      <c r="I166" s="51" t="s">
        <v>341</v>
      </c>
      <c r="J166" s="51" t="s">
        <v>81</v>
      </c>
      <c r="K166" s="49"/>
      <c r="V166" s="49"/>
      <c r="W166" s="49"/>
      <c r="X166" s="49"/>
      <c r="Y166" s="49"/>
      <c r="Z166" s="49"/>
      <c r="AA166" s="49"/>
      <c r="AB166" s="49"/>
      <c r="AC166" s="49"/>
      <c r="AD166" s="49"/>
    </row>
    <row r="167" spans="8:30" s="51" customFormat="1" ht="12">
      <c r="H167" s="51" t="s">
        <v>289</v>
      </c>
      <c r="K167" s="49"/>
      <c r="V167" s="49"/>
      <c r="W167" s="49"/>
      <c r="X167" s="49"/>
      <c r="Y167" s="49"/>
      <c r="Z167" s="49"/>
      <c r="AA167" s="49"/>
      <c r="AB167" s="49"/>
      <c r="AC167" s="49"/>
      <c r="AD167" s="49"/>
    </row>
    <row r="168" spans="9:30" s="51" customFormat="1" ht="12">
      <c r="I168" s="51" t="s">
        <v>342</v>
      </c>
      <c r="J168" s="51" t="s">
        <v>80</v>
      </c>
      <c r="K168" s="49"/>
      <c r="V168" s="49"/>
      <c r="W168" s="49"/>
      <c r="X168" s="49"/>
      <c r="Y168" s="49"/>
      <c r="Z168" s="49"/>
      <c r="AA168" s="49"/>
      <c r="AB168" s="49"/>
      <c r="AC168" s="49"/>
      <c r="AD168" s="49"/>
    </row>
    <row r="169" spans="9:30" s="51" customFormat="1" ht="12">
      <c r="I169" s="51" t="s">
        <v>343</v>
      </c>
      <c r="J169" s="51" t="s">
        <v>81</v>
      </c>
      <c r="K169" s="49"/>
      <c r="V169" s="49"/>
      <c r="W169" s="49"/>
      <c r="X169" s="49"/>
      <c r="Y169" s="49"/>
      <c r="Z169" s="49"/>
      <c r="AA169" s="49"/>
      <c r="AB169" s="49"/>
      <c r="AC169" s="49"/>
      <c r="AD169" s="49"/>
    </row>
    <row r="170" spans="6:30" s="51" customFormat="1" ht="12">
      <c r="F170" s="51" t="s">
        <v>290</v>
      </c>
      <c r="K170" s="49"/>
      <c r="V170" s="49"/>
      <c r="W170" s="49"/>
      <c r="X170" s="49"/>
      <c r="Y170" s="49"/>
      <c r="Z170" s="49"/>
      <c r="AA170" s="49"/>
      <c r="AB170" s="49"/>
      <c r="AC170" s="49"/>
      <c r="AD170" s="49"/>
    </row>
    <row r="171" spans="7:30" s="51" customFormat="1" ht="12">
      <c r="G171" s="51" t="s">
        <v>291</v>
      </c>
      <c r="K171" s="49"/>
      <c r="V171" s="49"/>
      <c r="W171" s="49"/>
      <c r="X171" s="49"/>
      <c r="Y171" s="49"/>
      <c r="Z171" s="49"/>
      <c r="AA171" s="49"/>
      <c r="AB171" s="49"/>
      <c r="AC171" s="49"/>
      <c r="AD171" s="49"/>
    </row>
    <row r="172" spans="7:30" s="51" customFormat="1" ht="12">
      <c r="G172" s="51" t="s">
        <v>344</v>
      </c>
      <c r="K172" s="49"/>
      <c r="V172" s="49"/>
      <c r="W172" s="49"/>
      <c r="X172" s="49"/>
      <c r="Y172" s="49"/>
      <c r="Z172" s="49"/>
      <c r="AA172" s="49"/>
      <c r="AB172" s="49"/>
      <c r="AC172" s="49"/>
      <c r="AD172" s="49"/>
    </row>
    <row r="173" spans="6:30" s="51" customFormat="1" ht="12">
      <c r="F173" s="51" t="s">
        <v>345</v>
      </c>
      <c r="G173" s="51" t="s">
        <v>25</v>
      </c>
      <c r="K173" s="49"/>
      <c r="V173" s="49"/>
      <c r="W173" s="49"/>
      <c r="X173" s="49"/>
      <c r="Y173" s="49"/>
      <c r="Z173" s="49"/>
      <c r="AA173" s="49"/>
      <c r="AB173" s="49"/>
      <c r="AC173" s="49"/>
      <c r="AD173" s="49"/>
    </row>
    <row r="174" spans="7:30" s="51" customFormat="1" ht="12">
      <c r="G174" s="51" t="s">
        <v>298</v>
      </c>
      <c r="K174" s="49"/>
      <c r="V174" s="49"/>
      <c r="W174" s="49"/>
      <c r="X174" s="49"/>
      <c r="Y174" s="49"/>
      <c r="Z174" s="49"/>
      <c r="AA174" s="49"/>
      <c r="AB174" s="49"/>
      <c r="AC174" s="49"/>
      <c r="AD174" s="49"/>
    </row>
    <row r="175" spans="8:30" s="51" customFormat="1" ht="12">
      <c r="H175" s="51" t="s">
        <v>299</v>
      </c>
      <c r="K175" s="49"/>
      <c r="V175" s="49"/>
      <c r="W175" s="49"/>
      <c r="X175" s="49"/>
      <c r="Y175" s="49"/>
      <c r="Z175" s="49"/>
      <c r="AA175" s="49"/>
      <c r="AB175" s="49"/>
      <c r="AC175" s="49"/>
      <c r="AD175" s="49"/>
    </row>
    <row r="176" spans="8:30" s="51" customFormat="1" ht="12">
      <c r="H176" s="51" t="s">
        <v>300</v>
      </c>
      <c r="K176" s="49"/>
      <c r="V176" s="49"/>
      <c r="W176" s="49"/>
      <c r="X176" s="49"/>
      <c r="Y176" s="49"/>
      <c r="Z176" s="49"/>
      <c r="AA176" s="49"/>
      <c r="AB176" s="49"/>
      <c r="AC176" s="49"/>
      <c r="AD176" s="49"/>
    </row>
    <row r="177" spans="7:30" s="51" customFormat="1" ht="12">
      <c r="G177" s="51" t="s">
        <v>301</v>
      </c>
      <c r="K177" s="49"/>
      <c r="V177" s="49"/>
      <c r="W177" s="49"/>
      <c r="X177" s="49"/>
      <c r="Y177" s="49"/>
      <c r="Z177" s="49"/>
      <c r="AA177" s="49"/>
      <c r="AB177" s="49"/>
      <c r="AC177" s="49"/>
      <c r="AD177" s="49"/>
    </row>
    <row r="178" spans="8:30" s="51" customFormat="1" ht="12">
      <c r="H178" s="51" t="s">
        <v>302</v>
      </c>
      <c r="K178" s="49"/>
      <c r="V178" s="49"/>
      <c r="W178" s="49"/>
      <c r="X178" s="49"/>
      <c r="Y178" s="49"/>
      <c r="Z178" s="49"/>
      <c r="AA178" s="49"/>
      <c r="AB178" s="49"/>
      <c r="AC178" s="49"/>
      <c r="AD178" s="49"/>
    </row>
    <row r="179" spans="8:30" s="51" customFormat="1" ht="12">
      <c r="H179" s="51" t="s">
        <v>303</v>
      </c>
      <c r="K179" s="49"/>
      <c r="V179" s="49"/>
      <c r="W179" s="49"/>
      <c r="X179" s="49"/>
      <c r="Y179" s="49"/>
      <c r="Z179" s="49"/>
      <c r="AA179" s="49"/>
      <c r="AB179" s="49"/>
      <c r="AC179" s="49"/>
      <c r="AD179" s="49"/>
    </row>
    <row r="180" spans="7:30" s="51" customFormat="1" ht="12">
      <c r="G180" s="51" t="s">
        <v>304</v>
      </c>
      <c r="K180" s="49"/>
      <c r="V180" s="49"/>
      <c r="W180" s="49"/>
      <c r="X180" s="49"/>
      <c r="Y180" s="49"/>
      <c r="Z180" s="49"/>
      <c r="AA180" s="49"/>
      <c r="AB180" s="49"/>
      <c r="AC180" s="49"/>
      <c r="AD180" s="49"/>
    </row>
    <row r="181" spans="8:30" s="51" customFormat="1" ht="12">
      <c r="H181" s="51" t="s">
        <v>305</v>
      </c>
      <c r="K181" s="49"/>
      <c r="V181" s="49"/>
      <c r="W181" s="49"/>
      <c r="X181" s="49"/>
      <c r="Y181" s="49"/>
      <c r="Z181" s="49"/>
      <c r="AA181" s="49"/>
      <c r="AB181" s="49"/>
      <c r="AC181" s="49"/>
      <c r="AD181" s="49"/>
    </row>
    <row r="182" spans="8:30" s="51" customFormat="1" ht="12">
      <c r="H182" s="51" t="s">
        <v>306</v>
      </c>
      <c r="K182" s="49"/>
      <c r="V182" s="49"/>
      <c r="W182" s="49"/>
      <c r="X182" s="49"/>
      <c r="Y182" s="49"/>
      <c r="Z182" s="49"/>
      <c r="AA182" s="49"/>
      <c r="AB182" s="49"/>
      <c r="AC182" s="49"/>
      <c r="AD182" s="49"/>
    </row>
    <row r="183" spans="7:30" s="51" customFormat="1" ht="12">
      <c r="G183" s="51" t="s">
        <v>307</v>
      </c>
      <c r="K183" s="49"/>
      <c r="V183" s="49"/>
      <c r="W183" s="49"/>
      <c r="X183" s="49"/>
      <c r="Y183" s="49"/>
      <c r="Z183" s="49"/>
      <c r="AA183" s="49"/>
      <c r="AB183" s="49"/>
      <c r="AC183" s="49"/>
      <c r="AD183" s="49"/>
    </row>
    <row r="184" spans="8:30" s="51" customFormat="1" ht="12">
      <c r="H184" s="51" t="s">
        <v>308</v>
      </c>
      <c r="K184" s="49"/>
      <c r="V184" s="49"/>
      <c r="W184" s="49"/>
      <c r="X184" s="49"/>
      <c r="Y184" s="49"/>
      <c r="Z184" s="49"/>
      <c r="AA184" s="49"/>
      <c r="AB184" s="49"/>
      <c r="AC184" s="49"/>
      <c r="AD184" s="49"/>
    </row>
    <row r="185" spans="8:30" s="51" customFormat="1" ht="12">
      <c r="H185" s="51" t="s">
        <v>309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sheetProtection/>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5.xml><?xml version="1.0" encoding="utf-8"?>
<worksheet xmlns="http://schemas.openxmlformats.org/spreadsheetml/2006/main" xmlns:r="http://schemas.openxmlformats.org/officeDocument/2006/relationships">
  <dimension ref="A1:R24"/>
  <sheetViews>
    <sheetView zoomScale="75" zoomScaleNormal="75" zoomScaleSheetLayoutView="75" zoomScalePageLayoutView="0" workbookViewId="0" topLeftCell="A1">
      <pane xSplit="5220" topLeftCell="M1" activePane="topRight" state="split"/>
      <selection pane="topLeft" activeCell="N27" sqref="N27"/>
      <selection pane="topRight" activeCell="N27" sqref="N27"/>
    </sheetView>
  </sheetViews>
  <sheetFormatPr defaultColWidth="3.0039062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546</v>
      </c>
      <c r="B1" s="118"/>
      <c r="C1" s="118"/>
      <c r="D1" s="118"/>
      <c r="E1" s="118"/>
      <c r="F1" s="118"/>
      <c r="G1" s="118"/>
      <c r="H1" s="118"/>
      <c r="I1" s="118"/>
      <c r="J1" s="118"/>
      <c r="K1" s="118"/>
      <c r="L1" s="118"/>
      <c r="M1" s="118"/>
      <c r="N1" s="118"/>
      <c r="O1" s="118"/>
      <c r="P1" s="118"/>
      <c r="Q1" s="118"/>
      <c r="R1" s="118"/>
    </row>
    <row r="2" spans="1:18" s="37" customFormat="1" ht="13.5" customHeight="1">
      <c r="A2" s="118" t="s">
        <v>234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38" t="s">
        <v>462</v>
      </c>
      <c r="J5" s="438"/>
      <c r="K5" s="438"/>
      <c r="L5" s="438"/>
      <c r="M5" s="439"/>
      <c r="N5" s="119" t="s">
        <v>541</v>
      </c>
      <c r="O5" s="119"/>
      <c r="P5" s="119"/>
      <c r="Q5" s="119"/>
      <c r="R5" s="120"/>
    </row>
    <row r="6" spans="1:18" ht="12.75">
      <c r="A6" s="41"/>
      <c r="B6" s="41"/>
      <c r="C6" s="41" t="s">
        <v>232</v>
      </c>
      <c r="D6" s="41"/>
      <c r="E6" s="41"/>
      <c r="F6" s="41"/>
      <c r="G6" s="41"/>
      <c r="H6" s="41"/>
      <c r="I6" s="42" t="s">
        <v>399</v>
      </c>
      <c r="J6" s="42" t="s">
        <v>400</v>
      </c>
      <c r="K6" s="42" t="s">
        <v>401</v>
      </c>
      <c r="L6" s="42" t="s">
        <v>413</v>
      </c>
      <c r="M6" s="106" t="s">
        <v>547</v>
      </c>
      <c r="N6" s="42" t="s">
        <v>399</v>
      </c>
      <c r="O6" s="42" t="s">
        <v>400</v>
      </c>
      <c r="P6" s="42" t="s">
        <v>401</v>
      </c>
      <c r="Q6" s="42" t="s">
        <v>413</v>
      </c>
      <c r="R6" s="106" t="s">
        <v>548</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402</v>
      </c>
      <c r="I9" s="123"/>
      <c r="J9" s="123"/>
      <c r="K9" s="123"/>
      <c r="L9" s="123"/>
      <c r="M9" s="124"/>
      <c r="N9" s="77"/>
      <c r="O9" s="77"/>
      <c r="P9" s="77"/>
      <c r="Q9" s="77"/>
      <c r="R9" s="124"/>
    </row>
    <row r="10" spans="5:18" ht="12.75">
      <c r="E10" s="78" t="s">
        <v>403</v>
      </c>
      <c r="I10" s="125">
        <v>0.04</v>
      </c>
      <c r="J10" s="125">
        <v>0.04</v>
      </c>
      <c r="K10" s="125">
        <v>0.04233933333333333</v>
      </c>
      <c r="L10" s="125">
        <v>0.04749166666666666</v>
      </c>
      <c r="M10" s="126">
        <v>0.04245775</v>
      </c>
      <c r="N10" s="90">
        <v>0.06771633333333334</v>
      </c>
      <c r="O10" s="90">
        <v>0.08156566666666666</v>
      </c>
      <c r="P10" s="90" t="e">
        <v>#REF!</v>
      </c>
      <c r="Q10" s="90" t="e">
        <v>#REF!</v>
      </c>
      <c r="R10" s="126" t="e">
        <v>#REF!</v>
      </c>
    </row>
    <row r="11" spans="5:18" ht="12.75">
      <c r="E11" s="78" t="s">
        <v>404</v>
      </c>
      <c r="I11" s="125">
        <v>0.04</v>
      </c>
      <c r="J11" s="125">
        <v>0.04</v>
      </c>
      <c r="K11" s="125">
        <v>0.04175466666666667</v>
      </c>
      <c r="L11" s="125">
        <v>0.046912333333333334</v>
      </c>
      <c r="M11" s="126">
        <v>0.04216675</v>
      </c>
      <c r="N11" s="90">
        <v>0.06711666666666667</v>
      </c>
      <c r="O11" s="90">
        <v>0.08089033333333333</v>
      </c>
      <c r="P11" s="90" t="e">
        <v>#REF!</v>
      </c>
      <c r="Q11" s="90" t="e">
        <v>#REF!</v>
      </c>
      <c r="R11" s="126" t="e">
        <v>#REF!</v>
      </c>
    </row>
    <row r="12" spans="5:18" ht="12.75">
      <c r="E12" s="78" t="s">
        <v>408</v>
      </c>
      <c r="I12" s="125">
        <v>0.04</v>
      </c>
      <c r="J12" s="125">
        <v>0.04</v>
      </c>
      <c r="K12" s="125">
        <v>0.04117</v>
      </c>
      <c r="L12" s="125">
        <v>0.044915666666666666</v>
      </c>
      <c r="M12" s="126">
        <v>0.04152141666666667</v>
      </c>
      <c r="N12" s="90">
        <v>0.06501366666666666</v>
      </c>
      <c r="O12" s="90">
        <v>0.079449</v>
      </c>
      <c r="P12" s="90" t="e">
        <v>#REF!</v>
      </c>
      <c r="Q12" s="90" t="e">
        <v>#REF!</v>
      </c>
      <c r="R12" s="126" t="e">
        <v>#REF!</v>
      </c>
    </row>
    <row r="13" spans="5:18" ht="12.75">
      <c r="E13" s="78" t="s">
        <v>405</v>
      </c>
      <c r="I13" s="125">
        <v>0.011673999999999999</v>
      </c>
      <c r="J13" s="125">
        <v>0.011221666666666666</v>
      </c>
      <c r="K13" s="125">
        <v>0.012931</v>
      </c>
      <c r="L13" s="125">
        <v>0.017481333333333335</v>
      </c>
      <c r="M13" s="126">
        <v>0.013326999999999999</v>
      </c>
      <c r="N13" s="90">
        <v>0.03764766666666666</v>
      </c>
      <c r="O13" s="90">
        <v>0.05205933333333334</v>
      </c>
      <c r="P13" s="90" t="e">
        <v>#REF!</v>
      </c>
      <c r="Q13" s="90" t="e">
        <v>#REF!</v>
      </c>
      <c r="R13" s="126" t="e">
        <v>#REF!</v>
      </c>
    </row>
    <row r="14" spans="4:18" ht="12.75">
      <c r="D14" s="41"/>
      <c r="E14" s="78" t="s">
        <v>406</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t="e">
        <v>#REF!</v>
      </c>
      <c r="Q14" s="90" t="e">
        <v>#REF!</v>
      </c>
      <c r="R14" s="126" t="e">
        <v>#REF!</v>
      </c>
    </row>
    <row r="15" spans="5:18" ht="12.75">
      <c r="E15" s="78" t="s">
        <v>407</v>
      </c>
      <c r="F15" s="41"/>
      <c r="G15" s="41"/>
      <c r="I15" s="125">
        <v>0.011288999999999999</v>
      </c>
      <c r="J15" s="125">
        <v>0.012084666666666665</v>
      </c>
      <c r="K15" s="125">
        <v>0.012504333333333333</v>
      </c>
      <c r="L15" s="125">
        <v>0.016905</v>
      </c>
      <c r="M15" s="126">
        <v>0.01319575</v>
      </c>
      <c r="N15" s="90">
        <v>0.036405</v>
      </c>
      <c r="O15" s="90">
        <v>0.050341666666666667</v>
      </c>
      <c r="P15" s="90" t="e">
        <v>#REF!</v>
      </c>
      <c r="Q15" s="90" t="e">
        <v>#REF!</v>
      </c>
      <c r="R15" s="126" t="e">
        <v>#REF!</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409</v>
      </c>
      <c r="F19" s="41"/>
      <c r="G19" s="41"/>
      <c r="I19" s="125"/>
      <c r="J19" s="125"/>
      <c r="K19" s="125"/>
      <c r="L19" s="125"/>
      <c r="M19" s="126"/>
      <c r="N19" s="90"/>
      <c r="O19" s="90"/>
      <c r="P19" s="90"/>
      <c r="Q19" s="90"/>
      <c r="R19" s="126"/>
    </row>
    <row r="20" spans="5:18" ht="12.75">
      <c r="E20" s="78" t="s">
        <v>410</v>
      </c>
      <c r="F20" s="41"/>
      <c r="G20" s="41"/>
      <c r="I20" s="125">
        <v>0.04</v>
      </c>
      <c r="J20" s="125">
        <v>0.04</v>
      </c>
      <c r="K20" s="125">
        <v>0.04406376333333333</v>
      </c>
      <c r="L20" s="125">
        <v>0.049285999999999996</v>
      </c>
      <c r="M20" s="126">
        <v>0.04333744083333334</v>
      </c>
      <c r="N20" s="90" t="e">
        <v>#REF!</v>
      </c>
      <c r="O20" s="90" t="e">
        <v>#REF!</v>
      </c>
      <c r="P20" s="90" t="e">
        <v>#REF!</v>
      </c>
      <c r="Q20" s="90" t="e">
        <v>#REF!</v>
      </c>
      <c r="R20" s="126" t="e">
        <v>#REF!</v>
      </c>
    </row>
    <row r="21" spans="5:18" ht="12.75">
      <c r="E21" s="78" t="s">
        <v>411</v>
      </c>
      <c r="F21" s="41"/>
      <c r="G21" s="41"/>
      <c r="I21" s="125">
        <v>0.011783999999999998</v>
      </c>
      <c r="J21" s="125">
        <v>0.015225999999999998</v>
      </c>
      <c r="K21" s="125">
        <v>0.019710103333333336</v>
      </c>
      <c r="L21" s="125">
        <v>0.024743666666666667</v>
      </c>
      <c r="M21" s="126">
        <v>0.0178659425</v>
      </c>
      <c r="N21" s="90">
        <v>0.06960333333333334</v>
      </c>
      <c r="O21" s="90">
        <v>0.0825</v>
      </c>
      <c r="P21" s="90" t="e">
        <v>#REF!</v>
      </c>
      <c r="Q21" s="90" t="e">
        <v>#REF!</v>
      </c>
      <c r="R21" s="126" t="e">
        <v>#REF!</v>
      </c>
    </row>
    <row r="22" spans="4:18" ht="12.75">
      <c r="D22" s="41"/>
      <c r="E22" s="78" t="s">
        <v>412</v>
      </c>
      <c r="F22" s="41"/>
      <c r="G22" s="41"/>
      <c r="I22" s="125">
        <v>0.011221666666666666</v>
      </c>
      <c r="J22" s="125">
        <v>0.012931</v>
      </c>
      <c r="K22" s="125">
        <v>0.01748142</v>
      </c>
      <c r="L22" s="125">
        <v>0.022909333333333334</v>
      </c>
      <c r="M22" s="126">
        <v>0.016135855</v>
      </c>
      <c r="N22" s="90">
        <v>0.04520633333333333</v>
      </c>
      <c r="O22" s="90">
        <v>0.05491766666666667</v>
      </c>
      <c r="P22" s="90" t="e">
        <v>#REF!</v>
      </c>
      <c r="Q22" s="90" t="e">
        <v>#REF!</v>
      </c>
      <c r="R22" s="126" t="e">
        <v>#REF!</v>
      </c>
    </row>
    <row r="23" spans="4:18" ht="12.75">
      <c r="D23" s="41"/>
      <c r="E23" s="78"/>
      <c r="F23" s="41"/>
      <c r="G23" s="41"/>
      <c r="I23" s="90"/>
      <c r="J23" s="90"/>
      <c r="K23" s="90"/>
      <c r="L23" s="90"/>
      <c r="M23" s="90"/>
      <c r="N23" s="90"/>
      <c r="O23" s="90"/>
      <c r="P23" s="90"/>
      <c r="Q23" s="90"/>
      <c r="R23" s="90"/>
    </row>
    <row r="24" spans="3:5" s="37" customFormat="1" ht="12.75">
      <c r="C24" s="48"/>
      <c r="D24" s="48"/>
      <c r="E24" s="48"/>
    </row>
  </sheetData>
  <sheetProtection/>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6.xml><?xml version="1.0" encoding="utf-8"?>
<worksheet xmlns="http://schemas.openxmlformats.org/spreadsheetml/2006/main" xmlns:r="http://schemas.openxmlformats.org/officeDocument/2006/relationships">
  <dimension ref="A1:R69"/>
  <sheetViews>
    <sheetView zoomScale="75" zoomScaleNormal="75" zoomScaleSheetLayoutView="75" zoomScalePageLayoutView="0" workbookViewId="0" topLeftCell="A35">
      <selection activeCell="N59" sqref="N59"/>
    </sheetView>
  </sheetViews>
  <sheetFormatPr defaultColWidth="3.0039062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549</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38" t="s">
        <v>462</v>
      </c>
      <c r="J4" s="438"/>
      <c r="K4" s="438"/>
      <c r="L4" s="438"/>
      <c r="M4" s="440"/>
      <c r="N4" s="119" t="s">
        <v>541</v>
      </c>
      <c r="O4" s="119"/>
      <c r="P4" s="119"/>
      <c r="Q4" s="119"/>
      <c r="R4" s="121"/>
    </row>
    <row r="5" spans="1:18" ht="12.75">
      <c r="A5" s="41"/>
      <c r="B5" s="41"/>
      <c r="C5" s="41" t="s">
        <v>232</v>
      </c>
      <c r="D5" s="41"/>
      <c r="E5" s="41"/>
      <c r="F5" s="41"/>
      <c r="G5" s="41"/>
      <c r="H5" s="41"/>
      <c r="I5" s="42" t="s">
        <v>395</v>
      </c>
      <c r="J5" s="42" t="s">
        <v>396</v>
      </c>
      <c r="K5" s="42" t="s">
        <v>397</v>
      </c>
      <c r="L5" s="42" t="s">
        <v>398</v>
      </c>
      <c r="M5" s="91" t="s">
        <v>463</v>
      </c>
      <c r="N5" s="42" t="s">
        <v>395</v>
      </c>
      <c r="O5" s="42" t="s">
        <v>396</v>
      </c>
      <c r="P5" s="42" t="s">
        <v>397</v>
      </c>
      <c r="Q5" s="42" t="s">
        <v>398</v>
      </c>
      <c r="R5" s="91" t="s">
        <v>543</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368</v>
      </c>
      <c r="I8" s="94"/>
      <c r="J8" s="94"/>
      <c r="K8" s="94"/>
      <c r="L8" s="94"/>
      <c r="M8" s="95"/>
      <c r="N8" s="45"/>
      <c r="O8" s="45"/>
      <c r="P8" s="45"/>
      <c r="Q8" s="45"/>
      <c r="R8" s="95"/>
    </row>
    <row r="9" spans="6:18" ht="12.75">
      <c r="F9" s="39" t="s">
        <v>369</v>
      </c>
      <c r="I9" s="94"/>
      <c r="J9" s="94"/>
      <c r="K9" s="94"/>
      <c r="L9" s="94"/>
      <c r="M9" s="95"/>
      <c r="N9" s="45"/>
      <c r="O9" s="45"/>
      <c r="P9" s="45"/>
      <c r="Q9" s="45"/>
      <c r="R9" s="95"/>
    </row>
    <row r="10" spans="4:18" ht="12.75">
      <c r="D10" s="41"/>
      <c r="E10" s="41"/>
      <c r="F10" s="41" t="s">
        <v>370</v>
      </c>
      <c r="G10" s="41"/>
      <c r="I10" s="94"/>
      <c r="J10" s="94"/>
      <c r="K10" s="94"/>
      <c r="L10" s="94"/>
      <c r="M10" s="95"/>
      <c r="N10" s="45"/>
      <c r="O10" s="45"/>
      <c r="P10" s="45"/>
      <c r="Q10" s="45"/>
      <c r="R10" s="95"/>
    </row>
    <row r="11" spans="6:18" ht="12.75">
      <c r="F11" s="41" t="s">
        <v>424</v>
      </c>
      <c r="G11" s="41"/>
      <c r="I11" s="94">
        <v>10.322453363730006</v>
      </c>
      <c r="J11" s="94">
        <v>7.041688654353578</v>
      </c>
      <c r="K11" s="94">
        <v>8.783202099737508</v>
      </c>
      <c r="L11" s="94">
        <v>10.497824443854341</v>
      </c>
      <c r="M11" s="95">
        <v>9.161163040955415</v>
      </c>
      <c r="N11" s="45" t="e">
        <v>#REF!</v>
      </c>
      <c r="O11" s="45" t="e">
        <v>#REF!</v>
      </c>
      <c r="P11" s="45" t="e">
        <v>#REF!</v>
      </c>
      <c r="Q11" s="45" t="e">
        <v>#REF!</v>
      </c>
      <c r="R11" s="95" t="e">
        <v>#REF!</v>
      </c>
    </row>
    <row r="12" spans="6:18" ht="12.75">
      <c r="F12" s="41"/>
      <c r="G12" s="41"/>
      <c r="I12" s="94"/>
      <c r="J12" s="94"/>
      <c r="K12" s="94"/>
      <c r="L12" s="94"/>
      <c r="M12" s="95"/>
      <c r="N12" s="45"/>
      <c r="O12" s="45"/>
      <c r="P12" s="45"/>
      <c r="Q12" s="45"/>
      <c r="R12" s="95"/>
    </row>
    <row r="13" spans="6:18" ht="12.75">
      <c r="F13" s="41" t="s">
        <v>371</v>
      </c>
      <c r="G13" s="41"/>
      <c r="I13" s="94"/>
      <c r="J13" s="94"/>
      <c r="K13" s="94"/>
      <c r="L13" s="94"/>
      <c r="M13" s="95"/>
      <c r="N13" s="45"/>
      <c r="O13" s="45"/>
      <c r="P13" s="45"/>
      <c r="Q13" s="45"/>
      <c r="R13" s="95"/>
    </row>
    <row r="14" spans="6:18" ht="12.75">
      <c r="F14" s="41"/>
      <c r="G14" s="41"/>
      <c r="H14" s="39" t="s">
        <v>372</v>
      </c>
      <c r="I14" s="94"/>
      <c r="J14" s="94"/>
      <c r="K14" s="94"/>
      <c r="L14" s="94"/>
      <c r="M14" s="95"/>
      <c r="N14" s="45"/>
      <c r="O14" s="45"/>
      <c r="P14" s="45"/>
      <c r="Q14" s="45"/>
      <c r="R14" s="95"/>
    </row>
    <row r="15" spans="6:18" ht="12.75">
      <c r="F15" s="41"/>
      <c r="G15" s="41" t="s">
        <v>373</v>
      </c>
      <c r="I15" s="94"/>
      <c r="J15" s="94"/>
      <c r="K15" s="94"/>
      <c r="L15" s="94"/>
      <c r="M15" s="95"/>
      <c r="N15" s="45"/>
      <c r="O15" s="45"/>
      <c r="P15" s="45"/>
      <c r="Q15" s="45"/>
      <c r="R15" s="95"/>
    </row>
    <row r="16" spans="6:18" ht="12.75">
      <c r="F16" s="41"/>
      <c r="G16" s="41" t="s">
        <v>374</v>
      </c>
      <c r="I16" s="94"/>
      <c r="J16" s="94"/>
      <c r="K16" s="94"/>
      <c r="L16" s="94"/>
      <c r="M16" s="95"/>
      <c r="N16" s="45"/>
      <c r="O16" s="45"/>
      <c r="P16" s="45"/>
      <c r="Q16" s="45"/>
      <c r="R16" s="95"/>
    </row>
    <row r="17" spans="4:18" ht="12.75">
      <c r="D17" s="41"/>
      <c r="E17" s="41"/>
      <c r="F17" s="41"/>
      <c r="G17" s="41" t="s">
        <v>375</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376</v>
      </c>
      <c r="G19" s="41"/>
      <c r="I19" s="94"/>
      <c r="J19" s="94"/>
      <c r="K19" s="94"/>
      <c r="L19" s="94"/>
      <c r="M19" s="95"/>
      <c r="N19" s="45"/>
      <c r="O19" s="45"/>
      <c r="P19" s="45"/>
      <c r="Q19" s="45"/>
      <c r="R19" s="95"/>
    </row>
    <row r="20" spans="5:18" ht="12.75">
      <c r="E20" s="41"/>
      <c r="F20" s="41"/>
      <c r="G20" s="41" t="s">
        <v>378</v>
      </c>
      <c r="I20" s="96"/>
      <c r="J20" s="96"/>
      <c r="K20" s="96"/>
      <c r="L20" s="96"/>
      <c r="M20" s="97"/>
      <c r="N20" s="46"/>
      <c r="O20" s="46"/>
      <c r="P20" s="46"/>
      <c r="Q20" s="46"/>
      <c r="R20" s="97"/>
    </row>
    <row r="21" spans="7:18" ht="12.75">
      <c r="G21" s="39" t="s">
        <v>377</v>
      </c>
      <c r="H21" s="41"/>
      <c r="I21" s="96"/>
      <c r="J21" s="96"/>
      <c r="K21" s="96"/>
      <c r="L21" s="96"/>
      <c r="M21" s="97"/>
      <c r="N21" s="46"/>
      <c r="O21" s="46"/>
      <c r="P21" s="46"/>
      <c r="Q21" s="46"/>
      <c r="R21" s="97"/>
    </row>
    <row r="22" spans="5:18" ht="12.75">
      <c r="E22" s="41"/>
      <c r="F22" s="41"/>
      <c r="G22" s="41" t="s">
        <v>379</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380</v>
      </c>
      <c r="G24" s="41"/>
      <c r="I24" s="96"/>
      <c r="J24" s="96"/>
      <c r="K24" s="96"/>
      <c r="L24" s="96"/>
      <c r="M24" s="97"/>
      <c r="N24" s="46"/>
      <c r="O24" s="46"/>
      <c r="P24" s="46"/>
      <c r="Q24" s="46"/>
      <c r="R24" s="97"/>
    </row>
    <row r="25" spans="6:18" ht="12.75">
      <c r="F25" s="41"/>
      <c r="G25" s="41" t="s">
        <v>378</v>
      </c>
      <c r="I25" s="96"/>
      <c r="J25" s="96"/>
      <c r="K25" s="96"/>
      <c r="L25" s="96"/>
      <c r="M25" s="97"/>
      <c r="N25" s="46"/>
      <c r="O25" s="46"/>
      <c r="P25" s="46"/>
      <c r="Q25" s="46"/>
      <c r="R25" s="97"/>
    </row>
    <row r="26" spans="5:18" ht="12.75">
      <c r="E26" s="41"/>
      <c r="G26" s="39" t="s">
        <v>377</v>
      </c>
      <c r="H26" s="41"/>
      <c r="I26" s="94"/>
      <c r="J26" s="94"/>
      <c r="K26" s="94"/>
      <c r="L26" s="94"/>
      <c r="M26" s="95"/>
      <c r="N26" s="45"/>
      <c r="O26" s="45"/>
      <c r="P26" s="45"/>
      <c r="Q26" s="45"/>
      <c r="R26" s="95"/>
    </row>
    <row r="27" spans="4:18" ht="12.75">
      <c r="D27" s="41"/>
      <c r="E27" s="41"/>
      <c r="F27" s="41"/>
      <c r="G27" s="41" t="s">
        <v>379</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381</v>
      </c>
      <c r="G29" s="41"/>
      <c r="I29" s="94"/>
      <c r="J29" s="94"/>
      <c r="K29" s="94"/>
      <c r="L29" s="94"/>
      <c r="M29" s="95"/>
      <c r="N29" s="45"/>
      <c r="O29" s="45"/>
      <c r="P29" s="45"/>
      <c r="Q29" s="45"/>
      <c r="R29" s="95"/>
    </row>
    <row r="30" spans="6:18" ht="12.75">
      <c r="F30" s="41"/>
      <c r="G30" s="41" t="s">
        <v>378</v>
      </c>
      <c r="I30" s="96"/>
      <c r="J30" s="96"/>
      <c r="K30" s="96"/>
      <c r="L30" s="96"/>
      <c r="M30" s="97"/>
      <c r="N30" s="46"/>
      <c r="O30" s="46"/>
      <c r="P30" s="46"/>
      <c r="Q30" s="46"/>
      <c r="R30" s="97"/>
    </row>
    <row r="31" spans="7:18" ht="12.75">
      <c r="G31" s="39" t="s">
        <v>377</v>
      </c>
      <c r="H31" s="41"/>
      <c r="I31" s="96"/>
      <c r="J31" s="96"/>
      <c r="K31" s="96"/>
      <c r="L31" s="96"/>
      <c r="M31" s="97"/>
      <c r="N31" s="46"/>
      <c r="O31" s="46"/>
      <c r="P31" s="46"/>
      <c r="Q31" s="46"/>
      <c r="R31" s="97"/>
    </row>
    <row r="32" spans="5:18" ht="12.75">
      <c r="E32" s="41"/>
      <c r="F32" s="41"/>
      <c r="G32" s="41" t="s">
        <v>379</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382</v>
      </c>
      <c r="G34" s="41"/>
      <c r="I34" s="96"/>
      <c r="J34" s="96"/>
      <c r="K34" s="96"/>
      <c r="L34" s="96"/>
      <c r="M34" s="97"/>
      <c r="N34" s="46"/>
      <c r="O34" s="46"/>
      <c r="P34" s="46"/>
      <c r="Q34" s="46"/>
      <c r="R34" s="97"/>
    </row>
    <row r="35" spans="6:18" ht="12.75">
      <c r="F35" s="41"/>
      <c r="G35" s="41" t="s">
        <v>378</v>
      </c>
      <c r="I35" s="96"/>
      <c r="J35" s="96"/>
      <c r="K35" s="96"/>
      <c r="L35" s="96"/>
      <c r="M35" s="97"/>
      <c r="N35" s="46"/>
      <c r="O35" s="46"/>
      <c r="P35" s="46"/>
      <c r="Q35" s="46"/>
      <c r="R35" s="97"/>
    </row>
    <row r="36" spans="7:18" ht="12.75">
      <c r="G36" s="39" t="s">
        <v>377</v>
      </c>
      <c r="H36" s="41"/>
      <c r="I36" s="96"/>
      <c r="J36" s="96"/>
      <c r="K36" s="96"/>
      <c r="L36" s="96"/>
      <c r="M36" s="97"/>
      <c r="N36" s="46"/>
      <c r="O36" s="46"/>
      <c r="P36" s="46"/>
      <c r="Q36" s="46"/>
      <c r="R36" s="97"/>
    </row>
    <row r="37" spans="6:18" ht="12.75">
      <c r="F37" s="41"/>
      <c r="G37" s="41" t="s">
        <v>379</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383</v>
      </c>
      <c r="G39" s="41"/>
      <c r="I39" s="96"/>
      <c r="J39" s="96"/>
      <c r="K39" s="96"/>
      <c r="L39" s="96"/>
      <c r="M39" s="97"/>
      <c r="N39" s="46"/>
      <c r="O39" s="46"/>
      <c r="P39" s="46"/>
      <c r="Q39" s="46"/>
      <c r="R39" s="97"/>
    </row>
    <row r="40" spans="6:18" ht="12.75">
      <c r="F40" s="41"/>
      <c r="G40" s="41" t="s">
        <v>378</v>
      </c>
      <c r="I40" s="96"/>
      <c r="J40" s="96"/>
      <c r="K40" s="96"/>
      <c r="L40" s="96"/>
      <c r="M40" s="97"/>
      <c r="N40" s="46"/>
      <c r="O40" s="46"/>
      <c r="P40" s="46"/>
      <c r="Q40" s="46"/>
      <c r="R40" s="97"/>
    </row>
    <row r="41" spans="5:18" ht="12.75">
      <c r="E41" s="41"/>
      <c r="G41" s="39" t="s">
        <v>377</v>
      </c>
      <c r="H41" s="41"/>
      <c r="I41" s="94"/>
      <c r="J41" s="94"/>
      <c r="K41" s="94"/>
      <c r="L41" s="94"/>
      <c r="M41" s="95"/>
      <c r="N41" s="45"/>
      <c r="O41" s="45"/>
      <c r="P41" s="45"/>
      <c r="Q41" s="45"/>
      <c r="R41" s="95"/>
    </row>
    <row r="42" spans="6:18" ht="12.75">
      <c r="F42" s="41"/>
      <c r="G42" s="41" t="s">
        <v>379</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384</v>
      </c>
      <c r="G44" s="41"/>
      <c r="I44" s="94"/>
      <c r="J44" s="94"/>
      <c r="K44" s="94"/>
      <c r="L44" s="94"/>
      <c r="M44" s="95"/>
      <c r="N44" s="45"/>
      <c r="O44" s="45"/>
      <c r="P44" s="45"/>
      <c r="Q44" s="45"/>
      <c r="R44" s="95"/>
    </row>
    <row r="45" spans="5:18" ht="12.75">
      <c r="E45" s="41"/>
      <c r="F45" s="41"/>
      <c r="G45" s="41" t="s">
        <v>378</v>
      </c>
      <c r="I45" s="94"/>
      <c r="J45" s="94"/>
      <c r="K45" s="94"/>
      <c r="L45" s="94"/>
      <c r="M45" s="95"/>
      <c r="N45" s="45"/>
      <c r="O45" s="45"/>
      <c r="P45" s="45"/>
      <c r="Q45" s="45"/>
      <c r="R45" s="95"/>
    </row>
    <row r="46" spans="3:18" ht="12.75">
      <c r="C46" s="41"/>
      <c r="D46" s="41"/>
      <c r="E46" s="41"/>
      <c r="G46" s="39" t="s">
        <v>377</v>
      </c>
      <c r="H46" s="41"/>
      <c r="I46" s="94"/>
      <c r="J46" s="94"/>
      <c r="K46" s="94"/>
      <c r="L46" s="94"/>
      <c r="M46" s="93"/>
      <c r="R46" s="93"/>
    </row>
    <row r="47" spans="6:18" ht="12.75">
      <c r="F47" s="41"/>
      <c r="G47" s="41" t="s">
        <v>379</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385</v>
      </c>
      <c r="G49" s="41"/>
      <c r="H49" s="39"/>
      <c r="I49" s="41"/>
      <c r="J49" s="41"/>
      <c r="K49" s="41"/>
      <c r="L49" s="41"/>
      <c r="M49" s="93"/>
      <c r="R49" s="122"/>
    </row>
    <row r="50" spans="1:18" s="37" customFormat="1" ht="12.75">
      <c r="A50" s="39"/>
      <c r="B50" s="41"/>
      <c r="C50" s="39"/>
      <c r="D50" s="41"/>
      <c r="E50" s="41"/>
      <c r="F50" s="41"/>
      <c r="G50" s="41" t="s">
        <v>378</v>
      </c>
      <c r="H50" s="39"/>
      <c r="I50" s="98"/>
      <c r="J50" s="98"/>
      <c r="K50" s="98"/>
      <c r="L50" s="98"/>
      <c r="M50" s="99"/>
      <c r="N50" s="47"/>
      <c r="O50" s="47"/>
      <c r="P50" s="47"/>
      <c r="Q50" s="47"/>
      <c r="R50" s="99"/>
    </row>
    <row r="51" spans="1:18" s="37" customFormat="1" ht="12" customHeight="1">
      <c r="A51" s="39"/>
      <c r="B51" s="39"/>
      <c r="C51" s="41"/>
      <c r="D51" s="41"/>
      <c r="E51" s="41"/>
      <c r="F51" s="39"/>
      <c r="G51" s="39" t="s">
        <v>377</v>
      </c>
      <c r="H51" s="41"/>
      <c r="I51" s="41"/>
      <c r="J51" s="41"/>
      <c r="K51" s="41"/>
      <c r="L51" s="41"/>
      <c r="M51" s="93"/>
      <c r="R51" s="122"/>
    </row>
    <row r="52" spans="1:18" s="37" customFormat="1" ht="12.75">
      <c r="A52" s="39"/>
      <c r="B52" s="41"/>
      <c r="C52" s="39"/>
      <c r="D52" s="41"/>
      <c r="E52" s="41"/>
      <c r="F52" s="41"/>
      <c r="G52" s="41" t="s">
        <v>379</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386</v>
      </c>
      <c r="G54" s="41"/>
      <c r="H54" s="39"/>
      <c r="I54" s="41"/>
      <c r="J54" s="41"/>
      <c r="K54" s="41"/>
      <c r="L54" s="41"/>
      <c r="M54" s="93"/>
      <c r="N54" s="39"/>
      <c r="O54" s="39"/>
      <c r="P54" s="39"/>
      <c r="Q54" s="39"/>
      <c r="R54" s="93"/>
    </row>
    <row r="55" spans="1:18" s="37" customFormat="1" ht="12.75">
      <c r="A55" s="39"/>
      <c r="B55" s="41"/>
      <c r="C55" s="39"/>
      <c r="D55" s="41"/>
      <c r="E55" s="41"/>
      <c r="F55" s="41"/>
      <c r="G55" s="41" t="s">
        <v>378</v>
      </c>
      <c r="H55" s="39"/>
      <c r="I55" s="41"/>
      <c r="J55" s="41"/>
      <c r="K55" s="41"/>
      <c r="L55" s="41"/>
      <c r="M55" s="93"/>
      <c r="N55" s="39"/>
      <c r="O55" s="39"/>
      <c r="P55" s="39"/>
      <c r="Q55" s="39"/>
      <c r="R55" s="93"/>
    </row>
    <row r="56" spans="1:18" s="37" customFormat="1" ht="12.75">
      <c r="A56" s="39"/>
      <c r="B56" s="41"/>
      <c r="C56" s="39"/>
      <c r="D56" s="41"/>
      <c r="E56" s="41"/>
      <c r="F56" s="39"/>
      <c r="G56" s="39" t="s">
        <v>377</v>
      </c>
      <c r="H56" s="41"/>
      <c r="I56" s="41"/>
      <c r="J56" s="41"/>
      <c r="K56" s="41"/>
      <c r="L56" s="41"/>
      <c r="M56" s="93"/>
      <c r="N56" s="39"/>
      <c r="O56" s="39"/>
      <c r="P56" s="39"/>
      <c r="Q56" s="39"/>
      <c r="R56" s="93"/>
    </row>
    <row r="57" spans="1:18" s="37" customFormat="1" ht="12.75">
      <c r="A57" s="39"/>
      <c r="B57" s="41"/>
      <c r="C57" s="39"/>
      <c r="D57" s="41"/>
      <c r="E57" s="41"/>
      <c r="F57" s="41"/>
      <c r="G57" s="41" t="s">
        <v>379</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387</v>
      </c>
      <c r="G59" s="41"/>
      <c r="H59" s="39"/>
      <c r="I59" s="94">
        <v>4.717213972273029</v>
      </c>
      <c r="J59" s="94">
        <v>5.3055399386771</v>
      </c>
      <c r="K59" s="94">
        <v>6.956226571404201</v>
      </c>
      <c r="L59" s="94">
        <v>7.2645309661699855</v>
      </c>
      <c r="M59" s="95">
        <v>6.060309935980499</v>
      </c>
      <c r="N59" s="45" t="e">
        <v>#REF!</v>
      </c>
      <c r="O59" s="45" t="e">
        <v>#REF!</v>
      </c>
      <c r="P59" s="45" t="e">
        <v>#REF!</v>
      </c>
      <c r="Q59" s="45" t="e">
        <v>#REF!</v>
      </c>
      <c r="R59" s="95" t="e">
        <v>#REF!</v>
      </c>
    </row>
    <row r="60" spans="1:18" s="37" customFormat="1" ht="12.75">
      <c r="A60" s="39"/>
      <c r="B60" s="41"/>
      <c r="C60" s="39"/>
      <c r="D60" s="41"/>
      <c r="E60" s="41"/>
      <c r="F60" s="41" t="s">
        <v>530</v>
      </c>
      <c r="G60" s="41"/>
      <c r="H60" s="94"/>
      <c r="I60" s="131">
        <v>23178.441375639366</v>
      </c>
      <c r="J60" s="131">
        <v>22994.642628943824</v>
      </c>
      <c r="K60" s="131">
        <v>22848.827038469524</v>
      </c>
      <c r="L60" s="131">
        <v>25146.68032828327</v>
      </c>
      <c r="M60" s="132">
        <v>94100.41397443149</v>
      </c>
      <c r="N60" s="131">
        <v>0.043463</v>
      </c>
      <c r="O60" s="131">
        <v>0.054343333333333334</v>
      </c>
      <c r="P60" s="131" t="e">
        <v>#REF!</v>
      </c>
      <c r="Q60" s="131" t="e">
        <v>#REF!</v>
      </c>
      <c r="R60" s="132" t="e">
        <v>#REF!</v>
      </c>
    </row>
    <row r="61" spans="1:18" s="37" customFormat="1" ht="12.75">
      <c r="A61" s="39"/>
      <c r="B61" s="41"/>
      <c r="C61" s="39"/>
      <c r="D61" s="41"/>
      <c r="E61" s="41"/>
      <c r="F61" s="41" t="s">
        <v>531</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532</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388</v>
      </c>
      <c r="G64" s="41"/>
      <c r="H64" s="39"/>
      <c r="I64" s="94">
        <v>-12.092161660488884</v>
      </c>
      <c r="J64" s="94">
        <v>-5.628114597893443</v>
      </c>
      <c r="K64" s="94">
        <v>-2.8717757685902257</v>
      </c>
      <c r="L64" s="94">
        <v>2.6092789727229615</v>
      </c>
      <c r="M64" s="95">
        <v>-4.768824607019241</v>
      </c>
      <c r="N64" s="45" t="e">
        <v>#REF!</v>
      </c>
      <c r="O64" s="45" t="e">
        <v>#REF!</v>
      </c>
      <c r="P64" s="45" t="e">
        <v>#REF!</v>
      </c>
      <c r="Q64" s="45" t="e">
        <v>#REF!</v>
      </c>
      <c r="R64" s="95" t="e">
        <v>#REF!</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552</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sheetProtection/>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7.xml><?xml version="1.0" encoding="utf-8"?>
<worksheet xmlns="http://schemas.openxmlformats.org/spreadsheetml/2006/main" xmlns:r="http://schemas.openxmlformats.org/officeDocument/2006/relationships">
  <dimension ref="A1:R88"/>
  <sheetViews>
    <sheetView zoomScale="75" zoomScaleNormal="75" zoomScalePageLayoutView="0"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41" t="s">
        <v>551</v>
      </c>
      <c r="B1" s="441"/>
      <c r="C1" s="441"/>
      <c r="D1" s="441"/>
      <c r="E1" s="441"/>
      <c r="F1" s="441"/>
      <c r="G1" s="441"/>
      <c r="H1" s="441"/>
      <c r="I1" s="441"/>
      <c r="J1" s="441"/>
      <c r="K1" s="441"/>
      <c r="L1" s="441"/>
      <c r="M1" s="441"/>
      <c r="N1" s="441"/>
      <c r="O1" s="441"/>
      <c r="P1" s="441"/>
      <c r="Q1" s="441"/>
    </row>
    <row r="2" spans="1:17" ht="12.75">
      <c r="A2" s="441" t="s">
        <v>0</v>
      </c>
      <c r="B2" s="441"/>
      <c r="C2" s="441"/>
      <c r="D2" s="441"/>
      <c r="E2" s="441"/>
      <c r="F2" s="441"/>
      <c r="G2" s="441"/>
      <c r="H2" s="441"/>
      <c r="I2" s="441"/>
      <c r="J2" s="441"/>
      <c r="K2" s="441"/>
      <c r="L2" s="441"/>
      <c r="M2" s="441"/>
      <c r="N2" s="441"/>
      <c r="O2" s="441"/>
      <c r="P2" s="441"/>
      <c r="Q2" s="441"/>
    </row>
    <row r="3" spans="8:14" ht="12.75">
      <c r="H3" t="s">
        <v>529</v>
      </c>
      <c r="N3" t="s">
        <v>550</v>
      </c>
    </row>
    <row r="4" spans="1:17" ht="19.5" customHeight="1" thickBot="1">
      <c r="A4" s="100" t="s">
        <v>1</v>
      </c>
      <c r="B4" s="100"/>
      <c r="C4" s="100"/>
      <c r="D4" s="100"/>
      <c r="E4" s="100"/>
      <c r="F4" s="100"/>
      <c r="G4" s="101" t="s">
        <v>425</v>
      </c>
      <c r="H4" s="101" t="s">
        <v>426</v>
      </c>
      <c r="I4" s="101" t="s">
        <v>427</v>
      </c>
      <c r="J4" s="101" t="s">
        <v>428</v>
      </c>
      <c r="K4" s="101" t="s">
        <v>429</v>
      </c>
      <c r="L4" s="100"/>
      <c r="M4" s="101" t="s">
        <v>425</v>
      </c>
      <c r="N4" s="101" t="s">
        <v>426</v>
      </c>
      <c r="O4" s="101" t="s">
        <v>427</v>
      </c>
      <c r="P4" s="101" t="s">
        <v>428</v>
      </c>
      <c r="Q4" s="101" t="s">
        <v>429</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218</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430</v>
      </c>
      <c r="F11" t="s">
        <v>431</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219</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220</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221</v>
      </c>
      <c r="G18" s="1">
        <v>-0.8</v>
      </c>
      <c r="H18" s="1">
        <v>-0.8</v>
      </c>
      <c r="I18" s="1">
        <v>-0.8</v>
      </c>
      <c r="J18" s="1">
        <v>-0.8</v>
      </c>
      <c r="K18" s="1">
        <v>-3.2</v>
      </c>
      <c r="M18" s="1" t="e">
        <f>+#REF!</f>
        <v>#REF!</v>
      </c>
      <c r="N18" s="1" t="e">
        <f>+#REF!</f>
        <v>#REF!</v>
      </c>
      <c r="O18" s="1" t="e">
        <f>+#REF!</f>
        <v>#REF!</v>
      </c>
      <c r="P18" s="1" t="e">
        <f>+#REF!</f>
        <v>#REF!</v>
      </c>
      <c r="Q18" s="1" t="e">
        <f>SUM(M18:P18)</f>
        <v>#REF!</v>
      </c>
    </row>
    <row r="19" spans="4:17" ht="12.75">
      <c r="D19" t="s">
        <v>222</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432</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190</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191</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202</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203</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433</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434</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219</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220</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459</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460</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137</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435</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443</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538</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436</v>
      </c>
      <c r="G74" s="1"/>
      <c r="H74" s="1"/>
      <c r="I74" s="1"/>
      <c r="J74" s="1"/>
      <c r="K74" s="1"/>
      <c r="M74" s="1"/>
      <c r="N74" s="1"/>
      <c r="O74" s="1"/>
      <c r="P74" s="1"/>
      <c r="Q74" s="1"/>
    </row>
    <row r="75" spans="3:17" ht="12.75">
      <c r="C75" s="24" t="s">
        <v>190</v>
      </c>
      <c r="G75" s="130">
        <v>0.6588849</v>
      </c>
      <c r="H75" s="130">
        <v>2.01696131</v>
      </c>
      <c r="I75" s="130">
        <v>2.57361973</v>
      </c>
      <c r="J75" s="130">
        <v>6.27772538</v>
      </c>
      <c r="K75" s="130">
        <v>11.52719132</v>
      </c>
      <c r="M75" s="1">
        <f>+c_6!H21</f>
        <v>3.9603861500000006</v>
      </c>
      <c r="N75" s="1">
        <f>+c_6!L21</f>
        <v>6.670218500000001</v>
      </c>
      <c r="O75" s="1">
        <f>+c_6!P21</f>
        <v>2.38504807</v>
      </c>
      <c r="P75" s="1">
        <f>+c_6!T21</f>
        <v>5.35136287</v>
      </c>
      <c r="Q75" s="1">
        <f>SUM(M75:P75)</f>
        <v>18.36701559</v>
      </c>
    </row>
    <row r="76" spans="3:17" ht="12.75">
      <c r="C76" s="24" t="s">
        <v>191</v>
      </c>
      <c r="G76" s="130">
        <v>-33.54728</v>
      </c>
      <c r="H76" s="130">
        <v>-55.55368</v>
      </c>
      <c r="I76" s="130">
        <v>-26.94952</v>
      </c>
      <c r="J76" s="130">
        <v>-76.71039999999999</v>
      </c>
      <c r="K76" s="130">
        <v>-192.76088</v>
      </c>
      <c r="M76" s="1">
        <f>-+c_6!I21</f>
        <v>-43.81142720000005</v>
      </c>
      <c r="N76" s="1">
        <f>-+c_6!M21</f>
        <v>-20.79448936000002</v>
      </c>
      <c r="O76" s="1">
        <f>-+c_6!Q21</f>
        <v>-23.885496319999866</v>
      </c>
      <c r="P76" s="1">
        <f>-+c_6!U21</f>
        <v>-29.21208903999995</v>
      </c>
      <c r="Q76" s="1">
        <f>SUM(M76:P76)</f>
        <v>-117.70350191999988</v>
      </c>
    </row>
    <row r="77" spans="7:17" ht="3.75" customHeight="1">
      <c r="G77" s="1"/>
      <c r="H77" s="1"/>
      <c r="I77" s="1"/>
      <c r="J77" s="1"/>
      <c r="K77" s="1"/>
      <c r="M77" s="1"/>
      <c r="N77" s="1"/>
      <c r="O77" s="1"/>
      <c r="P77" s="1"/>
      <c r="Q77" s="1"/>
    </row>
    <row r="78" spans="1:17" s="6" customFormat="1" ht="12.75">
      <c r="A78" s="6" t="s">
        <v>442</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437</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438</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461</v>
      </c>
      <c r="G81" s="5"/>
      <c r="H81" s="5"/>
      <c r="I81" s="5"/>
      <c r="J81" s="5"/>
      <c r="K81" s="5"/>
      <c r="M81" s="5"/>
      <c r="N81" s="5"/>
      <c r="O81" s="5"/>
      <c r="P81" s="5"/>
      <c r="Q81" s="5"/>
    </row>
    <row r="82" spans="1:17" s="6" customFormat="1" ht="12.75">
      <c r="A82" s="6" t="s">
        <v>537</v>
      </c>
      <c r="G82" s="5"/>
      <c r="H82" s="5"/>
      <c r="I82" s="5"/>
      <c r="J82" s="5"/>
      <c r="K82" s="5"/>
      <c r="M82" s="5"/>
      <c r="N82" s="5"/>
      <c r="O82" s="5"/>
      <c r="P82" s="5"/>
      <c r="Q82" s="5"/>
    </row>
    <row r="83" spans="5:17" ht="12.75">
      <c r="E83" t="s">
        <v>439</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440</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441</v>
      </c>
      <c r="G85" s="139">
        <v>-967.4</v>
      </c>
      <c r="H85" s="139">
        <v>-903</v>
      </c>
      <c r="I85" s="139">
        <v>-331</v>
      </c>
      <c r="J85" s="139">
        <v>-1506</v>
      </c>
      <c r="K85" s="139">
        <v>-3707.4</v>
      </c>
      <c r="M85" s="104">
        <f>+c_8!L216</f>
        <v>-530.4</v>
      </c>
      <c r="N85" s="104">
        <f>+c_8!P216</f>
        <v>-575.8</v>
      </c>
      <c r="O85" s="104">
        <f>+c_8!T216</f>
        <v>-1001.9</v>
      </c>
      <c r="P85" s="104">
        <f>+c_8!X216</f>
        <v>-758.6</v>
      </c>
      <c r="Q85" s="104">
        <f>SUM(M85:P85)</f>
        <v>-2866.7</v>
      </c>
    </row>
    <row r="86" ht="12.75">
      <c r="M86" s="1"/>
    </row>
    <row r="87" spans="11:14" ht="12.75">
      <c r="K87" s="1"/>
      <c r="M87" s="1"/>
      <c r="N87" s="1"/>
    </row>
    <row r="88" spans="11:14" ht="12.75">
      <c r="K88" s="1"/>
      <c r="M88" s="1"/>
      <c r="N88" s="1"/>
    </row>
  </sheetData>
  <sheetProtection/>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AD104"/>
  <sheetViews>
    <sheetView zoomScale="50" zoomScaleNormal="50" zoomScaleSheetLayoutView="75" zoomScalePageLayoutView="0" workbookViewId="0" topLeftCell="A1">
      <selection activeCell="AD1" sqref="AD1:AH16384"/>
    </sheetView>
  </sheetViews>
  <sheetFormatPr defaultColWidth="11.421875" defaultRowHeight="12.75"/>
  <cols>
    <col min="1" max="1" width="1.28515625" style="155" customWidth="1"/>
    <col min="2" max="2" width="1.7109375" style="185" customWidth="1"/>
    <col min="3" max="3" width="1.8515625" style="185" customWidth="1"/>
    <col min="4" max="4" width="2.28125" style="185" customWidth="1"/>
    <col min="5" max="5" width="2.7109375" style="185" customWidth="1"/>
    <col min="6" max="6" width="3.00390625" style="185" customWidth="1"/>
    <col min="7" max="7" width="35.57421875" style="185" customWidth="1"/>
    <col min="8" max="8" width="18.140625" style="185" customWidth="1"/>
    <col min="9" max="9" width="0.42578125" style="185" customWidth="1"/>
    <col min="10" max="10" width="10.7109375" style="185" customWidth="1"/>
    <col min="11" max="11" width="10.28125" style="185" customWidth="1"/>
    <col min="12" max="12" width="8.8515625" style="185" customWidth="1"/>
    <col min="13" max="13" width="0.42578125" style="185" customWidth="1"/>
    <col min="14" max="15" width="9.421875" style="155" customWidth="1"/>
    <col min="16" max="16" width="9.8515625" style="155" customWidth="1"/>
    <col min="17" max="17" width="0.85546875" style="155" customWidth="1"/>
    <col min="18" max="18" width="9.7109375" style="155" customWidth="1"/>
    <col min="19" max="19" width="9.8515625" style="155" customWidth="1"/>
    <col min="20" max="20" width="9.140625" style="155" customWidth="1"/>
    <col min="21" max="21" width="0.42578125" style="155" customWidth="1"/>
    <col min="22" max="22" width="10.140625" style="185" customWidth="1"/>
    <col min="23" max="23" width="9.8515625" style="185" customWidth="1"/>
    <col min="24" max="24" width="9.421875" style="185" customWidth="1"/>
    <col min="25" max="25" width="0.42578125" style="185" customWidth="1"/>
    <col min="26" max="26" width="11.57421875" style="185" customWidth="1"/>
    <col min="27" max="27" width="10.421875" style="185" customWidth="1"/>
    <col min="28" max="28" width="9.140625" style="185" customWidth="1"/>
    <col min="29" max="29" width="2.57421875" style="185" customWidth="1"/>
    <col min="30" max="16384" width="11.421875" style="155" customWidth="1"/>
  </cols>
  <sheetData>
    <row r="1" spans="2:29" s="182" customFormat="1" ht="12.75">
      <c r="B1" s="180"/>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0"/>
    </row>
    <row r="2" spans="2:29" s="182" customFormat="1" ht="12.75">
      <c r="B2" s="180"/>
      <c r="C2" s="397" t="s">
        <v>754</v>
      </c>
      <c r="D2" s="398"/>
      <c r="E2" s="398"/>
      <c r="F2" s="398"/>
      <c r="G2" s="398"/>
      <c r="H2" s="398"/>
      <c r="I2" s="398"/>
      <c r="J2" s="398"/>
      <c r="K2" s="398"/>
      <c r="L2" s="398"/>
      <c r="M2" s="398"/>
      <c r="N2" s="398"/>
      <c r="O2" s="398"/>
      <c r="P2" s="398"/>
      <c r="Q2" s="398"/>
      <c r="R2" s="398"/>
      <c r="S2" s="398"/>
      <c r="T2" s="398"/>
      <c r="U2" s="398"/>
      <c r="V2" s="398"/>
      <c r="W2" s="398"/>
      <c r="X2" s="398"/>
      <c r="Y2" s="398"/>
      <c r="Z2" s="398"/>
      <c r="AA2" s="398"/>
      <c r="AB2" s="181"/>
      <c r="AC2" s="180"/>
    </row>
    <row r="3" spans="2:29" s="182" customFormat="1" ht="12.75">
      <c r="B3" s="183"/>
      <c r="C3" s="399" t="s">
        <v>0</v>
      </c>
      <c r="D3" s="399"/>
      <c r="E3" s="399"/>
      <c r="F3" s="399"/>
      <c r="G3" s="399"/>
      <c r="H3" s="399"/>
      <c r="I3" s="399"/>
      <c r="J3" s="399"/>
      <c r="K3" s="399"/>
      <c r="L3" s="399"/>
      <c r="M3" s="399"/>
      <c r="N3" s="399"/>
      <c r="O3" s="399"/>
      <c r="P3" s="399"/>
      <c r="Q3" s="399"/>
      <c r="R3" s="399"/>
      <c r="S3" s="399"/>
      <c r="T3" s="399"/>
      <c r="U3" s="399"/>
      <c r="V3" s="399"/>
      <c r="W3" s="399"/>
      <c r="X3" s="399"/>
      <c r="Y3" s="399"/>
      <c r="Z3" s="399"/>
      <c r="AA3" s="399"/>
      <c r="AB3" s="184"/>
      <c r="AC3" s="184"/>
    </row>
    <row r="4" spans="2:8" ht="12.75">
      <c r="B4" s="183"/>
      <c r="C4" s="183"/>
      <c r="D4" s="183"/>
      <c r="E4" s="183"/>
      <c r="F4" s="183"/>
      <c r="G4" s="183"/>
      <c r="H4" s="183"/>
    </row>
    <row r="5" spans="2:29" ht="12.75">
      <c r="B5" s="186"/>
      <c r="C5" s="186"/>
      <c r="D5" s="186"/>
      <c r="E5" s="186"/>
      <c r="F5" s="186"/>
      <c r="G5" s="186"/>
      <c r="H5" s="186"/>
      <c r="I5" s="187"/>
      <c r="J5" s="401" t="s">
        <v>575</v>
      </c>
      <c r="K5" s="401"/>
      <c r="L5" s="401"/>
      <c r="M5" s="401"/>
      <c r="N5" s="401"/>
      <c r="O5" s="401"/>
      <c r="P5" s="401"/>
      <c r="Q5" s="401"/>
      <c r="R5" s="401"/>
      <c r="S5" s="401"/>
      <c r="T5" s="401"/>
      <c r="U5" s="401"/>
      <c r="V5" s="401"/>
      <c r="W5" s="401"/>
      <c r="X5" s="401"/>
      <c r="Y5" s="401"/>
      <c r="Z5" s="401"/>
      <c r="AA5" s="401"/>
      <c r="AB5" s="401"/>
      <c r="AC5" s="187"/>
    </row>
    <row r="6" spans="2:28" ht="12.75">
      <c r="B6" s="183"/>
      <c r="C6" s="183"/>
      <c r="D6" s="183"/>
      <c r="E6" s="183"/>
      <c r="F6" s="183"/>
      <c r="G6" s="183"/>
      <c r="H6" s="183"/>
      <c r="J6" s="400" t="s">
        <v>562</v>
      </c>
      <c r="K6" s="400"/>
      <c r="L6" s="400"/>
      <c r="N6" s="400" t="s">
        <v>445</v>
      </c>
      <c r="O6" s="400"/>
      <c r="P6" s="400"/>
      <c r="Q6" s="188"/>
      <c r="R6" s="400" t="s">
        <v>576</v>
      </c>
      <c r="S6" s="400"/>
      <c r="T6" s="400"/>
      <c r="U6" s="188"/>
      <c r="V6" s="400" t="s">
        <v>577</v>
      </c>
      <c r="W6" s="400"/>
      <c r="X6" s="400"/>
      <c r="Z6" s="400" t="s">
        <v>599</v>
      </c>
      <c r="AA6" s="400"/>
      <c r="AB6" s="400"/>
    </row>
    <row r="7" spans="2:28" ht="12.75">
      <c r="B7" s="185" t="s">
        <v>232</v>
      </c>
      <c r="J7" s="187" t="s">
        <v>192</v>
      </c>
      <c r="K7" s="187" t="s">
        <v>193</v>
      </c>
      <c r="L7" s="187" t="s">
        <v>194</v>
      </c>
      <c r="N7" s="187" t="s">
        <v>192</v>
      </c>
      <c r="O7" s="187" t="s">
        <v>193</v>
      </c>
      <c r="P7" s="187" t="s">
        <v>194</v>
      </c>
      <c r="Q7" s="187"/>
      <c r="R7" s="187" t="s">
        <v>192</v>
      </c>
      <c r="S7" s="187" t="s">
        <v>193</v>
      </c>
      <c r="T7" s="187" t="s">
        <v>194</v>
      </c>
      <c r="U7" s="187"/>
      <c r="V7" s="187" t="s">
        <v>192</v>
      </c>
      <c r="W7" s="187" t="s">
        <v>193</v>
      </c>
      <c r="X7" s="187" t="s">
        <v>194</v>
      </c>
      <c r="Z7" s="187" t="s">
        <v>192</v>
      </c>
      <c r="AA7" s="187" t="s">
        <v>193</v>
      </c>
      <c r="AB7" s="187" t="s">
        <v>194</v>
      </c>
    </row>
    <row r="8" spans="2:29" ht="12.75">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row>
    <row r="9" spans="10:30" ht="12.75">
      <c r="J9" s="158"/>
      <c r="K9" s="158"/>
      <c r="L9" s="158"/>
      <c r="M9" s="158"/>
      <c r="N9" s="158"/>
      <c r="O9" s="158"/>
      <c r="P9" s="158"/>
      <c r="Q9" s="158"/>
      <c r="R9" s="158"/>
      <c r="S9" s="158"/>
      <c r="T9" s="158"/>
      <c r="U9" s="158"/>
      <c r="V9" s="158"/>
      <c r="W9" s="158"/>
      <c r="X9" s="158"/>
      <c r="Y9" s="158"/>
      <c r="Z9" s="158"/>
      <c r="AA9" s="158"/>
      <c r="AB9" s="158"/>
      <c r="AC9" s="158"/>
      <c r="AD9" s="158"/>
    </row>
    <row r="10" spans="2:30" s="169" customFormat="1" ht="12.75">
      <c r="B10" s="190" t="s">
        <v>553</v>
      </c>
      <c r="C10" s="190"/>
      <c r="D10" s="190"/>
      <c r="E10" s="190"/>
      <c r="F10" s="190"/>
      <c r="G10" s="190"/>
      <c r="H10" s="190"/>
      <c r="I10" s="190"/>
      <c r="J10" s="167">
        <f>J12+J26+J37</f>
        <v>15606.460356239559</v>
      </c>
      <c r="K10" s="167">
        <f>K12+K26+K37</f>
        <v>15072.410173127171</v>
      </c>
      <c r="L10" s="167">
        <f>+J10-K10</f>
        <v>534.0501831123875</v>
      </c>
      <c r="M10" s="167"/>
      <c r="N10" s="167">
        <f>N12+N26+N37</f>
        <v>17398.932394520358</v>
      </c>
      <c r="O10" s="167">
        <f>O12+O26+O37</f>
        <v>16099.94542586173</v>
      </c>
      <c r="P10" s="167">
        <f>+N10-O10</f>
        <v>1298.986968658628</v>
      </c>
      <c r="Q10" s="167"/>
      <c r="R10" s="167">
        <f>R12+R26+R37</f>
        <v>17801.91658023173</v>
      </c>
      <c r="S10" s="167">
        <f>S12+S26+S37</f>
        <v>17604.919782562207</v>
      </c>
      <c r="T10" s="167">
        <f>+R10-S10</f>
        <v>196.9967976695225</v>
      </c>
      <c r="U10" s="167"/>
      <c r="V10" s="167">
        <f>V12+V26+V37</f>
        <v>21041.708610894395</v>
      </c>
      <c r="W10" s="167">
        <f>W12+W26+W37</f>
        <v>20501.68555775255</v>
      </c>
      <c r="X10" s="167">
        <f>+V10-W10</f>
        <v>540.0230531418456</v>
      </c>
      <c r="Y10" s="167"/>
      <c r="Z10" s="167">
        <f>Z12+Z26+Z37</f>
        <v>71849.01794188605</v>
      </c>
      <c r="AA10" s="167">
        <f>AA12+AA26+AA37</f>
        <v>69278.96093930367</v>
      </c>
      <c r="AB10" s="167">
        <f>+Z10-AA10</f>
        <v>2570.0570025823836</v>
      </c>
      <c r="AC10" s="167"/>
      <c r="AD10" s="167"/>
    </row>
    <row r="11" spans="10:30" ht="12.75">
      <c r="J11" s="158"/>
      <c r="K11" s="158"/>
      <c r="L11" s="158"/>
      <c r="M11" s="158"/>
      <c r="N11" s="158"/>
      <c r="O11" s="158"/>
      <c r="P11" s="158"/>
      <c r="Q11" s="158"/>
      <c r="R11" s="158"/>
      <c r="S11" s="158"/>
      <c r="T11" s="158"/>
      <c r="U11" s="158"/>
      <c r="V11" s="158"/>
      <c r="W11" s="158"/>
      <c r="X11" s="158"/>
      <c r="Y11" s="158"/>
      <c r="Z11" s="158"/>
      <c r="AA11" s="158"/>
      <c r="AB11" s="158"/>
      <c r="AC11" s="158"/>
      <c r="AD11" s="158"/>
    </row>
    <row r="12" spans="3:30" ht="12.75">
      <c r="C12" s="185" t="s">
        <v>3</v>
      </c>
      <c r="J12" s="158">
        <f>J13+J21</f>
        <v>13844.40613900785</v>
      </c>
      <c r="K12" s="158">
        <f>K13+K21</f>
        <v>11349.282122129538</v>
      </c>
      <c r="L12" s="158">
        <f aca="true" t="shared" si="0" ref="L12:L19">+J12-K12</f>
        <v>2495.1240168783115</v>
      </c>
      <c r="M12" s="158"/>
      <c r="N12" s="158">
        <f>N13+N21</f>
        <v>14826.688632669455</v>
      </c>
      <c r="O12" s="158">
        <f>O13+O21</f>
        <v>11430.181061051919</v>
      </c>
      <c r="P12" s="158">
        <f aca="true" t="shared" si="1" ref="P12:P19">+N12-O12</f>
        <v>3396.507571617536</v>
      </c>
      <c r="Q12" s="158"/>
      <c r="R12" s="158">
        <f>R13+R21</f>
        <v>16042.993276064402</v>
      </c>
      <c r="S12" s="158">
        <f>S13+S21</f>
        <v>12713.594737738651</v>
      </c>
      <c r="T12" s="158">
        <f aca="true" t="shared" si="2" ref="T12:T19">+R12-S12</f>
        <v>3329.3985383257514</v>
      </c>
      <c r="U12" s="158"/>
      <c r="V12" s="158">
        <f>V13+V21</f>
        <v>17924.31787403923</v>
      </c>
      <c r="W12" s="158">
        <f>W13+W21</f>
        <v>14472.556788474089</v>
      </c>
      <c r="X12" s="158">
        <f aca="true" t="shared" si="3" ref="X12:X19">+V12-W12</f>
        <v>3451.76108556514</v>
      </c>
      <c r="Y12" s="158"/>
      <c r="Z12" s="158">
        <f>Z13+Z21</f>
        <v>62638.40592178094</v>
      </c>
      <c r="AA12" s="158">
        <f>AA13+AA21</f>
        <v>49965.6147093942</v>
      </c>
      <c r="AB12" s="158">
        <f aca="true" t="shared" si="4" ref="AB12:AB19">+Z12-AA12</f>
        <v>12672.791212386743</v>
      </c>
      <c r="AC12" s="158"/>
      <c r="AD12" s="158"/>
    </row>
    <row r="13" spans="4:30" ht="12.75">
      <c r="D13" s="185" t="s">
        <v>554</v>
      </c>
      <c r="J13" s="158">
        <f>J14+J17+J18+J19</f>
        <v>11509.252768684873</v>
      </c>
      <c r="K13" s="158">
        <f>K14+K17+K18+K19</f>
        <v>8859.51175657605</v>
      </c>
      <c r="L13" s="158">
        <f t="shared" si="0"/>
        <v>2649.7410121088233</v>
      </c>
      <c r="M13" s="158"/>
      <c r="N13" s="158">
        <f>N14+N17+N18+N19</f>
        <v>12861.547873170251</v>
      </c>
      <c r="O13" s="158">
        <f>O14+O17+O18+O19</f>
        <v>9058.77418686505</v>
      </c>
      <c r="P13" s="158">
        <f t="shared" si="1"/>
        <v>3802.7736863052014</v>
      </c>
      <c r="Q13" s="158"/>
      <c r="R13" s="158">
        <f>R14+R17+R18+R19</f>
        <v>14128.645415483854</v>
      </c>
      <c r="S13" s="158">
        <f>S14+S17+S18+S19</f>
        <v>10292.984641230618</v>
      </c>
      <c r="T13" s="158">
        <f t="shared" si="2"/>
        <v>3835.660774253236</v>
      </c>
      <c r="U13" s="158"/>
      <c r="V13" s="158">
        <f>V14+V17+V18+V19</f>
        <v>15504.924056022102</v>
      </c>
      <c r="W13" s="158">
        <f>W14+W17+W18+W19</f>
        <v>11676.325379150461</v>
      </c>
      <c r="X13" s="158">
        <f t="shared" si="3"/>
        <v>3828.598676871641</v>
      </c>
      <c r="Y13" s="158"/>
      <c r="Z13" s="158">
        <f>Z14+Z17+Z18+Z19</f>
        <v>54004.37011336108</v>
      </c>
      <c r="AA13" s="158">
        <f>AA14+AA17+AA18+AA19</f>
        <v>39887.595963822176</v>
      </c>
      <c r="AB13" s="158">
        <f t="shared" si="4"/>
        <v>14116.774149538905</v>
      </c>
      <c r="AC13" s="158"/>
      <c r="AD13" s="158"/>
    </row>
    <row r="14" spans="5:30" ht="12.75">
      <c r="E14" s="185" t="s">
        <v>205</v>
      </c>
      <c r="J14" s="158">
        <f>J15+J16</f>
        <v>11218.355680404873</v>
      </c>
      <c r="K14" s="158">
        <f>K15+K16</f>
        <v>8648.704035576051</v>
      </c>
      <c r="L14" s="158">
        <f t="shared" si="0"/>
        <v>2569.651644828822</v>
      </c>
      <c r="M14" s="158"/>
      <c r="N14" s="158">
        <f>N15+N16</f>
        <v>12579.67268793545</v>
      </c>
      <c r="O14" s="158">
        <f>O15+O16</f>
        <v>8874.29877186505</v>
      </c>
      <c r="P14" s="158">
        <f t="shared" si="1"/>
        <v>3705.373916070401</v>
      </c>
      <c r="Q14" s="158"/>
      <c r="R14" s="158">
        <f>R15+R16</f>
        <v>13772.905176583854</v>
      </c>
      <c r="S14" s="158">
        <f>S15+S16</f>
        <v>10060.395532230617</v>
      </c>
      <c r="T14" s="158">
        <f t="shared" si="2"/>
        <v>3712.5096443532366</v>
      </c>
      <c r="U14" s="158"/>
      <c r="V14" s="158">
        <f>V15+V16</f>
        <v>15118.155585812101</v>
      </c>
      <c r="W14" s="158">
        <f>W15+W16</f>
        <v>11410.506353150462</v>
      </c>
      <c r="X14" s="158">
        <f t="shared" si="3"/>
        <v>3707.649232661639</v>
      </c>
      <c r="Y14" s="158"/>
      <c r="Z14" s="158">
        <f>Z15+Z16</f>
        <v>52689.08913073628</v>
      </c>
      <c r="AA14" s="158">
        <f>AA15+AA16</f>
        <v>38993.90469282218</v>
      </c>
      <c r="AB14" s="158">
        <f t="shared" si="4"/>
        <v>13695.184437914104</v>
      </c>
      <c r="AC14" s="158"/>
      <c r="AD14" s="158"/>
    </row>
    <row r="15" spans="7:30" ht="12.75">
      <c r="G15" s="185" t="s">
        <v>195</v>
      </c>
      <c r="J15" s="158">
        <v>10907.801599593113</v>
      </c>
      <c r="K15" s="158">
        <v>8104.756189322722</v>
      </c>
      <c r="L15" s="158">
        <f t="shared" si="0"/>
        <v>2803.0454102703907</v>
      </c>
      <c r="M15" s="158"/>
      <c r="N15" s="158">
        <v>12243.175203083887</v>
      </c>
      <c r="O15" s="158">
        <v>8254.68978808026</v>
      </c>
      <c r="P15" s="158">
        <f t="shared" si="1"/>
        <v>3988.4854150036263</v>
      </c>
      <c r="Q15" s="158"/>
      <c r="R15" s="158">
        <v>13398.949541710297</v>
      </c>
      <c r="S15" s="158">
        <v>9363.23633635918</v>
      </c>
      <c r="T15" s="158">
        <f t="shared" si="2"/>
        <v>4035.7132053511177</v>
      </c>
      <c r="U15" s="158"/>
      <c r="V15" s="158">
        <v>14688.622156860809</v>
      </c>
      <c r="W15" s="158">
        <v>10574.773167894724</v>
      </c>
      <c r="X15" s="158">
        <f t="shared" si="3"/>
        <v>4113.848988966085</v>
      </c>
      <c r="Y15" s="158"/>
      <c r="Z15" s="158">
        <f>SUM(J15,N15,R15,V15)</f>
        <v>51238.54850124811</v>
      </c>
      <c r="AA15" s="158">
        <f>SUM(K15,O15,S15,W15)</f>
        <v>36297.455481656885</v>
      </c>
      <c r="AB15" s="158">
        <f>+Z15-AA15</f>
        <v>14941.093019591222</v>
      </c>
      <c r="AC15" s="158"/>
      <c r="AD15" s="158"/>
    </row>
    <row r="16" spans="7:30" ht="12.75">
      <c r="G16" s="185" t="s">
        <v>125</v>
      </c>
      <c r="J16" s="158">
        <v>310.5540808117601</v>
      </c>
      <c r="K16" s="158">
        <v>543.9478462533287</v>
      </c>
      <c r="L16" s="158">
        <f t="shared" si="0"/>
        <v>-233.39376544156863</v>
      </c>
      <c r="M16" s="158"/>
      <c r="N16" s="158">
        <v>336.49748485156385</v>
      </c>
      <c r="O16" s="158">
        <v>619.6089837847887</v>
      </c>
      <c r="P16" s="158">
        <f t="shared" si="1"/>
        <v>-283.1114989332249</v>
      </c>
      <c r="Q16" s="158"/>
      <c r="R16" s="158">
        <v>373.9556348735565</v>
      </c>
      <c r="S16" s="158">
        <v>697.1591958714383</v>
      </c>
      <c r="T16" s="158">
        <f t="shared" si="2"/>
        <v>-323.2035609978818</v>
      </c>
      <c r="U16" s="158"/>
      <c r="V16" s="158">
        <v>429.53342895129225</v>
      </c>
      <c r="W16" s="158">
        <v>835.7331852557381</v>
      </c>
      <c r="X16" s="158">
        <f t="shared" si="3"/>
        <v>-406.1997563044459</v>
      </c>
      <c r="Y16" s="158"/>
      <c r="Z16" s="158">
        <f aca="true" t="shared" si="5" ref="Z16:AA19">SUM(J16,N16,R16,V16)</f>
        <v>1450.5406294881727</v>
      </c>
      <c r="AA16" s="158">
        <f t="shared" si="5"/>
        <v>2696.449211165294</v>
      </c>
      <c r="AB16" s="158">
        <f t="shared" si="4"/>
        <v>-1245.9085816771212</v>
      </c>
      <c r="AC16" s="158"/>
      <c r="AD16" s="158"/>
    </row>
    <row r="17" spans="5:30" ht="12.75">
      <c r="E17" s="185" t="s">
        <v>206</v>
      </c>
      <c r="J17" s="158">
        <v>0</v>
      </c>
      <c r="K17" s="158">
        <v>5.630829</v>
      </c>
      <c r="L17" s="158">
        <f t="shared" si="0"/>
        <v>-5.630829</v>
      </c>
      <c r="M17" s="158"/>
      <c r="N17" s="158">
        <v>0</v>
      </c>
      <c r="O17" s="158">
        <v>2.26397</v>
      </c>
      <c r="P17" s="158">
        <f t="shared" si="1"/>
        <v>-2.26397</v>
      </c>
      <c r="Q17" s="158"/>
      <c r="R17" s="158">
        <v>0</v>
      </c>
      <c r="S17" s="158">
        <v>1.774277</v>
      </c>
      <c r="T17" s="158">
        <f t="shared" si="2"/>
        <v>-1.774277</v>
      </c>
      <c r="U17" s="158"/>
      <c r="V17" s="158">
        <v>0</v>
      </c>
      <c r="W17" s="158">
        <v>1.3157859999999997</v>
      </c>
      <c r="X17" s="158">
        <f t="shared" si="3"/>
        <v>-1.3157859999999997</v>
      </c>
      <c r="Y17" s="158"/>
      <c r="Z17" s="158">
        <f t="shared" si="5"/>
        <v>0</v>
      </c>
      <c r="AA17" s="158">
        <f t="shared" si="5"/>
        <v>10.984862</v>
      </c>
      <c r="AB17" s="158">
        <f t="shared" si="4"/>
        <v>-10.984862</v>
      </c>
      <c r="AC17" s="158"/>
      <c r="AD17" s="158"/>
    </row>
    <row r="18" spans="5:30" ht="12.75">
      <c r="E18" s="185" t="s">
        <v>207</v>
      </c>
      <c r="J18" s="158">
        <v>73.179733</v>
      </c>
      <c r="K18" s="158">
        <v>205.176892</v>
      </c>
      <c r="L18" s="158">
        <f t="shared" si="0"/>
        <v>-131.997159</v>
      </c>
      <c r="M18" s="158"/>
      <c r="N18" s="158">
        <v>74.719526</v>
      </c>
      <c r="O18" s="158">
        <v>182.21144500000003</v>
      </c>
      <c r="P18" s="158">
        <f t="shared" si="1"/>
        <v>-107.49191900000002</v>
      </c>
      <c r="Q18" s="158"/>
      <c r="R18" s="158">
        <v>134.263372</v>
      </c>
      <c r="S18" s="158">
        <v>230.81483200000002</v>
      </c>
      <c r="T18" s="158">
        <f t="shared" si="2"/>
        <v>-96.55146000000002</v>
      </c>
      <c r="U18" s="158"/>
      <c r="V18" s="158">
        <v>126.34071599999997</v>
      </c>
      <c r="W18" s="158">
        <v>264.50324</v>
      </c>
      <c r="X18" s="158">
        <f t="shared" si="3"/>
        <v>-138.16252400000002</v>
      </c>
      <c r="Y18" s="158"/>
      <c r="Z18" s="158">
        <f t="shared" si="5"/>
        <v>408.503347</v>
      </c>
      <c r="AA18" s="158">
        <f t="shared" si="5"/>
        <v>882.7064090000001</v>
      </c>
      <c r="AB18" s="158">
        <f t="shared" si="4"/>
        <v>-474.2030620000001</v>
      </c>
      <c r="AC18" s="158"/>
      <c r="AD18" s="158"/>
    </row>
    <row r="19" spans="5:30" ht="12.75">
      <c r="E19" s="185" t="s">
        <v>208</v>
      </c>
      <c r="J19" s="158">
        <v>217.71735528</v>
      </c>
      <c r="K19" s="158">
        <v>0</v>
      </c>
      <c r="L19" s="158">
        <f t="shared" si="0"/>
        <v>217.71735528</v>
      </c>
      <c r="M19" s="158"/>
      <c r="N19" s="158">
        <v>207.1556592348</v>
      </c>
      <c r="O19" s="158">
        <v>0</v>
      </c>
      <c r="P19" s="158">
        <f t="shared" si="1"/>
        <v>207.1556592348</v>
      </c>
      <c r="Q19" s="158"/>
      <c r="R19" s="158">
        <v>221.4768669</v>
      </c>
      <c r="S19" s="158">
        <v>0</v>
      </c>
      <c r="T19" s="158">
        <f t="shared" si="2"/>
        <v>221.4768669</v>
      </c>
      <c r="U19" s="158"/>
      <c r="V19" s="158">
        <v>260.42775421</v>
      </c>
      <c r="W19" s="158">
        <v>0</v>
      </c>
      <c r="X19" s="158">
        <f t="shared" si="3"/>
        <v>260.42775421</v>
      </c>
      <c r="Y19" s="158"/>
      <c r="Z19" s="158">
        <f t="shared" si="5"/>
        <v>906.7776356247999</v>
      </c>
      <c r="AA19" s="158">
        <f t="shared" si="5"/>
        <v>0</v>
      </c>
      <c r="AB19" s="158">
        <f t="shared" si="4"/>
        <v>906.7776356247999</v>
      </c>
      <c r="AC19" s="158"/>
      <c r="AD19" s="158"/>
    </row>
    <row r="20" spans="10:30" ht="12.75">
      <c r="J20" s="158"/>
      <c r="K20" s="158"/>
      <c r="L20" s="158"/>
      <c r="M20" s="158"/>
      <c r="N20" s="158"/>
      <c r="O20" s="158"/>
      <c r="P20" s="158"/>
      <c r="Q20" s="158"/>
      <c r="R20" s="158"/>
      <c r="S20" s="158"/>
      <c r="T20" s="158"/>
      <c r="U20" s="158"/>
      <c r="V20" s="158"/>
      <c r="W20" s="158"/>
      <c r="X20" s="158"/>
      <c r="Y20" s="158"/>
      <c r="Z20" s="158"/>
      <c r="AA20" s="158"/>
      <c r="AB20" s="158"/>
      <c r="AC20" s="158"/>
      <c r="AD20" s="158"/>
    </row>
    <row r="21" spans="2:30" s="192" customFormat="1" ht="12.75">
      <c r="B21" s="191"/>
      <c r="C21" s="191"/>
      <c r="D21" s="191" t="s">
        <v>555</v>
      </c>
      <c r="E21" s="191"/>
      <c r="F21" s="191"/>
      <c r="G21" s="191"/>
      <c r="H21" s="191"/>
      <c r="I21" s="191"/>
      <c r="J21" s="170">
        <f>J22+J23+J24</f>
        <v>2335.153370322976</v>
      </c>
      <c r="K21" s="170">
        <f>K22+K23+K24</f>
        <v>2489.7703655534874</v>
      </c>
      <c r="L21" s="170">
        <f>+J21-K21</f>
        <v>-154.6169952305113</v>
      </c>
      <c r="M21" s="170"/>
      <c r="N21" s="170">
        <f>N22+N23+N24</f>
        <v>1965.140759499204</v>
      </c>
      <c r="O21" s="170">
        <f>O22+O23+O24</f>
        <v>2371.406874186869</v>
      </c>
      <c r="P21" s="170">
        <f>+N21-O21</f>
        <v>-406.2661146876651</v>
      </c>
      <c r="Q21" s="170"/>
      <c r="R21" s="170">
        <f>R22+R23+R24</f>
        <v>1914.3478605805487</v>
      </c>
      <c r="S21" s="170">
        <f>S22+S23+S24</f>
        <v>2420.610096508033</v>
      </c>
      <c r="T21" s="170">
        <f>+R21-S21</f>
        <v>-506.2622359274844</v>
      </c>
      <c r="U21" s="170"/>
      <c r="V21" s="170">
        <f>V22+V23+V24</f>
        <v>2419.393818017127</v>
      </c>
      <c r="W21" s="170">
        <f>W22+W23+W24</f>
        <v>2796.2314093236273</v>
      </c>
      <c r="X21" s="170">
        <f>+V21-W21</f>
        <v>-376.83759130650014</v>
      </c>
      <c r="Y21" s="170"/>
      <c r="Z21" s="170">
        <f>Z22+Z23+Z24</f>
        <v>8634.035808419856</v>
      </c>
      <c r="AA21" s="170">
        <f>AA22+AA23+AA24</f>
        <v>10078.018745572019</v>
      </c>
      <c r="AB21" s="170">
        <f>+Z21-AA21</f>
        <v>-1443.9829371521628</v>
      </c>
      <c r="AC21" s="170"/>
      <c r="AD21" s="170"/>
    </row>
    <row r="22" spans="2:30" s="192" customFormat="1" ht="12.75">
      <c r="B22" s="191"/>
      <c r="C22" s="191"/>
      <c r="D22" s="191"/>
      <c r="E22" s="191" t="s">
        <v>209</v>
      </c>
      <c r="F22" s="191"/>
      <c r="G22" s="191"/>
      <c r="H22" s="191"/>
      <c r="I22" s="191"/>
      <c r="J22" s="158">
        <v>1275.7043359325498</v>
      </c>
      <c r="K22" s="158">
        <v>1324.0196114603498</v>
      </c>
      <c r="L22" s="158">
        <f>+J22-K22</f>
        <v>-48.31527552779994</v>
      </c>
      <c r="M22" s="158"/>
      <c r="N22" s="158">
        <v>1179.4602789468909</v>
      </c>
      <c r="O22" s="158">
        <v>1193.87233322</v>
      </c>
      <c r="P22" s="158">
        <f>+N22-O22</f>
        <v>-14.412054273109106</v>
      </c>
      <c r="Q22" s="158"/>
      <c r="R22" s="158">
        <v>1063.6885190006649</v>
      </c>
      <c r="S22" s="158">
        <v>1115.16118107637</v>
      </c>
      <c r="T22" s="158">
        <f>+R22-S22</f>
        <v>-51.4726620757051</v>
      </c>
      <c r="U22" s="158"/>
      <c r="V22" s="158">
        <v>1254.7127084912374</v>
      </c>
      <c r="W22" s="158">
        <v>1259.1622187146108</v>
      </c>
      <c r="X22" s="158">
        <f>+V22-W22</f>
        <v>-4.449510223373409</v>
      </c>
      <c r="Y22" s="170"/>
      <c r="Z22" s="158">
        <f aca="true" t="shared" si="6" ref="Z22:AA24">SUM(J22,N22,R22,V22)</f>
        <v>4773.565842371343</v>
      </c>
      <c r="AA22" s="158">
        <f t="shared" si="6"/>
        <v>4892.215344471331</v>
      </c>
      <c r="AB22" s="170">
        <f>+Z22-AA22</f>
        <v>-118.64950209998824</v>
      </c>
      <c r="AC22" s="170"/>
      <c r="AD22" s="170"/>
    </row>
    <row r="23" spans="2:30" s="192" customFormat="1" ht="12.75">
      <c r="B23" s="191"/>
      <c r="C23" s="191"/>
      <c r="D23" s="191"/>
      <c r="E23" s="191" t="s">
        <v>210</v>
      </c>
      <c r="F23" s="191"/>
      <c r="G23" s="191"/>
      <c r="H23" s="191"/>
      <c r="I23" s="191"/>
      <c r="J23" s="158">
        <v>531.804</v>
      </c>
      <c r="K23" s="158">
        <v>382.863</v>
      </c>
      <c r="L23" s="158">
        <f>+J23-K23</f>
        <v>148.94099999999997</v>
      </c>
      <c r="M23" s="158"/>
      <c r="N23" s="158">
        <v>265.475</v>
      </c>
      <c r="O23" s="158">
        <v>387.07599999999996</v>
      </c>
      <c r="P23" s="158">
        <f>+N23-O23</f>
        <v>-121.60099999999994</v>
      </c>
      <c r="Q23" s="158"/>
      <c r="R23" s="158">
        <v>318.015</v>
      </c>
      <c r="S23" s="158">
        <v>441.915</v>
      </c>
      <c r="T23" s="158">
        <f>+R23-S23</f>
        <v>-123.90000000000003</v>
      </c>
      <c r="U23" s="158"/>
      <c r="V23" s="158">
        <v>488.456</v>
      </c>
      <c r="W23" s="158">
        <v>415.828</v>
      </c>
      <c r="X23" s="158">
        <f>+V23-W23</f>
        <v>72.62800000000004</v>
      </c>
      <c r="Y23" s="170"/>
      <c r="Z23" s="158">
        <f t="shared" si="6"/>
        <v>1603.75</v>
      </c>
      <c r="AA23" s="158">
        <f t="shared" si="6"/>
        <v>1627.682</v>
      </c>
      <c r="AB23" s="170">
        <f>+Z23-AA23</f>
        <v>-23.932000000000016</v>
      </c>
      <c r="AC23" s="170"/>
      <c r="AD23" s="170"/>
    </row>
    <row r="24" spans="2:30" s="192" customFormat="1" ht="12.75">
      <c r="B24" s="191"/>
      <c r="C24" s="191"/>
      <c r="D24" s="191"/>
      <c r="E24" s="191" t="s">
        <v>67</v>
      </c>
      <c r="F24" s="191"/>
      <c r="G24" s="191"/>
      <c r="H24" s="191"/>
      <c r="I24" s="191"/>
      <c r="J24" s="158">
        <v>527.6450343904262</v>
      </c>
      <c r="K24" s="158">
        <v>782.8877540931377</v>
      </c>
      <c r="L24" s="158">
        <f>+J24-K24</f>
        <v>-255.2427197027115</v>
      </c>
      <c r="M24" s="158"/>
      <c r="N24" s="158">
        <v>520.2054805523132</v>
      </c>
      <c r="O24" s="158">
        <v>790.4585409668691</v>
      </c>
      <c r="P24" s="158">
        <f>+N24-O24</f>
        <v>-270.2530604145559</v>
      </c>
      <c r="Q24" s="158"/>
      <c r="R24" s="158">
        <v>532.6443415798838</v>
      </c>
      <c r="S24" s="158">
        <v>863.5339154316634</v>
      </c>
      <c r="T24" s="158">
        <f>+R24-S24</f>
        <v>-330.8895738517797</v>
      </c>
      <c r="U24" s="158"/>
      <c r="V24" s="158">
        <v>676.2251095258897</v>
      </c>
      <c r="W24" s="158">
        <v>1121.2411906090163</v>
      </c>
      <c r="X24" s="158">
        <f>+V24-W24</f>
        <v>-445.01608108312655</v>
      </c>
      <c r="Y24" s="170"/>
      <c r="Z24" s="158">
        <f t="shared" si="6"/>
        <v>2256.719966048513</v>
      </c>
      <c r="AA24" s="158">
        <f t="shared" si="6"/>
        <v>3558.121401100687</v>
      </c>
      <c r="AB24" s="170">
        <f>+Z24-AA24</f>
        <v>-1301.4014350521738</v>
      </c>
      <c r="AC24" s="170"/>
      <c r="AD24" s="170"/>
    </row>
    <row r="25" spans="10:30" ht="12.75">
      <c r="J25" s="158"/>
      <c r="K25" s="158"/>
      <c r="L25" s="158"/>
      <c r="M25" s="158"/>
      <c r="N25" s="158"/>
      <c r="O25" s="158"/>
      <c r="P25" s="158"/>
      <c r="Q25" s="158"/>
      <c r="R25" s="158"/>
      <c r="S25" s="158"/>
      <c r="T25" s="158"/>
      <c r="U25" s="158"/>
      <c r="V25" s="158"/>
      <c r="W25" s="158"/>
      <c r="X25" s="158"/>
      <c r="Y25" s="158"/>
      <c r="Z25" s="158"/>
      <c r="AA25" s="158"/>
      <c r="AB25" s="158"/>
      <c r="AC25" s="158"/>
      <c r="AD25" s="158"/>
    </row>
    <row r="26" spans="3:30" ht="12.75">
      <c r="C26" s="185" t="s">
        <v>6</v>
      </c>
      <c r="J26" s="158">
        <f>J27+J28</f>
        <v>1303.3605725692728</v>
      </c>
      <c r="K26" s="158">
        <f>K27+K28</f>
        <v>3527.6797386270496</v>
      </c>
      <c r="L26" s="158">
        <f aca="true" t="shared" si="7" ref="L26:L35">+J26-K26</f>
        <v>-2224.319166057777</v>
      </c>
      <c r="M26" s="158"/>
      <c r="N26" s="158">
        <f>N27+N28</f>
        <v>1609.890424727414</v>
      </c>
      <c r="O26" s="158">
        <f>O27+O28</f>
        <v>4431.35040329889</v>
      </c>
      <c r="P26" s="158">
        <f aca="true" t="shared" si="8" ref="P26:P35">+N26-O26</f>
        <v>-2821.4599785714763</v>
      </c>
      <c r="Q26" s="158"/>
      <c r="R26" s="158">
        <f>R27+R28</f>
        <v>1268.9163531185563</v>
      </c>
      <c r="S26" s="158">
        <f>S27+S28</f>
        <v>4635.588515091804</v>
      </c>
      <c r="T26" s="158">
        <f aca="true" t="shared" si="9" ref="T26:T35">+R26-S26</f>
        <v>-3366.6721619732475</v>
      </c>
      <c r="U26" s="158"/>
      <c r="V26" s="158">
        <f>V27+V28</f>
        <v>2516.202678589697</v>
      </c>
      <c r="W26" s="158">
        <f>W27+W28</f>
        <v>5769.641028039294</v>
      </c>
      <c r="X26" s="158">
        <f aca="true" t="shared" si="10" ref="X26:X35">+V26-W26</f>
        <v>-3253.438349449597</v>
      </c>
      <c r="Y26" s="158"/>
      <c r="Z26" s="158">
        <f>Z27+Z28</f>
        <v>6698.37002900494</v>
      </c>
      <c r="AA26" s="158">
        <f>AA27+AA28</f>
        <v>18364.259685057033</v>
      </c>
      <c r="AB26" s="158">
        <f aca="true" t="shared" si="11" ref="AB26:AB35">+Z26-AA26</f>
        <v>-11665.889656052093</v>
      </c>
      <c r="AC26" s="158"/>
      <c r="AD26" s="158"/>
    </row>
    <row r="27" spans="2:30" s="192" customFormat="1" ht="12.75">
      <c r="B27" s="191"/>
      <c r="C27" s="191"/>
      <c r="D27" s="191"/>
      <c r="E27" s="191" t="s">
        <v>204</v>
      </c>
      <c r="F27" s="191"/>
      <c r="G27" s="191"/>
      <c r="H27" s="191"/>
      <c r="I27" s="191"/>
      <c r="J27" s="158">
        <v>1.1</v>
      </c>
      <c r="K27" s="158">
        <v>1.4</v>
      </c>
      <c r="L27" s="170">
        <f t="shared" si="7"/>
        <v>-0.2999999999999998</v>
      </c>
      <c r="M27" s="170"/>
      <c r="N27" s="158">
        <v>1.1</v>
      </c>
      <c r="O27" s="158">
        <v>1.4</v>
      </c>
      <c r="P27" s="170">
        <f t="shared" si="8"/>
        <v>-0.2999999999999998</v>
      </c>
      <c r="Q27" s="170"/>
      <c r="R27" s="158">
        <v>1.1</v>
      </c>
      <c r="S27" s="158">
        <v>1.4</v>
      </c>
      <c r="T27" s="170">
        <f t="shared" si="9"/>
        <v>-0.2999999999999998</v>
      </c>
      <c r="U27" s="170"/>
      <c r="V27" s="158">
        <v>1.1</v>
      </c>
      <c r="W27" s="158">
        <v>1.4</v>
      </c>
      <c r="X27" s="170">
        <f t="shared" si="10"/>
        <v>-0.2999999999999998</v>
      </c>
      <c r="Y27" s="170"/>
      <c r="Z27" s="158">
        <f>SUM(J27,N27,R27,V27)</f>
        <v>4.4</v>
      </c>
      <c r="AA27" s="158">
        <f>SUM(K27,O27,S27,W27)</f>
        <v>5.6</v>
      </c>
      <c r="AB27" s="170">
        <f t="shared" si="11"/>
        <v>-1.1999999999999993</v>
      </c>
      <c r="AC27" s="170"/>
      <c r="AD27" s="170"/>
    </row>
    <row r="28" spans="5:30" ht="12.75">
      <c r="E28" s="185" t="s">
        <v>211</v>
      </c>
      <c r="J28" s="158">
        <f>J29+J32+J35</f>
        <v>1302.2605725692729</v>
      </c>
      <c r="K28" s="158">
        <f>K29+K32+K35</f>
        <v>3526.2797386270495</v>
      </c>
      <c r="L28" s="158">
        <f t="shared" si="7"/>
        <v>-2224.0191660577766</v>
      </c>
      <c r="M28" s="158"/>
      <c r="N28" s="158">
        <f>N29+N32+N35</f>
        <v>1608.7904247274141</v>
      </c>
      <c r="O28" s="158">
        <f>O29+O32+O35</f>
        <v>4429.950403298891</v>
      </c>
      <c r="P28" s="158">
        <f t="shared" si="8"/>
        <v>-2821.1599785714766</v>
      </c>
      <c r="Q28" s="158"/>
      <c r="R28" s="158">
        <f>R29+R32+R35</f>
        <v>1267.8163531185564</v>
      </c>
      <c r="S28" s="158">
        <f>S29+S32+S35</f>
        <v>4634.188515091804</v>
      </c>
      <c r="T28" s="158">
        <f t="shared" si="9"/>
        <v>-3366.372161973248</v>
      </c>
      <c r="U28" s="158"/>
      <c r="V28" s="158">
        <f>V29+V32+V35</f>
        <v>2515.102678589697</v>
      </c>
      <c r="W28" s="158">
        <f>W29+W32+W35</f>
        <v>5768.241028039294</v>
      </c>
      <c r="X28" s="158">
        <f t="shared" si="10"/>
        <v>-3253.138349449597</v>
      </c>
      <c r="Y28" s="158"/>
      <c r="Z28" s="158">
        <f>Z29+Z32+Z35</f>
        <v>6693.97002900494</v>
      </c>
      <c r="AA28" s="158">
        <f>AA29+AA32+AA35</f>
        <v>18358.659685057035</v>
      </c>
      <c r="AB28" s="158">
        <f t="shared" si="11"/>
        <v>-11664.689656052095</v>
      </c>
      <c r="AC28" s="158"/>
      <c r="AD28" s="158"/>
    </row>
    <row r="29" spans="6:30" ht="12.75">
      <c r="F29" s="185" t="s">
        <v>196</v>
      </c>
      <c r="G29" s="191"/>
      <c r="I29" s="191"/>
      <c r="J29" s="170">
        <f>J30+J31</f>
        <v>684.3383771845646</v>
      </c>
      <c r="K29" s="170">
        <f>K30+K31</f>
        <v>2958.0616944868857</v>
      </c>
      <c r="L29" s="170">
        <f t="shared" si="7"/>
        <v>-2273.723317302321</v>
      </c>
      <c r="M29" s="170"/>
      <c r="N29" s="170">
        <f>N30+N31</f>
        <v>931.0244196379452</v>
      </c>
      <c r="O29" s="170">
        <f>O30+O31</f>
        <v>3843.4786239745536</v>
      </c>
      <c r="P29" s="170">
        <f t="shared" si="8"/>
        <v>-2912.454204336608</v>
      </c>
      <c r="Q29" s="170"/>
      <c r="R29" s="170">
        <f>R30+R31</f>
        <v>632.5564720097731</v>
      </c>
      <c r="S29" s="170">
        <f>S30+S31</f>
        <v>4109.7878021352035</v>
      </c>
      <c r="T29" s="170">
        <f t="shared" si="9"/>
        <v>-3477.2313301254303</v>
      </c>
      <c r="U29" s="170"/>
      <c r="V29" s="170">
        <f>V30+V31</f>
        <v>1925.3223745064674</v>
      </c>
      <c r="W29" s="170">
        <f>W30+W31</f>
        <v>5243.250917613421</v>
      </c>
      <c r="X29" s="170">
        <f t="shared" si="10"/>
        <v>-3317.9285431069534</v>
      </c>
      <c r="Y29" s="170"/>
      <c r="Z29" s="170">
        <f>Z30+Z31</f>
        <v>4173.241643338751</v>
      </c>
      <c r="AA29" s="170">
        <f>AA30+AA31</f>
        <v>16154.579038210062</v>
      </c>
      <c r="AB29" s="170">
        <f t="shared" si="11"/>
        <v>-11981.337394871312</v>
      </c>
      <c r="AC29" s="170"/>
      <c r="AD29" s="158"/>
    </row>
    <row r="30" spans="7:30" ht="12.75">
      <c r="G30" s="191" t="s">
        <v>190</v>
      </c>
      <c r="I30" s="191"/>
      <c r="J30" s="158">
        <v>673.3683771845646</v>
      </c>
      <c r="K30" s="158">
        <v>0</v>
      </c>
      <c r="L30" s="170">
        <f t="shared" si="7"/>
        <v>673.3683771845646</v>
      </c>
      <c r="M30" s="170"/>
      <c r="N30" s="158">
        <v>866.0944835765641</v>
      </c>
      <c r="O30" s="158">
        <v>0</v>
      </c>
      <c r="P30" s="170">
        <f t="shared" si="8"/>
        <v>866.0944835765641</v>
      </c>
      <c r="Q30" s="170"/>
      <c r="R30" s="158">
        <v>632.5564720097731</v>
      </c>
      <c r="S30" s="158">
        <v>0</v>
      </c>
      <c r="T30" s="170">
        <f t="shared" si="9"/>
        <v>632.5564720097731</v>
      </c>
      <c r="U30" s="170"/>
      <c r="V30" s="158">
        <v>648.1262152885686</v>
      </c>
      <c r="W30" s="158">
        <v>0</v>
      </c>
      <c r="X30" s="170">
        <f t="shared" si="10"/>
        <v>648.1262152885686</v>
      </c>
      <c r="Y30" s="170"/>
      <c r="Z30" s="158">
        <f>SUM(J30,N30,R30,V30)</f>
        <v>2820.1455480594705</v>
      </c>
      <c r="AA30" s="158">
        <f>SUM(K30,O30,S30,W30)</f>
        <v>0</v>
      </c>
      <c r="AB30" s="170">
        <f t="shared" si="11"/>
        <v>2820.1455480594705</v>
      </c>
      <c r="AC30" s="170"/>
      <c r="AD30" s="158"/>
    </row>
    <row r="31" spans="7:30" ht="12.75">
      <c r="G31" s="185" t="s">
        <v>191</v>
      </c>
      <c r="J31" s="158">
        <v>10.97</v>
      </c>
      <c r="K31" s="158">
        <v>2958.0616944868857</v>
      </c>
      <c r="L31" s="158">
        <f t="shared" si="7"/>
        <v>-2947.091694486886</v>
      </c>
      <c r="M31" s="158"/>
      <c r="N31" s="158">
        <v>64.92993606138107</v>
      </c>
      <c r="O31" s="158">
        <v>3843.4786239745536</v>
      </c>
      <c r="P31" s="158">
        <f t="shared" si="8"/>
        <v>-3778.5486879131727</v>
      </c>
      <c r="Q31" s="158"/>
      <c r="R31" s="158">
        <v>0</v>
      </c>
      <c r="S31" s="158">
        <v>4109.7878021352035</v>
      </c>
      <c r="T31" s="158">
        <f t="shared" si="9"/>
        <v>-4109.7878021352035</v>
      </c>
      <c r="U31" s="158"/>
      <c r="V31" s="158">
        <v>1277.1961592178989</v>
      </c>
      <c r="W31" s="158">
        <v>5243.250917613421</v>
      </c>
      <c r="X31" s="158">
        <f t="shared" si="10"/>
        <v>-3966.054758395522</v>
      </c>
      <c r="Y31" s="158"/>
      <c r="Z31" s="158">
        <f>SUM(J31,N31,R31,V31)</f>
        <v>1353.09609527928</v>
      </c>
      <c r="AA31" s="158">
        <f>SUM(K31,O31,S31,W31)</f>
        <v>16154.579038210062</v>
      </c>
      <c r="AB31" s="158">
        <f t="shared" si="11"/>
        <v>-14801.482942930783</v>
      </c>
      <c r="AC31" s="158"/>
      <c r="AD31" s="158"/>
    </row>
    <row r="32" spans="6:30" ht="12.75">
      <c r="F32" s="185" t="s">
        <v>97</v>
      </c>
      <c r="J32" s="158">
        <f>J33+J34</f>
        <v>425.49942111598807</v>
      </c>
      <c r="K32" s="158">
        <f>K33+K34</f>
        <v>273.27771716988264</v>
      </c>
      <c r="L32" s="158">
        <f t="shared" si="7"/>
        <v>152.22170394610544</v>
      </c>
      <c r="M32" s="158"/>
      <c r="N32" s="158">
        <f>N33+N34</f>
        <v>475.9829987605941</v>
      </c>
      <c r="O32" s="158">
        <f>O33+O34</f>
        <v>370.59125785433883</v>
      </c>
      <c r="P32" s="158">
        <f t="shared" si="8"/>
        <v>105.39174090625528</v>
      </c>
      <c r="Q32" s="158"/>
      <c r="R32" s="158">
        <f>R33+R34</f>
        <v>501.13226456064075</v>
      </c>
      <c r="S32" s="158">
        <f>S33+S34</f>
        <v>240.56063058660064</v>
      </c>
      <c r="T32" s="158">
        <f t="shared" si="9"/>
        <v>260.5716339740401</v>
      </c>
      <c r="U32" s="158"/>
      <c r="V32" s="158">
        <f>V33+V34</f>
        <v>485.5569857160948</v>
      </c>
      <c r="W32" s="158">
        <f>W33+W34</f>
        <v>318.30797786422704</v>
      </c>
      <c r="X32" s="158">
        <f t="shared" si="10"/>
        <v>167.24900785186776</v>
      </c>
      <c r="Y32" s="158"/>
      <c r="Z32" s="158">
        <f>Z33+Z34</f>
        <v>1888.1716701533178</v>
      </c>
      <c r="AA32" s="158">
        <f>AA33+AA34</f>
        <v>1202.7375834750492</v>
      </c>
      <c r="AB32" s="158">
        <f t="shared" si="11"/>
        <v>685.4340866782686</v>
      </c>
      <c r="AC32" s="158"/>
      <c r="AD32" s="158"/>
    </row>
    <row r="33" spans="7:30" ht="12.75">
      <c r="G33" s="185" t="s">
        <v>202</v>
      </c>
      <c r="J33" s="158">
        <v>240.97389113358832</v>
      </c>
      <c r="K33" s="158">
        <v>52.515335169882576</v>
      </c>
      <c r="L33" s="158">
        <f t="shared" si="7"/>
        <v>188.45855596370575</v>
      </c>
      <c r="M33" s="158"/>
      <c r="N33" s="158">
        <v>276.58268988069585</v>
      </c>
      <c r="O33" s="158">
        <v>162.00733225433885</v>
      </c>
      <c r="P33" s="158">
        <f t="shared" si="8"/>
        <v>114.575357626357</v>
      </c>
      <c r="Q33" s="158"/>
      <c r="R33" s="158">
        <v>309.2482087066627</v>
      </c>
      <c r="S33" s="158">
        <v>42.9840745866006</v>
      </c>
      <c r="T33" s="158">
        <f t="shared" si="9"/>
        <v>266.26413412006207</v>
      </c>
      <c r="U33" s="158"/>
      <c r="V33" s="158">
        <v>314.6886070033594</v>
      </c>
      <c r="W33" s="158">
        <v>91.14981158422702</v>
      </c>
      <c r="X33" s="158">
        <f t="shared" si="10"/>
        <v>223.53879541913236</v>
      </c>
      <c r="Y33" s="158"/>
      <c r="Z33" s="158">
        <f aca="true" t="shared" si="12" ref="Z33:AA35">SUM(J33,N33,R33,V33)</f>
        <v>1141.4933967243062</v>
      </c>
      <c r="AA33" s="158">
        <f t="shared" si="12"/>
        <v>348.656553595049</v>
      </c>
      <c r="AB33" s="158">
        <f t="shared" si="11"/>
        <v>792.8368431292572</v>
      </c>
      <c r="AC33" s="158"/>
      <c r="AD33" s="158"/>
    </row>
    <row r="34" spans="7:30" ht="12.75">
      <c r="G34" s="185" t="s">
        <v>203</v>
      </c>
      <c r="J34" s="158">
        <v>184.52552998239977</v>
      </c>
      <c r="K34" s="158">
        <v>220.76238200000003</v>
      </c>
      <c r="L34" s="158">
        <f t="shared" si="7"/>
        <v>-36.236852017600256</v>
      </c>
      <c r="M34" s="158"/>
      <c r="N34" s="158">
        <v>199.4003088798983</v>
      </c>
      <c r="O34" s="158">
        <v>208.5839256</v>
      </c>
      <c r="P34" s="158">
        <f t="shared" si="8"/>
        <v>-9.183616720101696</v>
      </c>
      <c r="Q34" s="158"/>
      <c r="R34" s="158">
        <v>191.88405585397805</v>
      </c>
      <c r="S34" s="158">
        <v>197.57655600000004</v>
      </c>
      <c r="T34" s="158">
        <f t="shared" si="9"/>
        <v>-5.692500146021985</v>
      </c>
      <c r="U34" s="158"/>
      <c r="V34" s="158">
        <v>170.8683787127354</v>
      </c>
      <c r="W34" s="158">
        <v>227.15816628000005</v>
      </c>
      <c r="X34" s="158">
        <f t="shared" si="10"/>
        <v>-56.28978756726465</v>
      </c>
      <c r="Y34" s="158"/>
      <c r="Z34" s="158">
        <f t="shared" si="12"/>
        <v>746.6782734290116</v>
      </c>
      <c r="AA34" s="158">
        <f t="shared" si="12"/>
        <v>854.0810298800001</v>
      </c>
      <c r="AB34" s="158">
        <f t="shared" si="11"/>
        <v>-107.40275645098848</v>
      </c>
      <c r="AC34" s="158"/>
      <c r="AD34" s="158"/>
    </row>
    <row r="35" spans="6:30" ht="12.75">
      <c r="F35" s="185" t="s">
        <v>101</v>
      </c>
      <c r="J35" s="158">
        <v>192.42277426872036</v>
      </c>
      <c r="K35" s="158">
        <v>294.94032697028103</v>
      </c>
      <c r="L35" s="158">
        <f t="shared" si="7"/>
        <v>-102.51755270156067</v>
      </c>
      <c r="M35" s="158"/>
      <c r="N35" s="158">
        <v>201.78300632887468</v>
      </c>
      <c r="O35" s="158">
        <v>215.88052146999905</v>
      </c>
      <c r="P35" s="158">
        <f t="shared" si="8"/>
        <v>-14.097515141124376</v>
      </c>
      <c r="Q35" s="158"/>
      <c r="R35" s="158">
        <v>134.1276165481427</v>
      </c>
      <c r="S35" s="158">
        <v>283.84008236999995</v>
      </c>
      <c r="T35" s="158">
        <f t="shared" si="9"/>
        <v>-149.71246582185725</v>
      </c>
      <c r="U35" s="158"/>
      <c r="V35" s="158">
        <v>104.22331836713447</v>
      </c>
      <c r="W35" s="158">
        <v>206.68213256164614</v>
      </c>
      <c r="X35" s="158">
        <f t="shared" si="10"/>
        <v>-102.45881419451167</v>
      </c>
      <c r="Y35" s="158"/>
      <c r="Z35" s="158">
        <f t="shared" si="12"/>
        <v>632.5567155128722</v>
      </c>
      <c r="AA35" s="158">
        <f t="shared" si="12"/>
        <v>1001.3430633719261</v>
      </c>
      <c r="AB35" s="158">
        <f t="shared" si="11"/>
        <v>-368.7863478590539</v>
      </c>
      <c r="AC35" s="158"/>
      <c r="AD35" s="158"/>
    </row>
    <row r="36" spans="10:30" ht="12.75">
      <c r="J36" s="158"/>
      <c r="K36" s="158"/>
      <c r="L36" s="158"/>
      <c r="M36" s="158"/>
      <c r="N36" s="158"/>
      <c r="O36" s="158"/>
      <c r="P36" s="158"/>
      <c r="Q36" s="158"/>
      <c r="R36" s="158"/>
      <c r="S36" s="158"/>
      <c r="T36" s="158"/>
      <c r="U36" s="158"/>
      <c r="V36" s="158"/>
      <c r="W36" s="158"/>
      <c r="X36" s="158"/>
      <c r="Y36" s="158"/>
      <c r="Z36" s="158"/>
      <c r="AA36" s="158"/>
      <c r="AB36" s="158"/>
      <c r="AC36" s="158"/>
      <c r="AD36" s="158"/>
    </row>
    <row r="37" spans="3:30" ht="12.75">
      <c r="C37" s="185" t="s">
        <v>10</v>
      </c>
      <c r="J37" s="158">
        <v>458.693644662436</v>
      </c>
      <c r="K37" s="158">
        <v>195.4483123705823</v>
      </c>
      <c r="L37" s="158">
        <f>+J37-K37</f>
        <v>263.2453322918537</v>
      </c>
      <c r="M37" s="158"/>
      <c r="N37" s="158">
        <v>962.3533371234869</v>
      </c>
      <c r="O37" s="158">
        <v>238.41396151091962</v>
      </c>
      <c r="P37" s="158">
        <f>+N37-O37</f>
        <v>723.9393756125672</v>
      </c>
      <c r="Q37" s="158"/>
      <c r="R37" s="158">
        <v>490.0069510487697</v>
      </c>
      <c r="S37" s="158">
        <v>255.73652973175373</v>
      </c>
      <c r="T37" s="158">
        <f>+R37-S37</f>
        <v>234.27042131701594</v>
      </c>
      <c r="U37" s="158"/>
      <c r="V37" s="158">
        <v>601.1880582654717</v>
      </c>
      <c r="W37" s="158">
        <v>259.487741239165</v>
      </c>
      <c r="X37" s="158">
        <f>+V37-W37</f>
        <v>341.70031702630666</v>
      </c>
      <c r="Y37" s="158"/>
      <c r="Z37" s="158">
        <f>SUM(J37,N37,R37,V37)</f>
        <v>2512.2419911001643</v>
      </c>
      <c r="AA37" s="158">
        <f>SUM(K37,O37,S37,W37)</f>
        <v>949.0865448524207</v>
      </c>
      <c r="AB37" s="158">
        <f>+Z37-AA37</f>
        <v>1563.1554462477436</v>
      </c>
      <c r="AC37" s="158"/>
      <c r="AD37" s="158"/>
    </row>
    <row r="38" spans="10:30" ht="12.75">
      <c r="J38" s="158"/>
      <c r="K38" s="158"/>
      <c r="L38" s="158"/>
      <c r="M38" s="158"/>
      <c r="N38" s="158"/>
      <c r="O38" s="158"/>
      <c r="P38" s="158"/>
      <c r="Q38" s="158"/>
      <c r="R38" s="158"/>
      <c r="S38" s="158"/>
      <c r="T38" s="158"/>
      <c r="U38" s="158"/>
      <c r="V38" s="158"/>
      <c r="W38" s="158"/>
      <c r="X38" s="158"/>
      <c r="Y38" s="158"/>
      <c r="Z38" s="158"/>
      <c r="AA38" s="158"/>
      <c r="AB38" s="158"/>
      <c r="AC38" s="158"/>
      <c r="AD38" s="158"/>
    </row>
    <row r="39" spans="2:30" s="169" customFormat="1" ht="12.75">
      <c r="B39" s="190" t="s">
        <v>556</v>
      </c>
      <c r="C39" s="190"/>
      <c r="D39" s="190"/>
      <c r="E39" s="190"/>
      <c r="F39" s="190"/>
      <c r="G39" s="190"/>
      <c r="H39" s="190"/>
      <c r="I39" s="190"/>
      <c r="J39" s="167">
        <f>J41+J45</f>
        <v>59121.607558417716</v>
      </c>
      <c r="K39" s="167">
        <f>K41+K45</f>
        <v>58467.22091210179</v>
      </c>
      <c r="L39" s="167">
        <f>+J39-K39</f>
        <v>654.3866463159284</v>
      </c>
      <c r="M39" s="167"/>
      <c r="N39" s="167">
        <f>N41+N45</f>
        <v>68667.54131280612</v>
      </c>
      <c r="O39" s="167">
        <f>O41+O45</f>
        <v>70990.8148401808</v>
      </c>
      <c r="P39" s="167">
        <f>+N39-O39</f>
        <v>-2323.2735273746803</v>
      </c>
      <c r="Q39" s="167"/>
      <c r="R39" s="167">
        <f>R41+R45</f>
        <v>67434.50412170391</v>
      </c>
      <c r="S39" s="167">
        <f>S41+S45</f>
        <v>67090.83636816444</v>
      </c>
      <c r="T39" s="167">
        <f>+R39-S39</f>
        <v>343.66775353947014</v>
      </c>
      <c r="U39" s="167"/>
      <c r="V39" s="167">
        <f>V41+V45</f>
        <v>72117.09847789266</v>
      </c>
      <c r="W39" s="167">
        <f>W41+W45</f>
        <v>74135.99907504804</v>
      </c>
      <c r="X39" s="167">
        <f>+V39-W39</f>
        <v>-2018.9005971553706</v>
      </c>
      <c r="Y39" s="167"/>
      <c r="Z39" s="167">
        <f>Z41+Z45</f>
        <v>267340.7514708204</v>
      </c>
      <c r="AA39" s="167">
        <f>AA41+AA45</f>
        <v>270684.87119549507</v>
      </c>
      <c r="AB39" s="167">
        <f>+Z39-AA39</f>
        <v>-3344.119724674674</v>
      </c>
      <c r="AC39" s="167"/>
      <c r="AD39" s="167"/>
    </row>
    <row r="40" spans="10:30" ht="12.75">
      <c r="J40" s="158"/>
      <c r="K40" s="158"/>
      <c r="L40" s="158"/>
      <c r="M40" s="158"/>
      <c r="N40" s="158"/>
      <c r="O40" s="158"/>
      <c r="P40" s="158"/>
      <c r="Q40" s="158"/>
      <c r="R40" s="158"/>
      <c r="S40" s="158"/>
      <c r="T40" s="158"/>
      <c r="U40" s="158"/>
      <c r="V40" s="158"/>
      <c r="W40" s="158"/>
      <c r="X40" s="158"/>
      <c r="Y40" s="158"/>
      <c r="Z40" s="158"/>
      <c r="AA40" s="158"/>
      <c r="AB40" s="158"/>
      <c r="AC40" s="158"/>
      <c r="AD40" s="158"/>
    </row>
    <row r="41" spans="3:30" ht="12.75">
      <c r="C41" s="185" t="s">
        <v>12</v>
      </c>
      <c r="J41" s="158">
        <f>J42+J43</f>
        <v>3.21377735</v>
      </c>
      <c r="K41" s="158">
        <f>K42+K43</f>
        <v>0</v>
      </c>
      <c r="L41" s="158">
        <f>+J41-K41</f>
        <v>3.21377735</v>
      </c>
      <c r="M41" s="158"/>
      <c r="N41" s="158">
        <f>N42+N43</f>
        <v>3.16458261</v>
      </c>
      <c r="O41" s="158">
        <f>O42+O43</f>
        <v>0</v>
      </c>
      <c r="P41" s="158">
        <f>+N41-O41</f>
        <v>3.16458261</v>
      </c>
      <c r="Q41" s="158"/>
      <c r="R41" s="158">
        <f>R42+R43</f>
        <v>3.3597709399999998</v>
      </c>
      <c r="S41" s="158">
        <f>S42+S43</f>
        <v>0</v>
      </c>
      <c r="T41" s="158">
        <f>+R41-S41</f>
        <v>3.3597709399999998</v>
      </c>
      <c r="U41" s="158"/>
      <c r="V41" s="158">
        <f>V42+V43</f>
        <v>4.7673793</v>
      </c>
      <c r="W41" s="158">
        <f>W42+W43</f>
        <v>0</v>
      </c>
      <c r="X41" s="158">
        <f>+V41-W41</f>
        <v>4.7673793</v>
      </c>
      <c r="Y41" s="158"/>
      <c r="Z41" s="158">
        <f>Z42+Z43</f>
        <v>14.5055102</v>
      </c>
      <c r="AA41" s="158">
        <f>AA42+AA43</f>
        <v>0</v>
      </c>
      <c r="AB41" s="158">
        <f>+Z41-AA41</f>
        <v>14.5055102</v>
      </c>
      <c r="AC41" s="158"/>
      <c r="AD41" s="158"/>
    </row>
    <row r="42" spans="5:30" ht="12.75">
      <c r="E42" s="185" t="s">
        <v>212</v>
      </c>
      <c r="I42" s="191"/>
      <c r="J42" s="158">
        <v>3.21377735</v>
      </c>
      <c r="K42" s="158">
        <v>0</v>
      </c>
      <c r="L42" s="158">
        <f>+J42-K42</f>
        <v>3.21377735</v>
      </c>
      <c r="M42" s="170"/>
      <c r="N42" s="158">
        <v>3.16458261</v>
      </c>
      <c r="O42" s="158">
        <v>0</v>
      </c>
      <c r="P42" s="158">
        <f>+N42-O42</f>
        <v>3.16458261</v>
      </c>
      <c r="Q42" s="170"/>
      <c r="R42" s="158">
        <v>3.3597709399999998</v>
      </c>
      <c r="S42" s="158">
        <v>0</v>
      </c>
      <c r="T42" s="158">
        <f>+R42-S42</f>
        <v>3.3597709399999998</v>
      </c>
      <c r="U42" s="170"/>
      <c r="V42" s="158">
        <v>4.7673793</v>
      </c>
      <c r="W42" s="158">
        <v>0</v>
      </c>
      <c r="X42" s="158">
        <f>+V42-W42</f>
        <v>4.7673793</v>
      </c>
      <c r="Y42" s="170"/>
      <c r="Z42" s="158">
        <f>SUM(J42,N42,R42,V42)</f>
        <v>14.5055102</v>
      </c>
      <c r="AA42" s="158">
        <f>SUM(K42,O42,S42,W42)</f>
        <v>0</v>
      </c>
      <c r="AB42" s="158">
        <f>+Z42-AA42</f>
        <v>14.5055102</v>
      </c>
      <c r="AC42" s="170"/>
      <c r="AD42" s="158"/>
    </row>
    <row r="43" spans="5:30" ht="12.75">
      <c r="E43" s="185" t="s">
        <v>213</v>
      </c>
      <c r="I43" s="191"/>
      <c r="J43" s="158">
        <v>0</v>
      </c>
      <c r="K43" s="158">
        <v>0</v>
      </c>
      <c r="L43" s="158">
        <f>+J43-K43</f>
        <v>0</v>
      </c>
      <c r="M43" s="170"/>
      <c r="N43" s="158">
        <v>0</v>
      </c>
      <c r="O43" s="158">
        <v>0</v>
      </c>
      <c r="P43" s="158">
        <f>+N43-O43</f>
        <v>0</v>
      </c>
      <c r="Q43" s="170"/>
      <c r="R43" s="158">
        <v>0</v>
      </c>
      <c r="S43" s="158">
        <v>0</v>
      </c>
      <c r="T43" s="158">
        <f>+R43-S43</f>
        <v>0</v>
      </c>
      <c r="U43" s="170"/>
      <c r="V43" s="158">
        <v>0</v>
      </c>
      <c r="W43" s="158">
        <v>0</v>
      </c>
      <c r="X43" s="158">
        <f>+V43-W43</f>
        <v>0</v>
      </c>
      <c r="Y43" s="170"/>
      <c r="Z43" s="158">
        <f>SUM(J43,N43,R43,V43)</f>
        <v>0</v>
      </c>
      <c r="AA43" s="158">
        <f>SUM(K43,O43,S43,W43)</f>
        <v>0</v>
      </c>
      <c r="AB43" s="158">
        <f>+Z43-AA43</f>
        <v>0</v>
      </c>
      <c r="AC43" s="170"/>
      <c r="AD43" s="158"/>
    </row>
    <row r="44" spans="10:30" ht="12.75">
      <c r="J44" s="158"/>
      <c r="K44" s="158"/>
      <c r="L44" s="158"/>
      <c r="M44" s="158"/>
      <c r="N44" s="158"/>
      <c r="O44" s="158"/>
      <c r="P44" s="158"/>
      <c r="Q44" s="158"/>
      <c r="R44" s="158"/>
      <c r="S44" s="158"/>
      <c r="T44" s="158"/>
      <c r="U44" s="158"/>
      <c r="V44" s="158"/>
      <c r="W44" s="158"/>
      <c r="X44" s="158"/>
      <c r="Y44" s="158"/>
      <c r="Z44" s="158"/>
      <c r="AA44" s="158"/>
      <c r="AB44" s="158"/>
      <c r="AC44" s="158"/>
      <c r="AD44" s="158"/>
    </row>
    <row r="45" spans="3:30" ht="12.75">
      <c r="C45" s="185" t="s">
        <v>13</v>
      </c>
      <c r="J45" s="158">
        <f>J46+J55+J58+J61+J73</f>
        <v>59118.393781067716</v>
      </c>
      <c r="K45" s="158">
        <f>K46+K55+K58+K61+K73</f>
        <v>58467.22091210179</v>
      </c>
      <c r="L45" s="158">
        <f aca="true" t="shared" si="13" ref="L45:L73">+J45-K45</f>
        <v>651.1728689659285</v>
      </c>
      <c r="M45" s="158"/>
      <c r="N45" s="158">
        <f>N46+N55+N58+N61+N73</f>
        <v>68664.37673019612</v>
      </c>
      <c r="O45" s="158">
        <f>O46+O55+O58+O61+O73</f>
        <v>70990.8148401808</v>
      </c>
      <c r="P45" s="158">
        <f aca="true" t="shared" si="14" ref="P45:P71">+N45-O45</f>
        <v>-2326.4381099846796</v>
      </c>
      <c r="Q45" s="158"/>
      <c r="R45" s="158">
        <f>R46+R55+R58+R61+R73</f>
        <v>67431.1443507639</v>
      </c>
      <c r="S45" s="158">
        <f>S46+S55+S58+S61+S73</f>
        <v>67090.83636816444</v>
      </c>
      <c r="T45" s="158">
        <f aca="true" t="shared" si="15" ref="T45:T71">+R45-S45</f>
        <v>340.3079825994646</v>
      </c>
      <c r="U45" s="158"/>
      <c r="V45" s="158">
        <f>V46+V55+V58+V61+V73</f>
        <v>72112.33109859267</v>
      </c>
      <c r="W45" s="158">
        <f>W46+W55+W58+W61+W73</f>
        <v>74135.99907504804</v>
      </c>
      <c r="X45" s="158">
        <f aca="true" t="shared" si="16" ref="X45:X71">+V45-W45</f>
        <v>-2023.66797645537</v>
      </c>
      <c r="Y45" s="158"/>
      <c r="Z45" s="158">
        <f>Z46+Z55+Z58+Z61+Z73</f>
        <v>267326.2459606204</v>
      </c>
      <c r="AA45" s="158">
        <f>AA46+AA55+AA58+AA61+AA73</f>
        <v>270684.87119549507</v>
      </c>
      <c r="AB45" s="158">
        <f aca="true" t="shared" si="17" ref="AB45:AB73">+Z45-AA45</f>
        <v>-3358.625234874664</v>
      </c>
      <c r="AC45" s="158"/>
      <c r="AD45" s="158"/>
    </row>
    <row r="46" spans="5:30" ht="12.75">
      <c r="E46" s="185" t="s">
        <v>14</v>
      </c>
      <c r="J46" s="158">
        <f>J47+J51</f>
        <v>6070.757632988021</v>
      </c>
      <c r="K46" s="158">
        <f>K47+K51</f>
        <v>4416.1674626645645</v>
      </c>
      <c r="L46" s="158">
        <f t="shared" si="13"/>
        <v>1654.5901703234567</v>
      </c>
      <c r="M46" s="158"/>
      <c r="N46" s="158">
        <f>N47+N51</f>
        <v>5093.946431462653</v>
      </c>
      <c r="O46" s="158">
        <f>O47+O51</f>
        <v>4320.068819817945</v>
      </c>
      <c r="P46" s="158">
        <f t="shared" si="14"/>
        <v>773.8776116447079</v>
      </c>
      <c r="Q46" s="158"/>
      <c r="R46" s="158">
        <f>R47+R51</f>
        <v>5353.338587080472</v>
      </c>
      <c r="S46" s="158">
        <f>S47+S51</f>
        <v>3006.967725519771</v>
      </c>
      <c r="T46" s="158">
        <f t="shared" si="15"/>
        <v>2346.370861560701</v>
      </c>
      <c r="U46" s="158"/>
      <c r="V46" s="158">
        <f>V47+V51</f>
        <v>6322.43987023624</v>
      </c>
      <c r="W46" s="158">
        <f>W47+W51</f>
        <v>6284.312326186466</v>
      </c>
      <c r="X46" s="158">
        <f t="shared" si="16"/>
        <v>38.12754404977386</v>
      </c>
      <c r="Y46" s="158"/>
      <c r="Z46" s="158">
        <f>Z47+Z51</f>
        <v>22840.48252176739</v>
      </c>
      <c r="AA46" s="158">
        <f>AA47+AA51</f>
        <v>18027.516334188746</v>
      </c>
      <c r="AB46" s="158">
        <f t="shared" si="17"/>
        <v>4812.966187578644</v>
      </c>
      <c r="AC46" s="158"/>
      <c r="AD46" s="158"/>
    </row>
    <row r="47" spans="6:30" ht="12.75">
      <c r="F47" s="185" t="s">
        <v>190</v>
      </c>
      <c r="J47" s="158">
        <f>J48+J49+J50</f>
        <v>812.80657234</v>
      </c>
      <c r="K47" s="158">
        <f>K48+K49+K50</f>
        <v>3096.1586583545645</v>
      </c>
      <c r="L47" s="158">
        <f t="shared" si="13"/>
        <v>-2283.3520860145645</v>
      </c>
      <c r="M47" s="158"/>
      <c r="N47" s="158">
        <f>N48+N49+N50</f>
        <v>484.67529228</v>
      </c>
      <c r="O47" s="158">
        <f>O48+O49+O50</f>
        <v>2215.4575526265644</v>
      </c>
      <c r="P47" s="158">
        <f t="shared" si="14"/>
        <v>-1730.7822603465643</v>
      </c>
      <c r="Q47" s="158"/>
      <c r="R47" s="158">
        <f>R48+R49+R50</f>
        <v>656.48551714</v>
      </c>
      <c r="S47" s="158">
        <f>S48+S49+S50</f>
        <v>1874.2316689297732</v>
      </c>
      <c r="T47" s="158">
        <f t="shared" si="15"/>
        <v>-1217.7461517897732</v>
      </c>
      <c r="U47" s="158"/>
      <c r="V47" s="158">
        <f>V48+V49+V50</f>
        <v>883.8025201399998</v>
      </c>
      <c r="W47" s="158">
        <f>W48+W49+W50</f>
        <v>3712.8721479785686</v>
      </c>
      <c r="X47" s="158">
        <f t="shared" si="16"/>
        <v>-2829.0696278385685</v>
      </c>
      <c r="Y47" s="158"/>
      <c r="Z47" s="158">
        <f>Z48+Z49+Z50</f>
        <v>2837.7699019</v>
      </c>
      <c r="AA47" s="158">
        <f>AA48+AA49+AA50</f>
        <v>10898.72002788947</v>
      </c>
      <c r="AB47" s="158">
        <f t="shared" si="17"/>
        <v>-8060.9501259894705</v>
      </c>
      <c r="AC47" s="158"/>
      <c r="AD47" s="158"/>
    </row>
    <row r="48" spans="7:30" ht="12.75">
      <c r="G48" s="185" t="s">
        <v>15</v>
      </c>
      <c r="J48" s="158">
        <v>303.10433752</v>
      </c>
      <c r="K48" s="158">
        <v>1604.0731385499998</v>
      </c>
      <c r="L48" s="158">
        <f t="shared" si="13"/>
        <v>-1300.96880103</v>
      </c>
      <c r="M48" s="158"/>
      <c r="N48" s="158">
        <v>105.00327672</v>
      </c>
      <c r="O48" s="158">
        <v>797.72147298</v>
      </c>
      <c r="P48" s="158">
        <f t="shared" si="14"/>
        <v>-692.71819626</v>
      </c>
      <c r="Q48" s="158"/>
      <c r="R48" s="158">
        <v>441.5179355</v>
      </c>
      <c r="S48" s="158">
        <v>875.73628738</v>
      </c>
      <c r="T48" s="158">
        <f t="shared" si="15"/>
        <v>-434.21835188</v>
      </c>
      <c r="U48" s="158"/>
      <c r="V48" s="158">
        <v>495.12017108999993</v>
      </c>
      <c r="W48" s="158">
        <v>2563.85469643</v>
      </c>
      <c r="X48" s="158">
        <f t="shared" si="16"/>
        <v>-2068.73452534</v>
      </c>
      <c r="Y48" s="158"/>
      <c r="Z48" s="158">
        <f aca="true" t="shared" si="18" ref="Z48:AA50">SUM(J48,N48,R48,V48)</f>
        <v>1344.74572083</v>
      </c>
      <c r="AA48" s="158">
        <f t="shared" si="18"/>
        <v>5841.38559534</v>
      </c>
      <c r="AB48" s="158">
        <f t="shared" si="17"/>
        <v>-4496.63987451</v>
      </c>
      <c r="AC48" s="158"/>
      <c r="AD48" s="158"/>
    </row>
    <row r="49" spans="7:30" ht="12.75">
      <c r="G49" s="185" t="s">
        <v>16</v>
      </c>
      <c r="J49" s="158">
        <v>0</v>
      </c>
      <c r="K49" s="158">
        <v>637.3368681645646</v>
      </c>
      <c r="L49" s="158">
        <f t="shared" si="13"/>
        <v>-637.3368681645646</v>
      </c>
      <c r="M49" s="158"/>
      <c r="N49" s="158">
        <v>0</v>
      </c>
      <c r="O49" s="158">
        <v>782.9661889765641</v>
      </c>
      <c r="P49" s="158">
        <f t="shared" si="14"/>
        <v>-782.9661889765641</v>
      </c>
      <c r="Q49" s="158"/>
      <c r="R49" s="158">
        <v>0</v>
      </c>
      <c r="S49" s="158">
        <v>562.2082316097731</v>
      </c>
      <c r="T49" s="158">
        <f t="shared" si="15"/>
        <v>-562.2082316097731</v>
      </c>
      <c r="U49" s="158"/>
      <c r="V49" s="158">
        <v>0</v>
      </c>
      <c r="W49" s="158">
        <v>588.3707801185685</v>
      </c>
      <c r="X49" s="158">
        <f t="shared" si="16"/>
        <v>-588.3707801185685</v>
      </c>
      <c r="Y49" s="158"/>
      <c r="Z49" s="158">
        <f t="shared" si="18"/>
        <v>0</v>
      </c>
      <c r="AA49" s="158">
        <f t="shared" si="18"/>
        <v>2570.8820688694705</v>
      </c>
      <c r="AB49" s="158">
        <f t="shared" si="17"/>
        <v>-2570.8820688694705</v>
      </c>
      <c r="AC49" s="158"/>
      <c r="AD49" s="158"/>
    </row>
    <row r="50" spans="7:30" ht="12.75">
      <c r="G50" s="185" t="s">
        <v>17</v>
      </c>
      <c r="J50" s="158">
        <v>509.70223481999994</v>
      </c>
      <c r="K50" s="158">
        <v>854.7486516399999</v>
      </c>
      <c r="L50" s="158">
        <f t="shared" si="13"/>
        <v>-345.04641682</v>
      </c>
      <c r="M50" s="158"/>
      <c r="N50" s="158">
        <v>379.67201556</v>
      </c>
      <c r="O50" s="158">
        <v>634.7698906700001</v>
      </c>
      <c r="P50" s="158">
        <f t="shared" si="14"/>
        <v>-255.09787511000013</v>
      </c>
      <c r="Q50" s="158"/>
      <c r="R50" s="158">
        <v>214.96758164</v>
      </c>
      <c r="S50" s="158">
        <v>436.28714994000006</v>
      </c>
      <c r="T50" s="158">
        <f t="shared" si="15"/>
        <v>-221.31956830000007</v>
      </c>
      <c r="U50" s="158"/>
      <c r="V50" s="158">
        <v>388.68234904999997</v>
      </c>
      <c r="W50" s="158">
        <v>560.64667143</v>
      </c>
      <c r="X50" s="158">
        <f t="shared" si="16"/>
        <v>-171.96432238</v>
      </c>
      <c r="Y50" s="158"/>
      <c r="Z50" s="158">
        <f t="shared" si="18"/>
        <v>1493.02418107</v>
      </c>
      <c r="AA50" s="158">
        <f t="shared" si="18"/>
        <v>2486.4523636800004</v>
      </c>
      <c r="AB50" s="158">
        <f t="shared" si="17"/>
        <v>-993.4281826100005</v>
      </c>
      <c r="AC50" s="158"/>
      <c r="AD50" s="158"/>
    </row>
    <row r="51" spans="6:30" ht="12.75">
      <c r="F51" s="185" t="s">
        <v>191</v>
      </c>
      <c r="J51" s="158">
        <f>J52+J53+J54</f>
        <v>5257.951060648021</v>
      </c>
      <c r="K51" s="158">
        <f>K52+K53+K54</f>
        <v>1320.00880431</v>
      </c>
      <c r="L51" s="158">
        <f t="shared" si="13"/>
        <v>3937.942256338021</v>
      </c>
      <c r="M51" s="158"/>
      <c r="N51" s="158">
        <f>N52+N53+N54</f>
        <v>4609.271139182653</v>
      </c>
      <c r="O51" s="158">
        <f>O52+O53+O54</f>
        <v>2104.61126719138</v>
      </c>
      <c r="P51" s="158">
        <f t="shared" si="14"/>
        <v>2504.659871991273</v>
      </c>
      <c r="Q51" s="158"/>
      <c r="R51" s="158">
        <f>R52+R53+R54</f>
        <v>4696.853069940473</v>
      </c>
      <c r="S51" s="158">
        <f>S52+S53+S54</f>
        <v>1132.7360565899978</v>
      </c>
      <c r="T51" s="158">
        <f t="shared" si="15"/>
        <v>3564.1170133504747</v>
      </c>
      <c r="U51" s="158"/>
      <c r="V51" s="158">
        <f>V52+V53+V54</f>
        <v>5438.63735009624</v>
      </c>
      <c r="W51" s="158">
        <f>W52+W53+W54</f>
        <v>2571.4401782078976</v>
      </c>
      <c r="X51" s="158">
        <f t="shared" si="16"/>
        <v>2867.1971718883424</v>
      </c>
      <c r="Y51" s="158"/>
      <c r="Z51" s="158">
        <f>Z52+Z53+Z54</f>
        <v>20002.71261986739</v>
      </c>
      <c r="AA51" s="158">
        <f>AA52+AA53+AA54</f>
        <v>7128.796306299277</v>
      </c>
      <c r="AB51" s="158">
        <f t="shared" si="17"/>
        <v>12873.916313568114</v>
      </c>
      <c r="AC51" s="158"/>
      <c r="AD51" s="158"/>
    </row>
    <row r="52" spans="7:30" ht="12.75">
      <c r="G52" s="185" t="s">
        <v>15</v>
      </c>
      <c r="J52" s="158">
        <v>1416.2100468680442</v>
      </c>
      <c r="K52" s="158">
        <v>146.18845231</v>
      </c>
      <c r="L52" s="158">
        <f t="shared" si="13"/>
        <v>1270.0215945580442</v>
      </c>
      <c r="M52" s="158"/>
      <c r="N52" s="158">
        <v>809.3031043</v>
      </c>
      <c r="O52" s="158">
        <v>1822.78955213</v>
      </c>
      <c r="P52" s="158">
        <f t="shared" si="14"/>
        <v>-1013.48644783</v>
      </c>
      <c r="Q52" s="158"/>
      <c r="R52" s="158">
        <v>714.38400621</v>
      </c>
      <c r="S52" s="158">
        <v>647.68124759</v>
      </c>
      <c r="T52" s="158">
        <f t="shared" si="15"/>
        <v>66.70275862000005</v>
      </c>
      <c r="U52" s="158"/>
      <c r="V52" s="158">
        <v>1689.1802242899996</v>
      </c>
      <c r="W52" s="158">
        <v>190.26660299</v>
      </c>
      <c r="X52" s="158">
        <f t="shared" si="16"/>
        <v>1498.9136212999997</v>
      </c>
      <c r="Y52" s="158"/>
      <c r="Z52" s="158">
        <f aca="true" t="shared" si="19" ref="Z52:AA54">SUM(J52,N52,R52,V52)</f>
        <v>4629.077381668044</v>
      </c>
      <c r="AA52" s="158">
        <f t="shared" si="19"/>
        <v>2806.92585502</v>
      </c>
      <c r="AB52" s="158">
        <f t="shared" si="17"/>
        <v>1822.1515266480437</v>
      </c>
      <c r="AC52" s="158"/>
      <c r="AD52" s="158"/>
    </row>
    <row r="53" spans="7:30" ht="12.75">
      <c r="G53" s="185" t="s">
        <v>16</v>
      </c>
      <c r="J53" s="158">
        <v>2566.2011096363753</v>
      </c>
      <c r="K53" s="158">
        <v>10.97</v>
      </c>
      <c r="L53" s="158">
        <f t="shared" si="13"/>
        <v>2555.2311096363755</v>
      </c>
      <c r="M53" s="158"/>
      <c r="N53" s="158">
        <v>3323.2104928826534</v>
      </c>
      <c r="O53" s="158">
        <v>64.92993606138107</v>
      </c>
      <c r="P53" s="158">
        <f t="shared" si="14"/>
        <v>3258.2805568212725</v>
      </c>
      <c r="Q53" s="158"/>
      <c r="R53" s="158">
        <v>3849.8734157304734</v>
      </c>
      <c r="S53" s="158">
        <v>0</v>
      </c>
      <c r="T53" s="158">
        <f t="shared" si="15"/>
        <v>3849.8734157304734</v>
      </c>
      <c r="U53" s="158"/>
      <c r="V53" s="158">
        <v>2133.2037078062413</v>
      </c>
      <c r="W53" s="158">
        <v>1277.1961592178989</v>
      </c>
      <c r="X53" s="158">
        <f t="shared" si="16"/>
        <v>856.0075485883424</v>
      </c>
      <c r="Y53" s="158"/>
      <c r="Z53" s="158">
        <f t="shared" si="19"/>
        <v>11872.488726055744</v>
      </c>
      <c r="AA53" s="158">
        <f t="shared" si="19"/>
        <v>1353.09609527928</v>
      </c>
      <c r="AB53" s="158">
        <f t="shared" si="17"/>
        <v>10519.392630776465</v>
      </c>
      <c r="AC53" s="158"/>
      <c r="AD53" s="158"/>
    </row>
    <row r="54" spans="7:30" ht="12.75">
      <c r="G54" s="185" t="s">
        <v>17</v>
      </c>
      <c r="J54" s="158">
        <v>1275.539904143601</v>
      </c>
      <c r="K54" s="158">
        <v>1162.850352</v>
      </c>
      <c r="L54" s="158">
        <f t="shared" si="13"/>
        <v>112.68955214360108</v>
      </c>
      <c r="M54" s="158"/>
      <c r="N54" s="158">
        <v>476.757542</v>
      </c>
      <c r="O54" s="158">
        <v>216.89177899999902</v>
      </c>
      <c r="P54" s="158">
        <f t="shared" si="14"/>
        <v>259.865763000001</v>
      </c>
      <c r="Q54" s="158"/>
      <c r="R54" s="158">
        <v>132.59564799999987</v>
      </c>
      <c r="S54" s="158">
        <v>485.0548089999979</v>
      </c>
      <c r="T54" s="158">
        <f t="shared" si="15"/>
        <v>-352.459160999998</v>
      </c>
      <c r="U54" s="158"/>
      <c r="V54" s="158">
        <v>1616.2534179999989</v>
      </c>
      <c r="W54" s="158">
        <v>1103.977415999999</v>
      </c>
      <c r="X54" s="158">
        <f t="shared" si="16"/>
        <v>512.2760019999998</v>
      </c>
      <c r="Y54" s="158"/>
      <c r="Z54" s="158">
        <f t="shared" si="19"/>
        <v>3501.1465121436</v>
      </c>
      <c r="AA54" s="158">
        <f t="shared" si="19"/>
        <v>2968.7743559999963</v>
      </c>
      <c r="AB54" s="158">
        <f t="shared" si="17"/>
        <v>532.3721561436037</v>
      </c>
      <c r="AC54" s="158"/>
      <c r="AD54" s="158"/>
    </row>
    <row r="55" spans="5:30" ht="12.75">
      <c r="E55" s="185" t="s">
        <v>558</v>
      </c>
      <c r="J55" s="158">
        <f>J56+J57</f>
        <v>28822.75535341332</v>
      </c>
      <c r="K55" s="158">
        <f>K56+K57</f>
        <v>27803.04106249479</v>
      </c>
      <c r="L55" s="158">
        <f t="shared" si="13"/>
        <v>1019.7142909185277</v>
      </c>
      <c r="M55" s="158"/>
      <c r="N55" s="158">
        <f>N56+N57</f>
        <v>25759.084750451944</v>
      </c>
      <c r="O55" s="158">
        <f>O56+O57</f>
        <v>31392.866552468764</v>
      </c>
      <c r="P55" s="158">
        <f t="shared" si="14"/>
        <v>-5633.78180201682</v>
      </c>
      <c r="Q55" s="158"/>
      <c r="R55" s="158">
        <f>R56+R57</f>
        <v>30876.176689651078</v>
      </c>
      <c r="S55" s="158">
        <f>S56+S57</f>
        <v>33784.352261537315</v>
      </c>
      <c r="T55" s="158">
        <f t="shared" si="15"/>
        <v>-2908.175571886237</v>
      </c>
      <c r="U55" s="158"/>
      <c r="V55" s="158">
        <f>V56+V57</f>
        <v>36962.132940965996</v>
      </c>
      <c r="W55" s="158">
        <f>W56+W57</f>
        <v>41209.18861867083</v>
      </c>
      <c r="X55" s="158">
        <f t="shared" si="16"/>
        <v>-4247.055677704833</v>
      </c>
      <c r="Y55" s="158"/>
      <c r="Z55" s="158">
        <f>+Z56+Z57</f>
        <v>122420.14973448234</v>
      </c>
      <c r="AA55" s="158">
        <f>+AA56+AA57</f>
        <v>134189.4484951717</v>
      </c>
      <c r="AB55" s="158">
        <f t="shared" si="17"/>
        <v>-11769.298760689358</v>
      </c>
      <c r="AC55" s="158"/>
      <c r="AD55" s="158"/>
    </row>
    <row r="56" spans="6:30" ht="12.75">
      <c r="F56" s="185" t="s">
        <v>19</v>
      </c>
      <c r="J56" s="158">
        <v>25984.275139173318</v>
      </c>
      <c r="K56" s="158">
        <v>26297.46756640214</v>
      </c>
      <c r="L56" s="158">
        <f t="shared" si="13"/>
        <v>-313.19242722882336</v>
      </c>
      <c r="M56" s="158"/>
      <c r="N56" s="158">
        <v>23794.536201541945</v>
      </c>
      <c r="O56" s="158">
        <v>28400.281067151373</v>
      </c>
      <c r="P56" s="158">
        <f t="shared" si="14"/>
        <v>-4605.7448656094275</v>
      </c>
      <c r="Q56" s="158"/>
      <c r="R56" s="158">
        <v>27210.57741204108</v>
      </c>
      <c r="S56" s="158">
        <v>31257.060841862047</v>
      </c>
      <c r="T56" s="158">
        <f t="shared" si="15"/>
        <v>-4046.483429820968</v>
      </c>
      <c r="U56" s="158"/>
      <c r="V56" s="158">
        <v>33143.57469471183</v>
      </c>
      <c r="W56" s="158">
        <v>37869.41478140124</v>
      </c>
      <c r="X56" s="158">
        <f t="shared" si="16"/>
        <v>-4725.840086689408</v>
      </c>
      <c r="Y56" s="158"/>
      <c r="Z56" s="158">
        <f>SUM(J56,N56,R56,V56)</f>
        <v>110132.96344746818</v>
      </c>
      <c r="AA56" s="158">
        <f>SUM(K56,O56,S56,W56)</f>
        <v>123824.2242568168</v>
      </c>
      <c r="AB56" s="158">
        <f t="shared" si="17"/>
        <v>-13691.26080934862</v>
      </c>
      <c r="AC56" s="158"/>
      <c r="AD56" s="158"/>
    </row>
    <row r="57" spans="6:30" ht="12.75">
      <c r="F57" s="185" t="s">
        <v>8</v>
      </c>
      <c r="J57" s="158">
        <v>2838.4802142400004</v>
      </c>
      <c r="K57" s="158">
        <v>1505.5734960926509</v>
      </c>
      <c r="L57" s="158">
        <f t="shared" si="13"/>
        <v>1332.9067181473495</v>
      </c>
      <c r="M57" s="158"/>
      <c r="N57" s="158">
        <v>1964.5485489099997</v>
      </c>
      <c r="O57" s="158">
        <v>2992.5854853173923</v>
      </c>
      <c r="P57" s="158">
        <f t="shared" si="14"/>
        <v>-1028.0369364073927</v>
      </c>
      <c r="Q57" s="158"/>
      <c r="R57" s="158">
        <v>3665.5992776099993</v>
      </c>
      <c r="S57" s="158">
        <v>2527.29141967527</v>
      </c>
      <c r="T57" s="158">
        <f t="shared" si="15"/>
        <v>1138.3078579347293</v>
      </c>
      <c r="U57" s="158"/>
      <c r="V57" s="158">
        <v>3818.558246254167</v>
      </c>
      <c r="W57" s="158">
        <v>3339.7738372695926</v>
      </c>
      <c r="X57" s="158">
        <f t="shared" si="16"/>
        <v>478.7844089845744</v>
      </c>
      <c r="Y57" s="158"/>
      <c r="Z57" s="158">
        <f>SUM(J57,N57,R57,V57)</f>
        <v>12287.186287014167</v>
      </c>
      <c r="AA57" s="158">
        <f>SUM(K57,O57,S57,W57)</f>
        <v>10365.224238354906</v>
      </c>
      <c r="AB57" s="158">
        <f t="shared" si="17"/>
        <v>1921.9620486592612</v>
      </c>
      <c r="AC57" s="158"/>
      <c r="AD57" s="158"/>
    </row>
    <row r="58" spans="5:30" ht="12.75">
      <c r="E58" s="185" t="s">
        <v>557</v>
      </c>
      <c r="J58" s="158">
        <f>SUM(J59:J60)</f>
        <v>3144.967743433936</v>
      </c>
      <c r="K58" s="158">
        <f aca="true" t="shared" si="20" ref="K58:AB58">SUM(K59:K60)</f>
        <v>2893.8038148137002</v>
      </c>
      <c r="L58" s="158">
        <f t="shared" si="20"/>
        <v>251.16392862023577</v>
      </c>
      <c r="M58" s="158">
        <f t="shared" si="20"/>
        <v>0</v>
      </c>
      <c r="N58" s="158">
        <f t="shared" si="20"/>
        <v>2023.9411078629148</v>
      </c>
      <c r="O58" s="158">
        <f t="shared" si="20"/>
        <v>2227.058078526999</v>
      </c>
      <c r="P58" s="158">
        <f t="shared" si="20"/>
        <v>-203.11697066408465</v>
      </c>
      <c r="Q58" s="158">
        <f t="shared" si="20"/>
        <v>0</v>
      </c>
      <c r="R58" s="158">
        <f t="shared" si="20"/>
        <v>1477.9698377554244</v>
      </c>
      <c r="S58" s="158">
        <f t="shared" si="20"/>
        <v>1685.7148824495684</v>
      </c>
      <c r="T58" s="158">
        <f>SUM(T59:T60)</f>
        <v>-207.7450446941441</v>
      </c>
      <c r="U58" s="158">
        <f t="shared" si="20"/>
        <v>0</v>
      </c>
      <c r="V58" s="158">
        <f t="shared" si="20"/>
        <v>2029.2516228442255</v>
      </c>
      <c r="W58" s="158">
        <f t="shared" si="20"/>
        <v>2164.977315358931</v>
      </c>
      <c r="X58" s="158">
        <f t="shared" si="20"/>
        <v>-135.72569251470532</v>
      </c>
      <c r="Y58" s="158">
        <f t="shared" si="20"/>
        <v>0</v>
      </c>
      <c r="Z58" s="158">
        <f>SUM(Z59:Z60)</f>
        <v>8676.1303118965</v>
      </c>
      <c r="AA58" s="158">
        <f t="shared" si="20"/>
        <v>8971.554091149199</v>
      </c>
      <c r="AB58" s="158">
        <f t="shared" si="20"/>
        <v>-295.4237792526983</v>
      </c>
      <c r="AC58" s="158"/>
      <c r="AD58" s="158"/>
    </row>
    <row r="59" spans="6:30" ht="12.75">
      <c r="F59" s="185" t="s">
        <v>19</v>
      </c>
      <c r="J59" s="158">
        <v>3137.900892303936</v>
      </c>
      <c r="K59" s="158">
        <v>9.062774080000002</v>
      </c>
      <c r="L59" s="158">
        <f>+J59-K59</f>
        <v>3128.838118223936</v>
      </c>
      <c r="M59" s="158"/>
      <c r="N59" s="158">
        <v>2022.5307700929147</v>
      </c>
      <c r="O59" s="158">
        <v>5.74758894</v>
      </c>
      <c r="P59" s="158">
        <f>+N59-O59</f>
        <v>2016.7831811529147</v>
      </c>
      <c r="Q59" s="158"/>
      <c r="R59" s="158">
        <v>1475.3218598154244</v>
      </c>
      <c r="S59" s="158">
        <v>0.35161043999999997</v>
      </c>
      <c r="T59" s="158">
        <f>+R59-S59</f>
        <v>1474.9702493754244</v>
      </c>
      <c r="U59" s="158"/>
      <c r="V59" s="158">
        <v>2029.2516228442255</v>
      </c>
      <c r="W59" s="158">
        <v>0</v>
      </c>
      <c r="X59" s="158">
        <f>+V59-W59</f>
        <v>2029.2516228442255</v>
      </c>
      <c r="Y59" s="158"/>
      <c r="Z59" s="158">
        <f>SUM(J59,N59,R59,V59)</f>
        <v>8665.0051450565</v>
      </c>
      <c r="AA59" s="158">
        <f>SUM(K59,O59,S59,W59)</f>
        <v>15.161973460000002</v>
      </c>
      <c r="AB59" s="158">
        <f>+Z59-AA59</f>
        <v>8649.8431715965</v>
      </c>
      <c r="AC59" s="158"/>
      <c r="AD59" s="158"/>
    </row>
    <row r="60" spans="6:30" ht="12.75">
      <c r="F60" s="185" t="s">
        <v>8</v>
      </c>
      <c r="J60" s="158">
        <v>7.06685113</v>
      </c>
      <c r="K60" s="158">
        <v>2884.7410407337</v>
      </c>
      <c r="L60" s="158">
        <f>+J60-K60</f>
        <v>-2877.6741896037</v>
      </c>
      <c r="M60" s="158"/>
      <c r="N60" s="158">
        <v>1.4103377700000002</v>
      </c>
      <c r="O60" s="158">
        <v>2221.310489586999</v>
      </c>
      <c r="P60" s="158">
        <f>+N60-O60</f>
        <v>-2219.9001518169994</v>
      </c>
      <c r="Q60" s="158"/>
      <c r="R60" s="158">
        <v>2.6479779399999996</v>
      </c>
      <c r="S60" s="158">
        <v>1685.3632720095684</v>
      </c>
      <c r="T60" s="158">
        <f>+R60-S60</f>
        <v>-1682.7152940695685</v>
      </c>
      <c r="U60" s="158"/>
      <c r="V60" s="158">
        <v>0</v>
      </c>
      <c r="W60" s="158">
        <v>2164.977315358931</v>
      </c>
      <c r="X60" s="158">
        <f>+V60-W60</f>
        <v>-2164.977315358931</v>
      </c>
      <c r="Y60" s="158"/>
      <c r="Z60" s="158">
        <f>SUM(J60,N60,R60,V60)</f>
        <v>11.125166839999999</v>
      </c>
      <c r="AA60" s="158">
        <f>SUM(K60,O60,S60,W60)</f>
        <v>8956.392117689198</v>
      </c>
      <c r="AB60" s="158">
        <f>+Z60-AA60</f>
        <v>-8945.266950849198</v>
      </c>
      <c r="AC60" s="158"/>
      <c r="AD60" s="158"/>
    </row>
    <row r="61" spans="5:30" ht="12.75">
      <c r="E61" s="185" t="s">
        <v>197</v>
      </c>
      <c r="J61" s="158">
        <f>J62+J67</f>
        <v>20452.325203670694</v>
      </c>
      <c r="K61" s="158">
        <f>K62+K67</f>
        <v>22266.976536295297</v>
      </c>
      <c r="L61" s="158">
        <f t="shared" si="13"/>
        <v>-1814.6513326246022</v>
      </c>
      <c r="M61" s="158"/>
      <c r="N61" s="158">
        <f>N62+N67</f>
        <v>34886.20717395516</v>
      </c>
      <c r="O61" s="158">
        <f>O62+O67</f>
        <v>32612.36992846579</v>
      </c>
      <c r="P61" s="158">
        <f t="shared" si="14"/>
        <v>2273.8372454893724</v>
      </c>
      <c r="Q61" s="158"/>
      <c r="R61" s="158">
        <f>R62+R67</f>
        <v>29424.992090497384</v>
      </c>
      <c r="S61" s="158">
        <f>S62+S67</f>
        <v>26197.83646400796</v>
      </c>
      <c r="T61" s="158">
        <f t="shared" si="15"/>
        <v>3227.1556264894243</v>
      </c>
      <c r="U61" s="158"/>
      <c r="V61" s="158">
        <f>V62+V67</f>
        <v>26131.322311353502</v>
      </c>
      <c r="W61" s="158">
        <f>W62+W67</f>
        <v>24276.785336838217</v>
      </c>
      <c r="X61" s="158">
        <f t="shared" si="16"/>
        <v>1854.5369745152857</v>
      </c>
      <c r="Y61" s="158"/>
      <c r="Z61" s="158">
        <f>Z62+Z67</f>
        <v>110894.84677947673</v>
      </c>
      <c r="AA61" s="158">
        <f>AA62+AA67</f>
        <v>105353.96826560725</v>
      </c>
      <c r="AB61" s="158">
        <f t="shared" si="17"/>
        <v>5540.87851386948</v>
      </c>
      <c r="AC61" s="158"/>
      <c r="AD61" s="158"/>
    </row>
    <row r="62" spans="6:30" ht="12.75">
      <c r="F62" s="185" t="s">
        <v>19</v>
      </c>
      <c r="J62" s="158">
        <f>J63+J64+J65+J66</f>
        <v>15391.355895384886</v>
      </c>
      <c r="K62" s="158">
        <f>K63+K64+K65+K66</f>
        <v>16474.869875346652</v>
      </c>
      <c r="L62" s="158">
        <f t="shared" si="13"/>
        <v>-1083.5139799617664</v>
      </c>
      <c r="M62" s="158"/>
      <c r="N62" s="158">
        <f>N63+N64+N65+N66</f>
        <v>29819.529764839437</v>
      </c>
      <c r="O62" s="158">
        <f>O63+O64+O65+O66</f>
        <v>26830.620993777782</v>
      </c>
      <c r="P62" s="158">
        <f t="shared" si="14"/>
        <v>2988.908771061655</v>
      </c>
      <c r="Q62" s="158"/>
      <c r="R62" s="158">
        <f>R63+R64+R65+R66</f>
        <v>21536.786362221654</v>
      </c>
      <c r="S62" s="158">
        <f>S63+S64+S65+S66</f>
        <v>21895.844314695227</v>
      </c>
      <c r="T62" s="158">
        <f t="shared" si="15"/>
        <v>-359.0579524735731</v>
      </c>
      <c r="U62" s="158"/>
      <c r="V62" s="158">
        <f>V63+V64+V65+V66</f>
        <v>18287.93357902591</v>
      </c>
      <c r="W62" s="158">
        <f>W63+W64+W65+W66</f>
        <v>21246.561364483918</v>
      </c>
      <c r="X62" s="158">
        <f t="shared" si="16"/>
        <v>-2958.6277854580076</v>
      </c>
      <c r="Y62" s="158"/>
      <c r="Z62" s="158">
        <f>Z63+Z64+Z65+Z66</f>
        <v>85035.60560147188</v>
      </c>
      <c r="AA62" s="158">
        <f>AA63+AA64+AA65+AA66</f>
        <v>86447.89654830357</v>
      </c>
      <c r="AB62" s="158">
        <f t="shared" si="17"/>
        <v>-1412.2909468316939</v>
      </c>
      <c r="AC62" s="158"/>
      <c r="AD62" s="158"/>
    </row>
    <row r="63" spans="7:30" ht="12.75">
      <c r="G63" s="185" t="s">
        <v>21</v>
      </c>
      <c r="J63" s="158">
        <v>424.32467982369656</v>
      </c>
      <c r="K63" s="158">
        <v>784.6905716875509</v>
      </c>
      <c r="L63" s="158">
        <f t="shared" si="13"/>
        <v>-360.36589186385436</v>
      </c>
      <c r="M63" s="158"/>
      <c r="N63" s="158">
        <v>0</v>
      </c>
      <c r="O63" s="158">
        <v>1177.9370484100823</v>
      </c>
      <c r="P63" s="158">
        <f t="shared" si="14"/>
        <v>-1177.9370484100823</v>
      </c>
      <c r="Q63" s="158"/>
      <c r="R63" s="158">
        <v>170.46441741174453</v>
      </c>
      <c r="S63" s="158">
        <v>886.3594671008682</v>
      </c>
      <c r="T63" s="158">
        <f t="shared" si="15"/>
        <v>-715.8950496891237</v>
      </c>
      <c r="U63" s="158"/>
      <c r="V63" s="158">
        <v>259.95576616638687</v>
      </c>
      <c r="W63" s="158">
        <v>1076.5649628553142</v>
      </c>
      <c r="X63" s="158">
        <f t="shared" si="16"/>
        <v>-816.6091966889273</v>
      </c>
      <c r="Y63" s="158"/>
      <c r="Z63" s="158">
        <f aca="true" t="shared" si="21" ref="Z63:AA66">SUM(J63,N63,R63,V63)</f>
        <v>854.744863401828</v>
      </c>
      <c r="AA63" s="158">
        <f t="shared" si="21"/>
        <v>3925.5520500538155</v>
      </c>
      <c r="AB63" s="158">
        <f t="shared" si="17"/>
        <v>-3070.8071866519876</v>
      </c>
      <c r="AC63" s="158"/>
      <c r="AD63" s="158"/>
    </row>
    <row r="64" spans="7:30" ht="12.75">
      <c r="G64" s="185" t="s">
        <v>22</v>
      </c>
      <c r="J64" s="158">
        <v>130.16110174</v>
      </c>
      <c r="K64" s="158">
        <v>108.81207956999995</v>
      </c>
      <c r="L64" s="158">
        <f t="shared" si="13"/>
        <v>21.34902217000004</v>
      </c>
      <c r="M64" s="158"/>
      <c r="N64" s="158">
        <v>209.07120999999987</v>
      </c>
      <c r="O64" s="158">
        <v>640.4598463</v>
      </c>
      <c r="P64" s="158">
        <f t="shared" si="14"/>
        <v>-431.38863630000014</v>
      </c>
      <c r="Q64" s="158"/>
      <c r="R64" s="158">
        <v>418.90427944000015</v>
      </c>
      <c r="S64" s="158">
        <v>743.1631588399999</v>
      </c>
      <c r="T64" s="158">
        <f t="shared" si="15"/>
        <v>-324.2588793999998</v>
      </c>
      <c r="U64" s="158"/>
      <c r="V64" s="158">
        <v>616.50246698</v>
      </c>
      <c r="W64" s="158">
        <v>172.33524368000013</v>
      </c>
      <c r="X64" s="158">
        <f t="shared" si="16"/>
        <v>444.1672232999999</v>
      </c>
      <c r="Y64" s="158"/>
      <c r="Z64" s="158">
        <f t="shared" si="21"/>
        <v>1374.63905816</v>
      </c>
      <c r="AA64" s="158">
        <f t="shared" si="21"/>
        <v>1664.77032839</v>
      </c>
      <c r="AB64" s="158">
        <f t="shared" si="17"/>
        <v>-290.1312702299999</v>
      </c>
      <c r="AC64" s="158"/>
      <c r="AD64" s="158"/>
    </row>
    <row r="65" spans="7:30" ht="12.75">
      <c r="G65" s="185" t="s">
        <v>23</v>
      </c>
      <c r="J65" s="158">
        <v>14836.870113821189</v>
      </c>
      <c r="K65" s="158">
        <v>15581.367224089101</v>
      </c>
      <c r="L65" s="158">
        <f t="shared" si="13"/>
        <v>-744.4971102679119</v>
      </c>
      <c r="M65" s="158"/>
      <c r="N65" s="158">
        <v>29610.45855483944</v>
      </c>
      <c r="O65" s="158">
        <v>25012.2240990677</v>
      </c>
      <c r="P65" s="158">
        <f t="shared" si="14"/>
        <v>4598.234455771741</v>
      </c>
      <c r="Q65" s="158"/>
      <c r="R65" s="158">
        <v>20947.41766536991</v>
      </c>
      <c r="S65" s="158">
        <v>20266.321688754357</v>
      </c>
      <c r="T65" s="158">
        <f t="shared" si="15"/>
        <v>681.0959766155538</v>
      </c>
      <c r="U65" s="158"/>
      <c r="V65" s="158">
        <v>17411.475345879524</v>
      </c>
      <c r="W65" s="158">
        <v>19997.6611579486</v>
      </c>
      <c r="X65" s="158">
        <f t="shared" si="16"/>
        <v>-2586.1858120690777</v>
      </c>
      <c r="Y65" s="158"/>
      <c r="Z65" s="158">
        <f t="shared" si="21"/>
        <v>82806.22167991006</v>
      </c>
      <c r="AA65" s="158">
        <f t="shared" si="21"/>
        <v>80857.57416985976</v>
      </c>
      <c r="AB65" s="158">
        <f t="shared" si="17"/>
        <v>1948.6475100503012</v>
      </c>
      <c r="AC65" s="158"/>
      <c r="AD65" s="158"/>
    </row>
    <row r="66" spans="7:30" ht="12.75">
      <c r="G66" s="185" t="s">
        <v>24</v>
      </c>
      <c r="J66" s="158">
        <v>0</v>
      </c>
      <c r="K66" s="158">
        <v>0</v>
      </c>
      <c r="L66" s="158">
        <f t="shared" si="13"/>
        <v>0</v>
      </c>
      <c r="M66" s="158"/>
      <c r="N66" s="158">
        <v>0</v>
      </c>
      <c r="O66" s="158">
        <v>0</v>
      </c>
      <c r="P66" s="158">
        <f t="shared" si="14"/>
        <v>0</v>
      </c>
      <c r="Q66" s="158"/>
      <c r="R66" s="158">
        <v>0</v>
      </c>
      <c r="S66" s="158">
        <v>0</v>
      </c>
      <c r="T66" s="158">
        <f t="shared" si="15"/>
        <v>0</v>
      </c>
      <c r="U66" s="158"/>
      <c r="V66" s="158">
        <v>0</v>
      </c>
      <c r="W66" s="158">
        <v>0</v>
      </c>
      <c r="X66" s="158">
        <f t="shared" si="16"/>
        <v>0</v>
      </c>
      <c r="Y66" s="158"/>
      <c r="Z66" s="158">
        <f t="shared" si="21"/>
        <v>0</v>
      </c>
      <c r="AA66" s="158">
        <f t="shared" si="21"/>
        <v>0</v>
      </c>
      <c r="AB66" s="158">
        <f t="shared" si="17"/>
        <v>0</v>
      </c>
      <c r="AC66" s="158"/>
      <c r="AD66" s="158"/>
    </row>
    <row r="67" spans="6:30" ht="12.75">
      <c r="F67" s="185" t="s">
        <v>8</v>
      </c>
      <c r="J67" s="158">
        <f>J68+J69+J70+J71+J72</f>
        <v>5060.9693082858075</v>
      </c>
      <c r="K67" s="158">
        <f>K68+K69+K70+K71+K72</f>
        <v>5792.1066609486425</v>
      </c>
      <c r="L67" s="158">
        <f t="shared" si="13"/>
        <v>-731.1373526628349</v>
      </c>
      <c r="M67" s="158"/>
      <c r="N67" s="158">
        <f>N68+N69+N70+N71+N72</f>
        <v>5066.677409115728</v>
      </c>
      <c r="O67" s="158">
        <f>O68+O69+O70+O71+O72</f>
        <v>5781.748934688006</v>
      </c>
      <c r="P67" s="158">
        <f t="shared" si="14"/>
        <v>-715.071525572278</v>
      </c>
      <c r="Q67" s="158"/>
      <c r="R67" s="158">
        <f>R68+R69+R70+R71+R72</f>
        <v>7888.205728275731</v>
      </c>
      <c r="S67" s="158">
        <f>S68+S69+S70+S71+S72</f>
        <v>4301.992149312731</v>
      </c>
      <c r="T67" s="158">
        <f>+R67-S67</f>
        <v>3586.213578963</v>
      </c>
      <c r="U67" s="158"/>
      <c r="V67" s="158">
        <f>V68+V69+V70+V71+V72</f>
        <v>7843.388732327591</v>
      </c>
      <c r="W67" s="158">
        <f>W68+W69+W70+W71+W72</f>
        <v>3030.2239723543</v>
      </c>
      <c r="X67" s="158">
        <f t="shared" si="16"/>
        <v>4813.164759973291</v>
      </c>
      <c r="Y67" s="158"/>
      <c r="Z67" s="158">
        <f>Z68+Z69+Z70+Z71+Z72</f>
        <v>25859.241178004857</v>
      </c>
      <c r="AA67" s="158">
        <f>AA68+AA69+AA70+AA71+AA72</f>
        <v>18906.07171730368</v>
      </c>
      <c r="AB67" s="158">
        <f t="shared" si="17"/>
        <v>6953.169460701178</v>
      </c>
      <c r="AC67" s="158"/>
      <c r="AD67" s="158"/>
    </row>
    <row r="68" spans="7:30" ht="12.75">
      <c r="G68" s="185" t="s">
        <v>21</v>
      </c>
      <c r="J68" s="158">
        <v>64.28305300000002</v>
      </c>
      <c r="K68" s="158">
        <v>1817.842906924172</v>
      </c>
      <c r="L68" s="158">
        <f t="shared" si="13"/>
        <v>-1753.5598539241719</v>
      </c>
      <c r="M68" s="158"/>
      <c r="N68" s="158">
        <v>278.142503850728</v>
      </c>
      <c r="O68" s="158">
        <v>629.2020626630059</v>
      </c>
      <c r="P68" s="158">
        <f t="shared" si="14"/>
        <v>-351.0595588122779</v>
      </c>
      <c r="Q68" s="158"/>
      <c r="R68" s="158">
        <v>1278.242663730273</v>
      </c>
      <c r="S68" s="158">
        <v>613.4495735534202</v>
      </c>
      <c r="T68" s="158">
        <f t="shared" si="15"/>
        <v>664.7930901768528</v>
      </c>
      <c r="U68" s="158"/>
      <c r="V68" s="158">
        <v>1017.6599844245973</v>
      </c>
      <c r="W68" s="158">
        <v>22.471999999999817</v>
      </c>
      <c r="X68" s="158">
        <f t="shared" si="16"/>
        <v>995.1879844245974</v>
      </c>
      <c r="Y68" s="158"/>
      <c r="Z68" s="158">
        <f aca="true" t="shared" si="22" ref="Z68:AA73">SUM(J68,N68,R68,V68)</f>
        <v>2638.3282050055986</v>
      </c>
      <c r="AA68" s="158">
        <f t="shared" si="22"/>
        <v>3082.966543140598</v>
      </c>
      <c r="AB68" s="158">
        <f t="shared" si="17"/>
        <v>-444.63833813499923</v>
      </c>
      <c r="AC68" s="158"/>
      <c r="AD68" s="158"/>
    </row>
    <row r="69" spans="7:30" ht="12.75">
      <c r="G69" s="185" t="s">
        <v>22</v>
      </c>
      <c r="J69" s="158">
        <v>4873.883436634999</v>
      </c>
      <c r="K69" s="158">
        <v>3879.08311367447</v>
      </c>
      <c r="L69" s="158">
        <f t="shared" si="13"/>
        <v>994.8003229605292</v>
      </c>
      <c r="M69" s="158"/>
      <c r="N69" s="158">
        <v>4729.482331454999</v>
      </c>
      <c r="O69" s="158">
        <v>5086.286205545</v>
      </c>
      <c r="P69" s="158">
        <f t="shared" si="14"/>
        <v>-356.80387409000014</v>
      </c>
      <c r="Q69" s="158"/>
      <c r="R69" s="158">
        <v>5498.31995341</v>
      </c>
      <c r="S69" s="158">
        <v>3652.20543221</v>
      </c>
      <c r="T69" s="158">
        <f t="shared" si="15"/>
        <v>1846.1145212000006</v>
      </c>
      <c r="U69" s="158"/>
      <c r="V69" s="158">
        <v>6411.482717519999</v>
      </c>
      <c r="W69" s="158">
        <v>2803.167446216</v>
      </c>
      <c r="X69" s="158">
        <f t="shared" si="16"/>
        <v>3608.315271303999</v>
      </c>
      <c r="Y69" s="158"/>
      <c r="Z69" s="158">
        <f t="shared" si="22"/>
        <v>21513.16843902</v>
      </c>
      <c r="AA69" s="158">
        <f t="shared" si="22"/>
        <v>15420.742197645468</v>
      </c>
      <c r="AB69" s="158">
        <f t="shared" si="17"/>
        <v>6092.426241374531</v>
      </c>
      <c r="AC69" s="158"/>
      <c r="AD69" s="158"/>
    </row>
    <row r="70" spans="7:30" ht="12.75">
      <c r="G70" s="185" t="s">
        <v>23</v>
      </c>
      <c r="J70" s="158">
        <v>119.5</v>
      </c>
      <c r="K70" s="158">
        <v>84.3</v>
      </c>
      <c r="L70" s="158">
        <f t="shared" si="13"/>
        <v>35.2</v>
      </c>
      <c r="M70" s="158"/>
      <c r="N70" s="158">
        <v>56</v>
      </c>
      <c r="O70" s="158">
        <v>60.7</v>
      </c>
      <c r="P70" s="158">
        <f t="shared" si="14"/>
        <v>-4.700000000000003</v>
      </c>
      <c r="Q70" s="158"/>
      <c r="R70" s="158">
        <v>24.323118613329996</v>
      </c>
      <c r="S70" s="158">
        <v>34.015767669312005</v>
      </c>
      <c r="T70" s="158">
        <f t="shared" si="15"/>
        <v>-9.69264905598201</v>
      </c>
      <c r="U70" s="158"/>
      <c r="V70" s="158">
        <v>412.61129418344206</v>
      </c>
      <c r="W70" s="158">
        <v>203.8486451274601</v>
      </c>
      <c r="X70" s="158">
        <f t="shared" si="16"/>
        <v>208.76264905598197</v>
      </c>
      <c r="Y70" s="158"/>
      <c r="Z70" s="158">
        <f t="shared" si="22"/>
        <v>612.434412796772</v>
      </c>
      <c r="AA70" s="158">
        <f t="shared" si="22"/>
        <v>382.86441279677206</v>
      </c>
      <c r="AB70" s="158">
        <f t="shared" si="17"/>
        <v>229.56999999999994</v>
      </c>
      <c r="AC70" s="158"/>
      <c r="AD70" s="158"/>
    </row>
    <row r="71" spans="7:30" ht="12.75">
      <c r="G71" s="185" t="s">
        <v>25</v>
      </c>
      <c r="J71" s="158">
        <v>3.1271709999999993</v>
      </c>
      <c r="K71" s="158">
        <v>10.503350399999999</v>
      </c>
      <c r="L71" s="158">
        <f t="shared" si="13"/>
        <v>-7.3761794</v>
      </c>
      <c r="M71" s="158"/>
      <c r="N71" s="158">
        <v>2.9160470300000005</v>
      </c>
      <c r="O71" s="158">
        <v>5.40271929</v>
      </c>
      <c r="P71" s="158">
        <f t="shared" si="14"/>
        <v>-2.4866722599999997</v>
      </c>
      <c r="Q71" s="158"/>
      <c r="R71" s="158">
        <v>2.4391002599999996</v>
      </c>
      <c r="S71" s="158">
        <v>2.2098200299999995</v>
      </c>
      <c r="T71" s="158">
        <f t="shared" si="15"/>
        <v>0.22928023000000008</v>
      </c>
      <c r="U71" s="158"/>
      <c r="V71" s="158">
        <v>1.63357143</v>
      </c>
      <c r="W71" s="158">
        <v>0</v>
      </c>
      <c r="X71" s="158">
        <f t="shared" si="16"/>
        <v>1.63357143</v>
      </c>
      <c r="Y71" s="158"/>
      <c r="Z71" s="158">
        <f t="shared" si="22"/>
        <v>10.11588972</v>
      </c>
      <c r="AA71" s="158">
        <f t="shared" si="22"/>
        <v>18.11588972</v>
      </c>
      <c r="AB71" s="158">
        <f t="shared" si="17"/>
        <v>-7.999999999999998</v>
      </c>
      <c r="AC71" s="158"/>
      <c r="AD71" s="158"/>
    </row>
    <row r="72" spans="7:30" ht="12.75">
      <c r="G72" s="155" t="s">
        <v>718</v>
      </c>
      <c r="J72" s="158">
        <v>0.17564765080807493</v>
      </c>
      <c r="K72" s="158">
        <v>0.37728995</v>
      </c>
      <c r="L72" s="158">
        <f t="shared" si="13"/>
        <v>-0.20164229919192506</v>
      </c>
      <c r="M72" s="158"/>
      <c r="N72" s="158">
        <v>0.13652678000000004</v>
      </c>
      <c r="O72" s="158">
        <v>0.15794719000000002</v>
      </c>
      <c r="P72" s="158">
        <f>+N72-O72</f>
        <v>-0.021420409999999973</v>
      </c>
      <c r="Q72" s="158"/>
      <c r="R72" s="158">
        <v>1084.8808922621286</v>
      </c>
      <c r="S72" s="158">
        <v>0.11155585000000003</v>
      </c>
      <c r="T72" s="158">
        <f>+R72-S72</f>
        <v>1084.7693364121285</v>
      </c>
      <c r="U72" s="158"/>
      <c r="V72" s="158">
        <v>0.001164769552945927</v>
      </c>
      <c r="W72" s="158">
        <v>0.7358810108397537</v>
      </c>
      <c r="X72" s="158">
        <f>+V72-W72</f>
        <v>-0.7347162412868077</v>
      </c>
      <c r="Y72" s="158"/>
      <c r="Z72" s="158">
        <f>SUM(J72,N72,R72,V72)</f>
        <v>1085.1942314624896</v>
      </c>
      <c r="AA72" s="158">
        <f>SUM(K72,O72,S72,W72)</f>
        <v>1.3826740008397538</v>
      </c>
      <c r="AB72" s="158">
        <f t="shared" si="17"/>
        <v>1083.81155746165</v>
      </c>
      <c r="AC72" s="158"/>
      <c r="AD72" s="158"/>
    </row>
    <row r="73" spans="5:30" ht="12.75">
      <c r="E73" s="185" t="s">
        <v>559</v>
      </c>
      <c r="J73" s="158">
        <v>627.5878475617319</v>
      </c>
      <c r="K73" s="158">
        <v>1087.2320358334296</v>
      </c>
      <c r="L73" s="158">
        <f t="shared" si="13"/>
        <v>-459.64418827169766</v>
      </c>
      <c r="M73" s="158"/>
      <c r="N73" s="158">
        <v>901.1972664634458</v>
      </c>
      <c r="O73" s="158">
        <v>438.4514609012999</v>
      </c>
      <c r="P73" s="158">
        <f>+N73-O73</f>
        <v>462.74580556214585</v>
      </c>
      <c r="Q73" s="158"/>
      <c r="R73" s="158">
        <v>298.66714577954417</v>
      </c>
      <c r="S73" s="158">
        <v>2415.9650346498274</v>
      </c>
      <c r="T73" s="158">
        <f>+R73-S73</f>
        <v>-2117.2978888702833</v>
      </c>
      <c r="U73" s="158"/>
      <c r="V73" s="158">
        <v>667.1843531927068</v>
      </c>
      <c r="W73" s="158">
        <v>200.73547799358874</v>
      </c>
      <c r="X73" s="158">
        <f>+V73-W73</f>
        <v>466.44887519911805</v>
      </c>
      <c r="Y73" s="158"/>
      <c r="Z73" s="158">
        <f t="shared" si="22"/>
        <v>2494.6366129974285</v>
      </c>
      <c r="AA73" s="158">
        <f t="shared" si="22"/>
        <v>4142.3840093781455</v>
      </c>
      <c r="AB73" s="158">
        <f t="shared" si="17"/>
        <v>-1647.747396380717</v>
      </c>
      <c r="AC73" s="158"/>
      <c r="AD73" s="158"/>
    </row>
    <row r="74" spans="10:30" ht="12.75">
      <c r="J74" s="175"/>
      <c r="K74" s="158"/>
      <c r="L74" s="158"/>
      <c r="M74" s="158"/>
      <c r="N74" s="158"/>
      <c r="O74" s="158"/>
      <c r="P74" s="158"/>
      <c r="Q74" s="158"/>
      <c r="R74" s="158"/>
      <c r="S74" s="158"/>
      <c r="T74" s="158"/>
      <c r="U74" s="158"/>
      <c r="V74" s="158"/>
      <c r="W74" s="158"/>
      <c r="X74" s="158"/>
      <c r="Y74" s="158"/>
      <c r="Z74" s="158"/>
      <c r="AA74" s="158"/>
      <c r="AB74" s="158"/>
      <c r="AC74" s="158"/>
      <c r="AD74" s="158"/>
    </row>
    <row r="75" spans="2:30" s="194" customFormat="1" ht="12.75">
      <c r="B75" s="193" t="s">
        <v>27</v>
      </c>
      <c r="C75" s="193"/>
      <c r="D75" s="193"/>
      <c r="E75" s="193"/>
      <c r="F75" s="193"/>
      <c r="G75" s="193"/>
      <c r="H75" s="193"/>
      <c r="I75" s="193"/>
      <c r="J75" s="173"/>
      <c r="K75" s="173"/>
      <c r="L75" s="173">
        <f>-(L10+L39)</f>
        <v>-1188.4368294283158</v>
      </c>
      <c r="M75" s="173"/>
      <c r="N75" s="173"/>
      <c r="O75" s="173"/>
      <c r="P75" s="173">
        <f>-(P10+P39)</f>
        <v>1024.2865587160522</v>
      </c>
      <c r="Q75" s="173"/>
      <c r="R75" s="173"/>
      <c r="S75" s="173"/>
      <c r="T75" s="173">
        <f>-(T10+T39)</f>
        <v>-540.6645512089926</v>
      </c>
      <c r="U75" s="173"/>
      <c r="V75" s="173"/>
      <c r="W75" s="173"/>
      <c r="X75" s="173">
        <f>-(X10+X39)</f>
        <v>1478.877544013525</v>
      </c>
      <c r="Y75" s="173"/>
      <c r="Z75" s="173"/>
      <c r="AA75" s="173"/>
      <c r="AB75" s="173">
        <f>-(AB10+AB39)</f>
        <v>774.0627220922906</v>
      </c>
      <c r="AC75" s="173"/>
      <c r="AD75" s="174"/>
    </row>
    <row r="76" spans="10:30" ht="12.75">
      <c r="J76" s="175"/>
      <c r="K76" s="158"/>
      <c r="L76" s="158"/>
      <c r="M76" s="158"/>
      <c r="N76" s="158"/>
      <c r="O76" s="158"/>
      <c r="P76" s="158"/>
      <c r="Q76" s="158"/>
      <c r="R76" s="158"/>
      <c r="S76" s="158"/>
      <c r="T76" s="158"/>
      <c r="U76" s="158"/>
      <c r="V76" s="158"/>
      <c r="W76" s="158"/>
      <c r="X76" s="158"/>
      <c r="Y76" s="158"/>
      <c r="Z76" s="158"/>
      <c r="AA76" s="158"/>
      <c r="AB76" s="158"/>
      <c r="AC76" s="158"/>
      <c r="AD76" s="158"/>
    </row>
    <row r="77" spans="2:30" ht="12.75">
      <c r="B77" s="185" t="s">
        <v>28</v>
      </c>
      <c r="J77" s="175"/>
      <c r="K77" s="158"/>
      <c r="L77" s="158"/>
      <c r="M77" s="158"/>
      <c r="N77" s="158"/>
      <c r="O77" s="158"/>
      <c r="P77" s="158"/>
      <c r="Q77" s="158"/>
      <c r="R77" s="158"/>
      <c r="S77" s="158"/>
      <c r="T77" s="158"/>
      <c r="U77" s="158"/>
      <c r="V77" s="158"/>
      <c r="W77" s="158"/>
      <c r="X77" s="158"/>
      <c r="Y77" s="158"/>
      <c r="Z77" s="158"/>
      <c r="AA77" s="158"/>
      <c r="AB77" s="158"/>
      <c r="AC77" s="158"/>
      <c r="AD77" s="158"/>
    </row>
    <row r="78" spans="2:30" s="160" customFormat="1" ht="12.75">
      <c r="B78" s="195" t="s">
        <v>29</v>
      </c>
      <c r="C78" s="195"/>
      <c r="D78" s="195"/>
      <c r="E78" s="195"/>
      <c r="F78" s="195"/>
      <c r="G78" s="195"/>
      <c r="H78" s="195"/>
      <c r="I78" s="195"/>
      <c r="J78" s="175"/>
      <c r="K78" s="175"/>
      <c r="L78" s="175">
        <f>-L73</f>
        <v>459.64418827169766</v>
      </c>
      <c r="M78" s="175"/>
      <c r="N78" s="175"/>
      <c r="O78" s="175"/>
      <c r="P78" s="175">
        <f>-P73</f>
        <v>-462.74580556214585</v>
      </c>
      <c r="Q78" s="175"/>
      <c r="R78" s="175"/>
      <c r="S78" s="175"/>
      <c r="T78" s="175">
        <f>-T73</f>
        <v>2117.2978888702833</v>
      </c>
      <c r="U78" s="175"/>
      <c r="V78" s="175"/>
      <c r="W78" s="175"/>
      <c r="X78" s="175">
        <f>-X73</f>
        <v>-466.44887519911805</v>
      </c>
      <c r="Y78" s="175"/>
      <c r="Z78" s="175"/>
      <c r="AA78" s="175"/>
      <c r="AB78" s="175">
        <f>-AB73</f>
        <v>1647.747396380717</v>
      </c>
      <c r="AC78" s="175"/>
      <c r="AD78" s="175"/>
    </row>
    <row r="79" spans="2:30" ht="12.75">
      <c r="B79" s="185" t="s">
        <v>198</v>
      </c>
      <c r="J79" s="175">
        <f>J39-J73</f>
        <v>58494.01971085598</v>
      </c>
      <c r="K79" s="158">
        <f>K39-K73</f>
        <v>57379.988876268355</v>
      </c>
      <c r="L79" s="175">
        <f>J79-K79</f>
        <v>1114.0308345876256</v>
      </c>
      <c r="M79" s="158"/>
      <c r="N79" s="175">
        <f>N39-N73</f>
        <v>67766.34404634267</v>
      </c>
      <c r="O79" s="158">
        <f>O39-O73</f>
        <v>70552.3633792795</v>
      </c>
      <c r="P79" s="175">
        <f>N79-O79</f>
        <v>-2786.019332936834</v>
      </c>
      <c r="Q79" s="175"/>
      <c r="R79" s="175">
        <f>R39-R73</f>
        <v>67135.83697592437</v>
      </c>
      <c r="S79" s="158">
        <f>S39-S73</f>
        <v>64674.87133351462</v>
      </c>
      <c r="T79" s="175">
        <f>R79-S79</f>
        <v>2460.9656424097484</v>
      </c>
      <c r="U79" s="175"/>
      <c r="V79" s="175">
        <f>V39-V73</f>
        <v>71449.91412469996</v>
      </c>
      <c r="W79" s="158">
        <f>W39-W73</f>
        <v>73935.26359705445</v>
      </c>
      <c r="X79" s="175">
        <f>V79-W79</f>
        <v>-2485.3494723544864</v>
      </c>
      <c r="Y79" s="158"/>
      <c r="Z79" s="175">
        <f>Z39-Z73</f>
        <v>264846.11485782295</v>
      </c>
      <c r="AA79" s="158">
        <f>AA39-AA73</f>
        <v>266542.4871861169</v>
      </c>
      <c r="AB79" s="175">
        <f>Z79-AA79</f>
        <v>-1696.3723282939754</v>
      </c>
      <c r="AC79" s="158"/>
      <c r="AD79" s="158"/>
    </row>
    <row r="80" spans="10:30" ht="12.75">
      <c r="J80" s="175"/>
      <c r="K80" s="158"/>
      <c r="L80" s="158"/>
      <c r="M80" s="158"/>
      <c r="N80" s="158"/>
      <c r="O80" s="158"/>
      <c r="P80" s="158"/>
      <c r="Q80" s="158"/>
      <c r="R80" s="158"/>
      <c r="S80" s="158"/>
      <c r="T80" s="158"/>
      <c r="U80" s="158"/>
      <c r="V80" s="158"/>
      <c r="W80" s="158"/>
      <c r="X80" s="158"/>
      <c r="Y80" s="158"/>
      <c r="Z80" s="158"/>
      <c r="AA80" s="158"/>
      <c r="AB80" s="158"/>
      <c r="AC80" s="158"/>
      <c r="AD80" s="158"/>
    </row>
    <row r="81" spans="10:30" ht="12.75">
      <c r="J81" s="158" t="s">
        <v>199</v>
      </c>
      <c r="K81" s="158" t="s">
        <v>200</v>
      </c>
      <c r="L81" s="158" t="s">
        <v>201</v>
      </c>
      <c r="M81" s="158"/>
      <c r="N81" s="158" t="s">
        <v>199</v>
      </c>
      <c r="O81" s="158" t="s">
        <v>200</v>
      </c>
      <c r="P81" s="158" t="s">
        <v>201</v>
      </c>
      <c r="Q81" s="158"/>
      <c r="R81" s="158" t="s">
        <v>199</v>
      </c>
      <c r="S81" s="158" t="s">
        <v>200</v>
      </c>
      <c r="T81" s="158" t="s">
        <v>201</v>
      </c>
      <c r="U81" s="158"/>
      <c r="V81" s="158" t="s">
        <v>199</v>
      </c>
      <c r="W81" s="158" t="s">
        <v>200</v>
      </c>
      <c r="X81" s="158" t="s">
        <v>201</v>
      </c>
      <c r="Y81" s="158"/>
      <c r="Z81" s="158" t="s">
        <v>199</v>
      </c>
      <c r="AA81" s="158" t="s">
        <v>200</v>
      </c>
      <c r="AB81" s="158" t="s">
        <v>201</v>
      </c>
      <c r="AC81" s="158"/>
      <c r="AD81" s="158"/>
    </row>
    <row r="82" spans="2:30" ht="12.75">
      <c r="B82" s="196" t="s">
        <v>136</v>
      </c>
      <c r="J82" s="158">
        <f>SUM(J83:J86)</f>
        <v>15339.824895384883</v>
      </c>
      <c r="K82" s="158">
        <f>SUM(K83:K86)</f>
        <v>16474.869875346652</v>
      </c>
      <c r="L82" s="158">
        <f aca="true" t="shared" si="23" ref="L82:L91">+J82-K82</f>
        <v>-1135.044979961769</v>
      </c>
      <c r="M82" s="158"/>
      <c r="N82" s="158">
        <f>SUM(N83:N86)</f>
        <v>29779.78276483944</v>
      </c>
      <c r="O82" s="158">
        <f>SUM(O83:O86)</f>
        <v>26829.586993777782</v>
      </c>
      <c r="P82" s="158">
        <f aca="true" t="shared" si="24" ref="P82:P91">+N82-O82</f>
        <v>2950.195771061659</v>
      </c>
      <c r="Q82" s="158"/>
      <c r="R82" s="158">
        <f>SUM(R83:R86)</f>
        <v>21440.34836222165</v>
      </c>
      <c r="S82" s="158">
        <f>SUM(S83:S86)</f>
        <v>21614.907314695225</v>
      </c>
      <c r="T82" s="158">
        <f aca="true" t="shared" si="25" ref="T82:T91">+R82-S82</f>
        <v>-174.5589524735733</v>
      </c>
      <c r="U82" s="158"/>
      <c r="V82" s="158">
        <f>SUM(V83:V86)</f>
        <v>17790.48857902591</v>
      </c>
      <c r="W82" s="158">
        <f>SUM(W83:W86)</f>
        <v>21202.919364483918</v>
      </c>
      <c r="X82" s="158">
        <f aca="true" t="shared" si="26" ref="X82:X91">+V82-W82</f>
        <v>-3412.4307854580074</v>
      </c>
      <c r="Y82" s="158"/>
      <c r="Z82" s="158">
        <f aca="true" t="shared" si="27" ref="Z82:Z91">SUM(J82,N82,R82,V82)</f>
        <v>84350.4446014719</v>
      </c>
      <c r="AA82" s="158">
        <f aca="true" t="shared" si="28" ref="AA82:AA91">SUM(K82,O82,S82,W82)</f>
        <v>86122.28354830359</v>
      </c>
      <c r="AB82" s="158">
        <f aca="true" t="shared" si="29" ref="AB82:AB91">+Z82-AA82</f>
        <v>-1771.838946831689</v>
      </c>
      <c r="AC82" s="158"/>
      <c r="AD82" s="158"/>
    </row>
    <row r="83" spans="4:30" ht="12.75">
      <c r="D83" s="185" t="s">
        <v>21</v>
      </c>
      <c r="J83" s="158">
        <v>424.32467982369656</v>
      </c>
      <c r="K83" s="158">
        <v>784.6905716875509</v>
      </c>
      <c r="L83" s="158">
        <f t="shared" si="23"/>
        <v>-360.36589186385436</v>
      </c>
      <c r="M83" s="158"/>
      <c r="N83" s="158">
        <v>0</v>
      </c>
      <c r="O83" s="158">
        <v>1177.9370484100823</v>
      </c>
      <c r="P83" s="158">
        <f t="shared" si="24"/>
        <v>-1177.9370484100823</v>
      </c>
      <c r="Q83" s="158"/>
      <c r="R83" s="158">
        <v>170.46441741174453</v>
      </c>
      <c r="S83" s="158">
        <v>886.3594671008682</v>
      </c>
      <c r="T83" s="158">
        <f t="shared" si="25"/>
        <v>-715.8950496891237</v>
      </c>
      <c r="U83" s="158"/>
      <c r="V83" s="158">
        <v>259.95576616638687</v>
      </c>
      <c r="W83" s="158">
        <v>1076.5649628553142</v>
      </c>
      <c r="X83" s="158">
        <f t="shared" si="26"/>
        <v>-816.6091966889273</v>
      </c>
      <c r="Y83" s="158"/>
      <c r="Z83" s="158">
        <f t="shared" si="27"/>
        <v>854.744863401828</v>
      </c>
      <c r="AA83" s="158">
        <f t="shared" si="28"/>
        <v>3925.5520500538155</v>
      </c>
      <c r="AB83" s="158">
        <f t="shared" si="29"/>
        <v>-3070.8071866519876</v>
      </c>
      <c r="AC83" s="158"/>
      <c r="AD83" s="158"/>
    </row>
    <row r="84" spans="4:30" ht="12.75">
      <c r="D84" s="185" t="s">
        <v>22</v>
      </c>
      <c r="J84" s="158">
        <v>78.63010173999994</v>
      </c>
      <c r="K84" s="158">
        <v>108.81207956999995</v>
      </c>
      <c r="L84" s="158">
        <f t="shared" si="23"/>
        <v>-30.181977830000008</v>
      </c>
      <c r="M84" s="158"/>
      <c r="N84" s="158">
        <v>169.3242099999999</v>
      </c>
      <c r="O84" s="158">
        <v>639.4258463</v>
      </c>
      <c r="P84" s="158">
        <f t="shared" si="24"/>
        <v>-470.1016363000001</v>
      </c>
      <c r="Q84" s="158"/>
      <c r="R84" s="158">
        <v>322.46627944000016</v>
      </c>
      <c r="S84" s="158">
        <v>462.2261588399999</v>
      </c>
      <c r="T84" s="158">
        <f t="shared" si="25"/>
        <v>-139.75987939999976</v>
      </c>
      <c r="U84" s="158"/>
      <c r="V84" s="158">
        <v>119.05746697999997</v>
      </c>
      <c r="W84" s="158">
        <v>128.69324368000008</v>
      </c>
      <c r="X84" s="158">
        <f t="shared" si="26"/>
        <v>-9.635776700000108</v>
      </c>
      <c r="Y84" s="158"/>
      <c r="Z84" s="158">
        <f t="shared" si="27"/>
        <v>689.4780581599999</v>
      </c>
      <c r="AA84" s="158">
        <f t="shared" si="28"/>
        <v>1339.15732839</v>
      </c>
      <c r="AB84" s="158">
        <f t="shared" si="29"/>
        <v>-649.67927023</v>
      </c>
      <c r="AC84" s="158"/>
      <c r="AD84" s="158"/>
    </row>
    <row r="85" spans="4:30" ht="12.75">
      <c r="D85" s="185" t="s">
        <v>23</v>
      </c>
      <c r="J85" s="158">
        <v>14836.870113821187</v>
      </c>
      <c r="K85" s="158">
        <v>15581.367224089101</v>
      </c>
      <c r="L85" s="158">
        <f t="shared" si="23"/>
        <v>-744.4971102679137</v>
      </c>
      <c r="M85" s="158"/>
      <c r="N85" s="158">
        <v>29610.458554839443</v>
      </c>
      <c r="O85" s="158">
        <v>25012.2240990677</v>
      </c>
      <c r="P85" s="158">
        <f t="shared" si="24"/>
        <v>4598.234455771744</v>
      </c>
      <c r="Q85" s="158"/>
      <c r="R85" s="158">
        <v>20947.417665369907</v>
      </c>
      <c r="S85" s="158">
        <v>20266.321688754357</v>
      </c>
      <c r="T85" s="158">
        <f t="shared" si="25"/>
        <v>681.0959766155502</v>
      </c>
      <c r="U85" s="158"/>
      <c r="V85" s="158">
        <v>17411.475345879524</v>
      </c>
      <c r="W85" s="158">
        <v>19997.661157948605</v>
      </c>
      <c r="X85" s="158">
        <f t="shared" si="26"/>
        <v>-2586.1858120690813</v>
      </c>
      <c r="Y85" s="158"/>
      <c r="Z85" s="158">
        <f t="shared" si="27"/>
        <v>82806.22167991006</v>
      </c>
      <c r="AA85" s="158">
        <f t="shared" si="28"/>
        <v>80857.57416985976</v>
      </c>
      <c r="AB85" s="158">
        <f t="shared" si="29"/>
        <v>1948.6475100503012</v>
      </c>
      <c r="AC85" s="158"/>
      <c r="AD85" s="158"/>
    </row>
    <row r="86" spans="4:30" ht="12.75">
      <c r="D86" s="185" t="s">
        <v>24</v>
      </c>
      <c r="J86" s="158">
        <v>0</v>
      </c>
      <c r="K86" s="158">
        <v>0</v>
      </c>
      <c r="L86" s="158">
        <f t="shared" si="23"/>
        <v>0</v>
      </c>
      <c r="M86" s="158"/>
      <c r="N86" s="158">
        <v>0</v>
      </c>
      <c r="O86" s="158">
        <v>0</v>
      </c>
      <c r="P86" s="158">
        <f t="shared" si="24"/>
        <v>0</v>
      </c>
      <c r="Q86" s="158"/>
      <c r="R86" s="158">
        <v>0</v>
      </c>
      <c r="S86" s="158">
        <v>0</v>
      </c>
      <c r="T86" s="158">
        <f t="shared" si="25"/>
        <v>0</v>
      </c>
      <c r="U86" s="158"/>
      <c r="V86" s="158">
        <v>0</v>
      </c>
      <c r="W86" s="158">
        <v>0</v>
      </c>
      <c r="X86" s="158">
        <f t="shared" si="26"/>
        <v>0</v>
      </c>
      <c r="Y86" s="158"/>
      <c r="Z86" s="158">
        <f t="shared" si="27"/>
        <v>0</v>
      </c>
      <c r="AA86" s="158">
        <f t="shared" si="28"/>
        <v>0</v>
      </c>
      <c r="AB86" s="158">
        <f t="shared" si="29"/>
        <v>0</v>
      </c>
      <c r="AC86" s="158"/>
      <c r="AD86" s="158"/>
    </row>
    <row r="87" spans="3:30" ht="12.75">
      <c r="C87" s="185" t="s">
        <v>138</v>
      </c>
      <c r="J87" s="158">
        <f>SUM(J88:J91)</f>
        <v>1355.8981299549978</v>
      </c>
      <c r="K87" s="158">
        <f>SUM(K88:K91)</f>
        <v>2722.9276996082367</v>
      </c>
      <c r="L87" s="158">
        <f t="shared" si="23"/>
        <v>-1367.029569653239</v>
      </c>
      <c r="M87" s="158"/>
      <c r="N87" s="158">
        <f>SUM(N88:N91)</f>
        <v>1845.0300756057281</v>
      </c>
      <c r="O87" s="158">
        <f>SUM(O88:O91)</f>
        <v>1893.592419678006</v>
      </c>
      <c r="P87" s="158">
        <f t="shared" si="24"/>
        <v>-48.56234407227794</v>
      </c>
      <c r="Q87" s="158"/>
      <c r="R87" s="158">
        <f>SUM(R88:R91)</f>
        <v>2745.185825603603</v>
      </c>
      <c r="S87" s="158">
        <f>SUM(S88:S91)</f>
        <v>1322.113898252732</v>
      </c>
      <c r="T87" s="158">
        <f t="shared" si="25"/>
        <v>1423.071927350871</v>
      </c>
      <c r="U87" s="158"/>
      <c r="V87" s="158">
        <f>SUM(V88:V91)</f>
        <v>3521.68195303804</v>
      </c>
      <c r="W87" s="158">
        <f>SUM(W88:W91)</f>
        <v>341.3607666424599</v>
      </c>
      <c r="X87" s="158">
        <f t="shared" si="26"/>
        <v>3180.32118639558</v>
      </c>
      <c r="Y87" s="158"/>
      <c r="Z87" s="158">
        <f t="shared" si="27"/>
        <v>9467.795984202368</v>
      </c>
      <c r="AA87" s="158">
        <f t="shared" si="28"/>
        <v>6279.994784181434</v>
      </c>
      <c r="AB87" s="158">
        <f t="shared" si="29"/>
        <v>3187.8012000209346</v>
      </c>
      <c r="AC87" s="158"/>
      <c r="AD87" s="158"/>
    </row>
    <row r="88" spans="4:30" ht="12.75">
      <c r="D88" s="185" t="s">
        <v>21</v>
      </c>
      <c r="J88" s="158">
        <v>64.1</v>
      </c>
      <c r="K88" s="158">
        <v>1677.5190096737665</v>
      </c>
      <c r="L88" s="158">
        <f t="shared" si="23"/>
        <v>-1613.4190096737666</v>
      </c>
      <c r="M88" s="158"/>
      <c r="N88" s="158">
        <v>277.21260785072803</v>
      </c>
      <c r="O88" s="158">
        <v>619.3170626630059</v>
      </c>
      <c r="P88" s="158">
        <f t="shared" si="24"/>
        <v>-342.1044548122779</v>
      </c>
      <c r="Q88" s="158"/>
      <c r="R88" s="158">
        <v>1278.2286637302732</v>
      </c>
      <c r="S88" s="158">
        <v>604.1815735534202</v>
      </c>
      <c r="T88" s="158">
        <f t="shared" si="25"/>
        <v>674.047090176853</v>
      </c>
      <c r="U88" s="158"/>
      <c r="V88" s="158">
        <v>1017.8159844245972</v>
      </c>
      <c r="W88" s="158">
        <v>13.199999999999818</v>
      </c>
      <c r="X88" s="158">
        <f t="shared" si="26"/>
        <v>1004.6159844245974</v>
      </c>
      <c r="Y88" s="158"/>
      <c r="Z88" s="158">
        <f>SUM(J88,N88,R88,V88)</f>
        <v>2637.357256005598</v>
      </c>
      <c r="AA88" s="158">
        <f t="shared" si="28"/>
        <v>2914.217645890192</v>
      </c>
      <c r="AB88" s="158">
        <f t="shared" si="29"/>
        <v>-276.86038988459404</v>
      </c>
      <c r="AC88" s="158"/>
      <c r="AD88" s="158"/>
    </row>
    <row r="89" spans="4:30" ht="12.75">
      <c r="D89" s="185" t="s">
        <v>22</v>
      </c>
      <c r="J89" s="158">
        <v>1169.1709589549978</v>
      </c>
      <c r="K89" s="158">
        <v>953.1053395344701</v>
      </c>
      <c r="L89" s="158">
        <f t="shared" si="23"/>
        <v>216.0656194205277</v>
      </c>
      <c r="M89" s="158"/>
      <c r="N89" s="158">
        <v>1508.901420725</v>
      </c>
      <c r="O89" s="158">
        <v>1218.172637725</v>
      </c>
      <c r="P89" s="158">
        <f t="shared" si="24"/>
        <v>290.728783</v>
      </c>
      <c r="Q89" s="158"/>
      <c r="R89" s="158">
        <v>1440.194943</v>
      </c>
      <c r="S89" s="158">
        <v>681.8367370000001</v>
      </c>
      <c r="T89" s="158">
        <f t="shared" si="25"/>
        <v>758.3582059999999</v>
      </c>
      <c r="U89" s="158"/>
      <c r="V89" s="158">
        <v>2089.6211030000004</v>
      </c>
      <c r="W89" s="158">
        <v>125.61212151499998</v>
      </c>
      <c r="X89" s="158">
        <f t="shared" si="26"/>
        <v>1964.0089814850005</v>
      </c>
      <c r="Y89" s="158"/>
      <c r="Z89" s="158">
        <f t="shared" si="27"/>
        <v>6207.888425679998</v>
      </c>
      <c r="AA89" s="158">
        <f t="shared" si="28"/>
        <v>2978.72683577447</v>
      </c>
      <c r="AB89" s="158">
        <f t="shared" si="29"/>
        <v>3229.161589905528</v>
      </c>
      <c r="AC89" s="158"/>
      <c r="AD89" s="158"/>
    </row>
    <row r="90" spans="4:30" ht="12.75">
      <c r="D90" s="185" t="s">
        <v>23</v>
      </c>
      <c r="J90" s="158">
        <v>119.5</v>
      </c>
      <c r="K90" s="158">
        <v>81.8</v>
      </c>
      <c r="L90" s="158">
        <f t="shared" si="23"/>
        <v>37.7</v>
      </c>
      <c r="M90" s="158"/>
      <c r="N90" s="158">
        <v>56</v>
      </c>
      <c r="O90" s="158">
        <v>50.7</v>
      </c>
      <c r="P90" s="158">
        <f t="shared" si="24"/>
        <v>5.299999999999997</v>
      </c>
      <c r="Q90" s="158"/>
      <c r="R90" s="158">
        <v>24.323118613329996</v>
      </c>
      <c r="S90" s="158">
        <v>33.885767669312</v>
      </c>
      <c r="T90" s="158">
        <f t="shared" si="25"/>
        <v>-9.562649055982007</v>
      </c>
      <c r="U90" s="158"/>
      <c r="V90" s="158">
        <v>412.61129418344206</v>
      </c>
      <c r="W90" s="158">
        <v>202.54864512746008</v>
      </c>
      <c r="X90" s="158">
        <f t="shared" si="26"/>
        <v>210.06264905598198</v>
      </c>
      <c r="Y90" s="158"/>
      <c r="Z90" s="158">
        <f t="shared" si="27"/>
        <v>612.434412796772</v>
      </c>
      <c r="AA90" s="158">
        <f t="shared" si="28"/>
        <v>368.9344127967721</v>
      </c>
      <c r="AB90" s="158">
        <f t="shared" si="29"/>
        <v>243.4999999999999</v>
      </c>
      <c r="AC90" s="158"/>
      <c r="AD90" s="158"/>
    </row>
    <row r="91" spans="4:30" ht="12.75">
      <c r="D91" s="185" t="s">
        <v>25</v>
      </c>
      <c r="J91" s="158">
        <v>3.1271709999999993</v>
      </c>
      <c r="K91" s="158">
        <v>10.503350399999999</v>
      </c>
      <c r="L91" s="158">
        <f t="shared" si="23"/>
        <v>-7.3761794</v>
      </c>
      <c r="M91" s="158"/>
      <c r="N91" s="158">
        <v>2.9160470300000005</v>
      </c>
      <c r="O91" s="158">
        <v>5.40271929</v>
      </c>
      <c r="P91" s="158">
        <f t="shared" si="24"/>
        <v>-2.4866722599999997</v>
      </c>
      <c r="Q91" s="158"/>
      <c r="R91" s="158">
        <v>2.4391002599999996</v>
      </c>
      <c r="S91" s="158">
        <v>2.2098200299999995</v>
      </c>
      <c r="T91" s="158">
        <f t="shared" si="25"/>
        <v>0.22928023000000008</v>
      </c>
      <c r="U91" s="158"/>
      <c r="V91" s="158">
        <v>1.63357143</v>
      </c>
      <c r="W91" s="158">
        <v>0</v>
      </c>
      <c r="X91" s="158">
        <f t="shared" si="26"/>
        <v>1.63357143</v>
      </c>
      <c r="Y91" s="158"/>
      <c r="Z91" s="158">
        <f t="shared" si="27"/>
        <v>10.11588972</v>
      </c>
      <c r="AA91" s="158">
        <f t="shared" si="28"/>
        <v>18.11588972</v>
      </c>
      <c r="AB91" s="158">
        <f t="shared" si="29"/>
        <v>-7.999999999999998</v>
      </c>
      <c r="AC91" s="158"/>
      <c r="AD91" s="158"/>
    </row>
    <row r="92" spans="10:30" ht="12.75">
      <c r="J92" s="158"/>
      <c r="K92" s="158"/>
      <c r="L92" s="158"/>
      <c r="M92" s="158"/>
      <c r="N92" s="158"/>
      <c r="O92" s="158"/>
      <c r="P92" s="158"/>
      <c r="Q92" s="158"/>
      <c r="R92" s="158"/>
      <c r="S92" s="158"/>
      <c r="T92" s="158"/>
      <c r="U92" s="158"/>
      <c r="V92" s="158"/>
      <c r="W92" s="158"/>
      <c r="X92" s="158"/>
      <c r="Y92" s="158"/>
      <c r="Z92" s="158"/>
      <c r="AA92" s="158"/>
      <c r="AB92" s="158"/>
      <c r="AC92" s="158"/>
      <c r="AD92" s="158"/>
    </row>
    <row r="93" spans="6:30" ht="12.75">
      <c r="F93" s="197" t="s">
        <v>356</v>
      </c>
      <c r="J93" s="158"/>
      <c r="K93" s="158"/>
      <c r="L93" s="158"/>
      <c r="M93" s="158"/>
      <c r="N93" s="158"/>
      <c r="O93" s="158"/>
      <c r="P93" s="158"/>
      <c r="Q93" s="158"/>
      <c r="R93" s="158"/>
      <c r="S93" s="158"/>
      <c r="T93" s="158"/>
      <c r="U93" s="158"/>
      <c r="V93" s="158"/>
      <c r="W93" s="158"/>
      <c r="X93" s="158"/>
      <c r="Y93" s="158"/>
      <c r="Z93" s="158"/>
      <c r="AA93" s="158"/>
      <c r="AB93" s="158"/>
      <c r="AC93" s="158"/>
      <c r="AD93" s="158"/>
    </row>
    <row r="94" spans="5:30" ht="12.75">
      <c r="E94" s="197"/>
      <c r="G94" s="198"/>
      <c r="J94" s="158"/>
      <c r="K94" s="158"/>
      <c r="L94" s="158"/>
      <c r="M94" s="158"/>
      <c r="N94" s="158"/>
      <c r="O94" s="158"/>
      <c r="P94" s="158"/>
      <c r="Q94" s="158"/>
      <c r="R94" s="158"/>
      <c r="S94" s="158"/>
      <c r="T94" s="158"/>
      <c r="U94" s="158"/>
      <c r="V94" s="158"/>
      <c r="W94" s="158"/>
      <c r="X94" s="158"/>
      <c r="Y94" s="158"/>
      <c r="Z94" s="157"/>
      <c r="AA94" s="157"/>
      <c r="AB94" s="157"/>
      <c r="AC94" s="158"/>
      <c r="AD94" s="158"/>
    </row>
    <row r="95" spans="6:30" ht="12.75">
      <c r="F95" s="197" t="s">
        <v>348</v>
      </c>
      <c r="J95" s="158"/>
      <c r="K95" s="158"/>
      <c r="L95" s="199"/>
      <c r="M95" s="158"/>
      <c r="N95" s="158"/>
      <c r="O95" s="158"/>
      <c r="P95" s="199"/>
      <c r="Q95" s="158"/>
      <c r="R95" s="158"/>
      <c r="S95" s="158"/>
      <c r="T95" s="158"/>
      <c r="U95" s="158"/>
      <c r="V95" s="158"/>
      <c r="W95" s="158"/>
      <c r="X95" s="199"/>
      <c r="Y95" s="158"/>
      <c r="Z95" s="157"/>
      <c r="AA95" s="157"/>
      <c r="AB95" s="157"/>
      <c r="AC95" s="158"/>
      <c r="AD95" s="158"/>
    </row>
    <row r="96" spans="6:30" ht="12.75">
      <c r="F96" s="197"/>
      <c r="G96" s="197" t="s">
        <v>350</v>
      </c>
      <c r="J96" s="158"/>
      <c r="K96" s="158"/>
      <c r="L96" s="199"/>
      <c r="M96" s="158"/>
      <c r="N96" s="158"/>
      <c r="O96" s="158"/>
      <c r="P96" s="199"/>
      <c r="Q96" s="158"/>
      <c r="R96" s="158"/>
      <c r="S96" s="158"/>
      <c r="T96" s="158"/>
      <c r="U96" s="158"/>
      <c r="V96" s="158"/>
      <c r="W96" s="158"/>
      <c r="X96" s="199"/>
      <c r="Y96" s="158"/>
      <c r="Z96" s="157"/>
      <c r="AA96" s="157"/>
      <c r="AB96" s="157"/>
      <c r="AC96" s="158"/>
      <c r="AD96" s="158"/>
    </row>
    <row r="97" spans="6:30" ht="12.75">
      <c r="F97" s="197"/>
      <c r="G97" s="197" t="s">
        <v>351</v>
      </c>
      <c r="J97" s="158"/>
      <c r="K97" s="158"/>
      <c r="L97" s="199"/>
      <c r="M97" s="158"/>
      <c r="N97" s="158"/>
      <c r="O97" s="158"/>
      <c r="P97" s="199"/>
      <c r="Q97" s="158"/>
      <c r="R97" s="158"/>
      <c r="S97" s="158"/>
      <c r="T97" s="158"/>
      <c r="U97" s="158"/>
      <c r="V97" s="158"/>
      <c r="W97" s="158"/>
      <c r="X97" s="199"/>
      <c r="Y97" s="158"/>
      <c r="Z97" s="158"/>
      <c r="AA97" s="158"/>
      <c r="AB97" s="199"/>
      <c r="AC97" s="158"/>
      <c r="AD97" s="158"/>
    </row>
    <row r="98" spans="6:30" ht="12.75">
      <c r="F98" s="197"/>
      <c r="G98" s="197" t="s">
        <v>352</v>
      </c>
      <c r="J98" s="158"/>
      <c r="K98" s="158"/>
      <c r="L98" s="199"/>
      <c r="M98" s="158"/>
      <c r="N98" s="158"/>
      <c r="O98" s="158"/>
      <c r="P98" s="199"/>
      <c r="Q98" s="158"/>
      <c r="R98" s="158"/>
      <c r="S98" s="158"/>
      <c r="T98" s="158"/>
      <c r="U98" s="158"/>
      <c r="V98" s="158"/>
      <c r="W98" s="158"/>
      <c r="X98" s="199"/>
      <c r="Y98" s="158"/>
      <c r="Z98" s="158"/>
      <c r="AA98" s="158"/>
      <c r="AB98" s="199"/>
      <c r="AC98" s="158"/>
      <c r="AD98" s="158"/>
    </row>
    <row r="99" spans="6:30" ht="12.75">
      <c r="F99" s="197"/>
      <c r="G99" s="197" t="s">
        <v>353</v>
      </c>
      <c r="J99" s="158"/>
      <c r="K99" s="158"/>
      <c r="L99" s="199"/>
      <c r="M99" s="158"/>
      <c r="N99" s="158"/>
      <c r="O99" s="158"/>
      <c r="P99" s="199"/>
      <c r="Q99" s="158"/>
      <c r="R99" s="158"/>
      <c r="S99" s="158"/>
      <c r="T99" s="158"/>
      <c r="U99" s="158"/>
      <c r="V99" s="158"/>
      <c r="W99" s="158"/>
      <c r="X99" s="199"/>
      <c r="Y99" s="158"/>
      <c r="Z99" s="158"/>
      <c r="AA99" s="158"/>
      <c r="AB99" s="199"/>
      <c r="AC99" s="158"/>
      <c r="AD99" s="158"/>
    </row>
    <row r="100" spans="6:30" ht="12.75">
      <c r="F100" s="197" t="s">
        <v>349</v>
      </c>
      <c r="J100" s="158"/>
      <c r="K100" s="158"/>
      <c r="L100" s="199"/>
      <c r="M100" s="158"/>
      <c r="N100" s="158"/>
      <c r="O100" s="158"/>
      <c r="P100" s="199"/>
      <c r="Q100" s="158"/>
      <c r="R100" s="158"/>
      <c r="S100" s="158"/>
      <c r="T100" s="158"/>
      <c r="U100" s="158"/>
      <c r="V100" s="158"/>
      <c r="W100" s="158"/>
      <c r="X100" s="199"/>
      <c r="Y100" s="158"/>
      <c r="Z100" s="158"/>
      <c r="AA100" s="158"/>
      <c r="AB100" s="199"/>
      <c r="AC100" s="158"/>
      <c r="AD100" s="158"/>
    </row>
    <row r="101" spans="7:30" ht="12.75">
      <c r="G101" s="197" t="s">
        <v>94</v>
      </c>
      <c r="J101" s="158"/>
      <c r="K101" s="158"/>
      <c r="L101" s="158"/>
      <c r="M101" s="158"/>
      <c r="N101" s="158"/>
      <c r="O101" s="158"/>
      <c r="P101" s="158"/>
      <c r="Q101" s="158"/>
      <c r="R101" s="158"/>
      <c r="S101" s="158"/>
      <c r="T101" s="158"/>
      <c r="U101" s="158"/>
      <c r="V101" s="158"/>
      <c r="W101" s="158"/>
      <c r="X101" s="158"/>
      <c r="Y101" s="158"/>
      <c r="Z101" s="158"/>
      <c r="AA101" s="158"/>
      <c r="AB101" s="158"/>
      <c r="AC101" s="158"/>
      <c r="AD101" s="158"/>
    </row>
    <row r="102" spans="7:30" ht="12.75">
      <c r="G102" s="197" t="s">
        <v>354</v>
      </c>
      <c r="J102" s="158"/>
      <c r="K102" s="158"/>
      <c r="L102" s="158"/>
      <c r="M102" s="158"/>
      <c r="N102" s="158"/>
      <c r="O102" s="158"/>
      <c r="P102" s="158"/>
      <c r="Q102" s="158"/>
      <c r="R102" s="158"/>
      <c r="S102" s="158"/>
      <c r="T102" s="158"/>
      <c r="U102" s="158"/>
      <c r="V102" s="158"/>
      <c r="W102" s="158"/>
      <c r="X102" s="158"/>
      <c r="Y102" s="158"/>
      <c r="Z102" s="158"/>
      <c r="AA102" s="158"/>
      <c r="AB102" s="158"/>
      <c r="AC102" s="158"/>
      <c r="AD102" s="158"/>
    </row>
    <row r="103" ht="12.75">
      <c r="G103" s="197" t="s">
        <v>355</v>
      </c>
    </row>
    <row r="104" ht="12.75">
      <c r="G104" s="197" t="s">
        <v>267</v>
      </c>
    </row>
  </sheetData>
  <sheetProtection/>
  <mergeCells count="8">
    <mergeCell ref="C2:AA2"/>
    <mergeCell ref="C3:AA3"/>
    <mergeCell ref="J6:L6"/>
    <mergeCell ref="J5:AB5"/>
    <mergeCell ref="N6:P6"/>
    <mergeCell ref="Z6:AB6"/>
    <mergeCell ref="V6:X6"/>
    <mergeCell ref="R6:T6"/>
  </mergeCells>
  <printOptions horizontalCentered="1" verticalCentered="1"/>
  <pageMargins left="0.17" right="0.16" top="0.33" bottom="0.29" header="0" footer="0"/>
  <pageSetup fitToHeight="0" fitToWidth="0" horizontalDpi="300" verticalDpi="300" orientation="landscape" scale="60" r:id="rId1"/>
  <rowBreaks count="1" manualBreakCount="1">
    <brk id="75" min="1" max="27" man="1"/>
  </rowBreaks>
  <ignoredErrors>
    <ignoredError sqref="Z32:AA32" formula="1"/>
  </ignoredErrors>
</worksheet>
</file>

<file path=xl/worksheets/sheet4.xml><?xml version="1.0" encoding="utf-8"?>
<worksheet xmlns="http://schemas.openxmlformats.org/spreadsheetml/2006/main" xmlns:r="http://schemas.openxmlformats.org/officeDocument/2006/relationships">
  <dimension ref="A1:P95"/>
  <sheetViews>
    <sheetView zoomScale="75" zoomScaleNormal="75" zoomScalePageLayoutView="0" workbookViewId="0" topLeftCell="A1">
      <selection activeCell="A87" sqref="A87:IV92"/>
    </sheetView>
  </sheetViews>
  <sheetFormatPr defaultColWidth="4.00390625" defaultRowHeight="12.75"/>
  <cols>
    <col min="1" max="1" width="0.5625" style="39" customWidth="1"/>
    <col min="2" max="2" width="1.421875" style="39" customWidth="1"/>
    <col min="3" max="4" width="0.5625" style="39" customWidth="1"/>
    <col min="5" max="6" width="0.71875" style="39" customWidth="1"/>
    <col min="7" max="7" width="0.5625" style="39" customWidth="1"/>
    <col min="8" max="8" width="69.28125" style="39" customWidth="1"/>
    <col min="9" max="9" width="0.85546875" style="39" customWidth="1"/>
    <col min="10" max="10" width="7.8515625" style="39" customWidth="1"/>
    <col min="11" max="11" width="8.7109375" style="39" customWidth="1"/>
    <col min="12" max="12" width="9.8515625" style="39" customWidth="1"/>
    <col min="13" max="13" width="9.140625" style="39" customWidth="1"/>
    <col min="14" max="14" width="10.28125" style="39" customWidth="1"/>
    <col min="15" max="15" width="2.00390625" style="39" customWidth="1"/>
    <col min="16" max="16" width="12.00390625" style="39" customWidth="1"/>
    <col min="17" max="17" width="8.421875" style="39" customWidth="1"/>
    <col min="18" max="18" width="12.28125" style="39" customWidth="1"/>
    <col min="19" max="19" width="9.28125" style="39" customWidth="1"/>
    <col min="20" max="16384" width="4.00390625" style="39" customWidth="1"/>
  </cols>
  <sheetData>
    <row r="1" spans="1:15" s="37" customFormat="1" ht="12.75">
      <c r="A1" s="118"/>
      <c r="B1" s="118"/>
      <c r="C1" s="118"/>
      <c r="D1" s="118"/>
      <c r="E1" s="118"/>
      <c r="F1" s="118"/>
      <c r="G1" s="118"/>
      <c r="H1" s="118"/>
      <c r="I1" s="118"/>
      <c r="J1" s="118"/>
      <c r="K1" s="118"/>
      <c r="L1" s="118"/>
      <c r="M1" s="118"/>
      <c r="N1" s="118"/>
      <c r="O1" s="118"/>
    </row>
    <row r="2" spans="1:15" s="37" customFormat="1" ht="12.75">
      <c r="A2" s="214"/>
      <c r="B2" s="215" t="s">
        <v>732</v>
      </c>
      <c r="D2" s="118"/>
      <c r="E2" s="118"/>
      <c r="F2" s="118"/>
      <c r="G2" s="118"/>
      <c r="H2" s="118"/>
      <c r="I2" s="118"/>
      <c r="J2" s="118"/>
      <c r="K2" s="118"/>
      <c r="L2" s="118"/>
      <c r="M2" s="118"/>
      <c r="N2" s="118"/>
      <c r="O2" s="118"/>
    </row>
    <row r="3" spans="1:15" s="37" customFormat="1" ht="12.75">
      <c r="A3" s="216"/>
      <c r="B3" s="216" t="s">
        <v>0</v>
      </c>
      <c r="F3" s="38"/>
      <c r="G3" s="38"/>
      <c r="H3" s="38"/>
      <c r="I3" s="38"/>
      <c r="J3" s="38"/>
      <c r="K3" s="38"/>
      <c r="L3" s="38"/>
      <c r="M3" s="38"/>
      <c r="N3" s="38"/>
      <c r="O3" s="38"/>
    </row>
    <row r="5" spans="1:14" ht="12.75">
      <c r="A5" s="201"/>
      <c r="B5" s="201"/>
      <c r="C5" s="201"/>
      <c r="D5" s="201"/>
      <c r="E5" s="201"/>
      <c r="F5" s="201"/>
      <c r="G5" s="201"/>
      <c r="H5" s="201"/>
      <c r="I5" s="201"/>
      <c r="J5" s="201"/>
      <c r="K5" s="201"/>
      <c r="L5" s="201"/>
      <c r="M5" s="201"/>
      <c r="N5" s="201"/>
    </row>
    <row r="6" spans="1:14" ht="12.75">
      <c r="A6" s="41"/>
      <c r="B6" s="41"/>
      <c r="C6" s="41" t="s">
        <v>232</v>
      </c>
      <c r="D6" s="41"/>
      <c r="E6" s="41"/>
      <c r="F6" s="41"/>
      <c r="G6" s="41"/>
      <c r="H6" s="41"/>
      <c r="I6" s="41"/>
      <c r="J6" s="202"/>
      <c r="K6" s="202" t="s">
        <v>560</v>
      </c>
      <c r="L6" s="202"/>
      <c r="M6" s="202"/>
      <c r="N6" s="203" t="s">
        <v>561</v>
      </c>
    </row>
    <row r="7" spans="1:14" ht="13.5" thickBot="1">
      <c r="A7" s="43"/>
      <c r="B7" s="43"/>
      <c r="C7" s="43"/>
      <c r="D7" s="43"/>
      <c r="E7" s="43"/>
      <c r="F7" s="43"/>
      <c r="G7" s="43"/>
      <c r="H7" s="44"/>
      <c r="I7" s="44"/>
      <c r="J7" s="204" t="s">
        <v>562</v>
      </c>
      <c r="K7" s="44" t="s">
        <v>563</v>
      </c>
      <c r="L7" s="44" t="s">
        <v>564</v>
      </c>
      <c r="M7" s="44" t="s">
        <v>447</v>
      </c>
      <c r="N7" s="205"/>
    </row>
    <row r="8" spans="10:16" ht="12.75">
      <c r="J8" s="206"/>
      <c r="K8" s="206"/>
      <c r="L8" s="206"/>
      <c r="M8" s="206"/>
      <c r="N8" s="206"/>
      <c r="O8" s="206"/>
      <c r="P8" s="206"/>
    </row>
    <row r="9" spans="2:16" ht="12.75">
      <c r="B9" s="37" t="s">
        <v>565</v>
      </c>
      <c r="J9" s="207">
        <f>+J11+J77</f>
        <v>11218.355680404875</v>
      </c>
      <c r="K9" s="207">
        <f>+K11+K77</f>
        <v>12579.672687935448</v>
      </c>
      <c r="L9" s="207">
        <f>+L11+L77</f>
        <v>13772.905176583856</v>
      </c>
      <c r="M9" s="207">
        <f>+M11+M77</f>
        <v>15118.155585812101</v>
      </c>
      <c r="N9" s="207">
        <f>SUM(J9:M9)</f>
        <v>52689.089130736276</v>
      </c>
      <c r="O9" s="206"/>
      <c r="P9" s="206"/>
    </row>
    <row r="10" spans="10:16" ht="12.75">
      <c r="J10" s="206"/>
      <c r="K10" s="206"/>
      <c r="L10" s="206"/>
      <c r="M10" s="206"/>
      <c r="N10" s="206"/>
      <c r="O10" s="206"/>
      <c r="P10" s="206"/>
    </row>
    <row r="11" spans="3:16" ht="12.75">
      <c r="C11" s="39" t="s">
        <v>566</v>
      </c>
      <c r="J11" s="206">
        <f>+J13+J23+J35</f>
        <v>10907.801599593115</v>
      </c>
      <c r="K11" s="206">
        <f>+K13+K23+K35</f>
        <v>12243.175203083885</v>
      </c>
      <c r="L11" s="206">
        <f>+L13+L23+L35</f>
        <v>13398.949541710299</v>
      </c>
      <c r="M11" s="206">
        <f>+M13+M23+M35</f>
        <v>14688.622156860809</v>
      </c>
      <c r="N11" s="206">
        <f>+N13+N23+N35</f>
        <v>51238.5485012481</v>
      </c>
      <c r="O11" s="206"/>
      <c r="P11" s="206"/>
    </row>
    <row r="12" spans="10:16" ht="12.75">
      <c r="J12" s="206"/>
      <c r="K12" s="206"/>
      <c r="L12" s="206"/>
      <c r="M12" s="206"/>
      <c r="N12" s="206"/>
      <c r="O12" s="206"/>
      <c r="P12" s="206"/>
    </row>
    <row r="13" spans="4:16" ht="12.75">
      <c r="D13" s="41" t="s">
        <v>567</v>
      </c>
      <c r="E13" s="41"/>
      <c r="F13" s="41"/>
      <c r="G13" s="41"/>
      <c r="J13" s="206">
        <f>SUM(J14:J21)</f>
        <v>5457.6134609497885</v>
      </c>
      <c r="K13" s="206">
        <f>SUM(K14:K21)</f>
        <v>7014.924461374013</v>
      </c>
      <c r="L13" s="206">
        <f>SUM(L14:L21)</f>
        <v>8573.142917829942</v>
      </c>
      <c r="M13" s="206">
        <f>SUM(M14:M21)</f>
        <v>9648.790033112648</v>
      </c>
      <c r="N13" s="206">
        <f>SUM(J13:M13)</f>
        <v>30694.47087326639</v>
      </c>
      <c r="O13" s="206"/>
      <c r="P13" s="206"/>
    </row>
    <row r="14" spans="6:16" ht="12.75">
      <c r="F14" s="41" t="s">
        <v>30</v>
      </c>
      <c r="G14" s="41"/>
      <c r="J14" s="208">
        <v>4723.31142348</v>
      </c>
      <c r="K14" s="208">
        <v>6380.848473180001</v>
      </c>
      <c r="L14" s="208">
        <v>7757.101724090001</v>
      </c>
      <c r="M14" s="208">
        <v>8840.79893568</v>
      </c>
      <c r="N14" s="206">
        <f>SUM(J14:M14)</f>
        <v>27702.06055643</v>
      </c>
      <c r="O14" s="206"/>
      <c r="P14" s="206"/>
    </row>
    <row r="15" spans="6:16" ht="12.75">
      <c r="F15" s="41" t="s">
        <v>31</v>
      </c>
      <c r="G15" s="41"/>
      <c r="J15" s="208">
        <v>109.12577750999999</v>
      </c>
      <c r="K15" s="208">
        <v>97.24397765</v>
      </c>
      <c r="L15" s="208">
        <v>171.36510584</v>
      </c>
      <c r="M15" s="208">
        <v>156.70747364</v>
      </c>
      <c r="N15" s="206">
        <f aca="true" t="shared" si="0" ref="N15:N21">SUM(J15:M15)</f>
        <v>534.44233464</v>
      </c>
      <c r="O15" s="206"/>
      <c r="P15" s="206"/>
    </row>
    <row r="16" spans="6:16" ht="12.75">
      <c r="F16" s="41" t="s">
        <v>32</v>
      </c>
      <c r="G16" s="41"/>
      <c r="J16" s="208">
        <v>120.17803232</v>
      </c>
      <c r="K16" s="208">
        <v>155.01138558</v>
      </c>
      <c r="L16" s="208">
        <v>111.05024662</v>
      </c>
      <c r="M16" s="208">
        <v>95.12221009999999</v>
      </c>
      <c r="N16" s="206">
        <f t="shared" si="0"/>
        <v>481.36187462</v>
      </c>
      <c r="O16" s="206"/>
      <c r="P16" s="206"/>
    </row>
    <row r="17" spans="6:16" ht="12.75">
      <c r="F17" s="41" t="s">
        <v>33</v>
      </c>
      <c r="G17" s="41"/>
      <c r="J17" s="208">
        <v>74.87906759</v>
      </c>
      <c r="K17" s="208">
        <v>76.2300518228</v>
      </c>
      <c r="L17" s="208">
        <v>76.60866093</v>
      </c>
      <c r="M17" s="208">
        <v>85.87120327000001</v>
      </c>
      <c r="N17" s="206">
        <f t="shared" si="0"/>
        <v>313.5889836128</v>
      </c>
      <c r="O17" s="206"/>
      <c r="P17" s="206"/>
    </row>
    <row r="18" spans="6:16" ht="12.75">
      <c r="F18" s="41" t="s">
        <v>34</v>
      </c>
      <c r="G18" s="41"/>
      <c r="J18" s="208">
        <v>358.92407758999997</v>
      </c>
      <c r="K18" s="208">
        <v>231.15640489999998</v>
      </c>
      <c r="L18" s="208">
        <v>384.90800679999995</v>
      </c>
      <c r="M18" s="208">
        <v>370.07152686</v>
      </c>
      <c r="N18" s="206">
        <f t="shared" si="0"/>
        <v>1345.06001615</v>
      </c>
      <c r="O18" s="206"/>
      <c r="P18" s="206"/>
    </row>
    <row r="19" spans="6:16" ht="12.75">
      <c r="F19" s="41" t="s">
        <v>35</v>
      </c>
      <c r="G19" s="41"/>
      <c r="J19" s="208">
        <v>19.02486134</v>
      </c>
      <c r="K19" s="208">
        <v>29.54370232</v>
      </c>
      <c r="L19" s="208">
        <v>35.90261638</v>
      </c>
      <c r="M19" s="208">
        <v>28.284461889999996</v>
      </c>
      <c r="N19" s="206">
        <f t="shared" si="0"/>
        <v>112.75564193</v>
      </c>
      <c r="O19" s="206"/>
      <c r="P19" s="206"/>
    </row>
    <row r="20" spans="6:16" ht="12.75">
      <c r="F20" s="41" t="s">
        <v>493</v>
      </c>
      <c r="G20" s="41"/>
      <c r="J20" s="208">
        <v>46.01737604</v>
      </c>
      <c r="K20" s="208">
        <v>20.75015592</v>
      </c>
      <c r="L20" s="208">
        <v>19.97345359</v>
      </c>
      <c r="M20" s="208">
        <v>35.20312078</v>
      </c>
      <c r="N20" s="206">
        <f t="shared" si="0"/>
        <v>121.94410633000001</v>
      </c>
      <c r="O20" s="206"/>
      <c r="P20" s="206"/>
    </row>
    <row r="21" spans="6:16" ht="12.75">
      <c r="F21" s="41" t="s">
        <v>36</v>
      </c>
      <c r="G21" s="41"/>
      <c r="J21" s="208">
        <v>6.152845079788255</v>
      </c>
      <c r="K21" s="208">
        <v>24.140310001211784</v>
      </c>
      <c r="L21" s="208">
        <v>16.23310357993944</v>
      </c>
      <c r="M21" s="208">
        <v>36.731100892645806</v>
      </c>
      <c r="N21" s="206">
        <f t="shared" si="0"/>
        <v>83.25735955358527</v>
      </c>
      <c r="O21" s="206"/>
      <c r="P21" s="206"/>
    </row>
    <row r="22" spans="4:16" ht="12.75">
      <c r="D22" s="41"/>
      <c r="E22" s="41"/>
      <c r="J22" s="206"/>
      <c r="K22" s="206"/>
      <c r="L22" s="206"/>
      <c r="M22" s="206"/>
      <c r="N22" s="206"/>
      <c r="O22" s="206"/>
      <c r="P22" s="206"/>
    </row>
    <row r="23" spans="4:16" ht="12.75">
      <c r="D23" s="41" t="s">
        <v>568</v>
      </c>
      <c r="E23" s="41"/>
      <c r="F23" s="41"/>
      <c r="G23" s="41"/>
      <c r="J23" s="206">
        <f>+J24+J26+J29+J32</f>
        <v>1467.637907276774</v>
      </c>
      <c r="K23" s="206">
        <f>+K24+K26+K29+K32</f>
        <v>1185.1874630532525</v>
      </c>
      <c r="L23" s="206">
        <f>+L24+L26+L29+L32</f>
        <v>519.8031289049229</v>
      </c>
      <c r="M23" s="206">
        <f>+M24+M26+M29+M32</f>
        <v>472.8883031685774</v>
      </c>
      <c r="N23" s="206">
        <f>SUM(J23:M23)</f>
        <v>3645.5168024035265</v>
      </c>
      <c r="O23" s="206"/>
      <c r="P23" s="206"/>
    </row>
    <row r="24" spans="5:16" ht="12.75">
      <c r="E24" s="41" t="s">
        <v>37</v>
      </c>
      <c r="F24" s="41"/>
      <c r="G24" s="41"/>
      <c r="J24" s="208">
        <v>1261.2517079231138</v>
      </c>
      <c r="K24" s="208">
        <v>906.3074830010839</v>
      </c>
      <c r="L24" s="208">
        <v>439.73030941029526</v>
      </c>
      <c r="M24" s="208">
        <v>418.42603573080555</v>
      </c>
      <c r="N24" s="206">
        <f>SUM(J24:M24)</f>
        <v>3025.7155360652987</v>
      </c>
      <c r="O24" s="206"/>
      <c r="P24" s="206"/>
    </row>
    <row r="25" spans="5:16" ht="12.75">
      <c r="E25" s="41"/>
      <c r="F25" s="41"/>
      <c r="G25" s="41"/>
      <c r="H25" s="41" t="s">
        <v>38</v>
      </c>
      <c r="I25" s="41"/>
      <c r="J25" s="208">
        <v>700.9468138811875</v>
      </c>
      <c r="K25" s="208">
        <v>385.0751704075951</v>
      </c>
      <c r="L25" s="208">
        <v>2.844681410240701</v>
      </c>
      <c r="M25" s="208">
        <v>115.149953348896</v>
      </c>
      <c r="N25" s="206">
        <f aca="true" t="shared" si="1" ref="N25:N33">SUM(J25:M25)</f>
        <v>1204.0166190479194</v>
      </c>
      <c r="O25" s="206"/>
      <c r="P25" s="206"/>
    </row>
    <row r="26" spans="5:16" ht="12.75">
      <c r="E26" s="41" t="s">
        <v>39</v>
      </c>
      <c r="J26" s="208">
        <v>183.22219276494417</v>
      </c>
      <c r="K26" s="208">
        <v>255.4736218257084</v>
      </c>
      <c r="L26" s="208">
        <v>66.12155554980767</v>
      </c>
      <c r="M26" s="208">
        <v>39.36071442151877</v>
      </c>
      <c r="N26" s="206">
        <f t="shared" si="1"/>
        <v>544.1780845619791</v>
      </c>
      <c r="O26" s="206"/>
      <c r="P26" s="206"/>
    </row>
    <row r="27" spans="6:16" ht="12.75">
      <c r="F27" s="41"/>
      <c r="G27" s="41"/>
      <c r="H27" s="41" t="s">
        <v>494</v>
      </c>
      <c r="I27" s="41"/>
      <c r="J27" s="208">
        <v>84.17372333000002</v>
      </c>
      <c r="K27" s="208">
        <v>110.5694523800001</v>
      </c>
      <c r="L27" s="208">
        <v>1.38507881</v>
      </c>
      <c r="M27" s="208">
        <v>0.64037378</v>
      </c>
      <c r="N27" s="206">
        <f t="shared" si="1"/>
        <v>196.76862830000013</v>
      </c>
      <c r="O27" s="206"/>
      <c r="P27" s="206"/>
    </row>
    <row r="28" spans="6:16" ht="12.75">
      <c r="F28" s="41"/>
      <c r="G28" s="41"/>
      <c r="H28" s="41" t="s">
        <v>495</v>
      </c>
      <c r="I28" s="41"/>
      <c r="J28" s="208">
        <v>13.63064267</v>
      </c>
      <c r="K28" s="208">
        <v>39.99357044</v>
      </c>
      <c r="L28" s="208">
        <v>20.475626670000004</v>
      </c>
      <c r="M28" s="208">
        <v>4.232920049999999</v>
      </c>
      <c r="N28" s="206">
        <f t="shared" si="1"/>
        <v>78.33275983</v>
      </c>
      <c r="O28" s="206"/>
      <c r="P28" s="206"/>
    </row>
    <row r="29" spans="5:16" ht="12.75">
      <c r="E29" s="41" t="s">
        <v>40</v>
      </c>
      <c r="F29" s="41"/>
      <c r="G29" s="41"/>
      <c r="J29" s="208">
        <v>4.7421448873426595</v>
      </c>
      <c r="K29" s="208">
        <v>3.542724983619136</v>
      </c>
      <c r="L29" s="208">
        <v>1.9934466058052929</v>
      </c>
      <c r="M29" s="208">
        <v>3.3501189075884805</v>
      </c>
      <c r="N29" s="206">
        <f t="shared" si="1"/>
        <v>13.62843538435557</v>
      </c>
      <c r="O29" s="206"/>
      <c r="P29" s="206"/>
    </row>
    <row r="30" spans="8:16" ht="12.75">
      <c r="H30" s="41" t="s">
        <v>41</v>
      </c>
      <c r="I30" s="41"/>
      <c r="J30" s="208">
        <v>0</v>
      </c>
      <c r="K30" s="208">
        <v>0</v>
      </c>
      <c r="L30" s="208">
        <v>0</v>
      </c>
      <c r="M30" s="208">
        <v>0.00032368</v>
      </c>
      <c r="N30" s="206">
        <f t="shared" si="1"/>
        <v>0.00032368</v>
      </c>
      <c r="O30" s="206"/>
      <c r="P30" s="206"/>
    </row>
    <row r="31" spans="8:16" ht="12.75">
      <c r="H31" s="41" t="s">
        <v>42</v>
      </c>
      <c r="I31" s="41"/>
      <c r="J31" s="208">
        <v>0.01761442</v>
      </c>
      <c r="K31" s="208">
        <v>0.02275984</v>
      </c>
      <c r="L31" s="208">
        <v>0</v>
      </c>
      <c r="M31" s="208">
        <v>0.06037124</v>
      </c>
      <c r="N31" s="206">
        <f t="shared" si="1"/>
        <v>0.10074549999999999</v>
      </c>
      <c r="O31" s="206"/>
      <c r="P31" s="206"/>
    </row>
    <row r="32" spans="5:16" ht="12.75">
      <c r="E32" s="41" t="s">
        <v>43</v>
      </c>
      <c r="F32" s="41"/>
      <c r="G32" s="41"/>
      <c r="J32" s="208">
        <v>18.421861701373548</v>
      </c>
      <c r="K32" s="208">
        <v>19.863633242841104</v>
      </c>
      <c r="L32" s="208">
        <v>11.957817339014749</v>
      </c>
      <c r="M32" s="208">
        <v>11.751434108664629</v>
      </c>
      <c r="N32" s="206">
        <f t="shared" si="1"/>
        <v>61.994746391894026</v>
      </c>
      <c r="O32" s="206"/>
      <c r="P32" s="206"/>
    </row>
    <row r="33" spans="5:16" ht="12.75">
      <c r="E33" s="41"/>
      <c r="F33" s="41"/>
      <c r="G33" s="41"/>
      <c r="H33" s="41" t="s">
        <v>496</v>
      </c>
      <c r="I33" s="41"/>
      <c r="J33" s="208">
        <v>18.39254876</v>
      </c>
      <c r="K33" s="208">
        <v>19.68117667</v>
      </c>
      <c r="L33" s="208">
        <v>11.339535940000001</v>
      </c>
      <c r="M33" s="208">
        <v>11.39801541</v>
      </c>
      <c r="N33" s="206">
        <f t="shared" si="1"/>
        <v>60.81127678</v>
      </c>
      <c r="O33" s="206"/>
      <c r="P33" s="206"/>
    </row>
    <row r="34" spans="4:16" ht="12.75">
      <c r="D34" s="41"/>
      <c r="E34" s="41"/>
      <c r="F34" s="41"/>
      <c r="G34" s="41"/>
      <c r="J34" s="206"/>
      <c r="K34" s="206"/>
      <c r="L34" s="206"/>
      <c r="M34" s="206"/>
      <c r="N34" s="206"/>
      <c r="O34" s="206"/>
      <c r="P34" s="206"/>
    </row>
    <row r="35" spans="4:16" ht="12.75">
      <c r="D35" s="41" t="s">
        <v>569</v>
      </c>
      <c r="E35" s="41"/>
      <c r="F35" s="41"/>
      <c r="G35" s="41"/>
      <c r="J35" s="206">
        <f>SUM(J36,J49,J51,J59,J65,J70,J72,J75)</f>
        <v>3982.5502313665515</v>
      </c>
      <c r="K35" s="206">
        <f>SUM(K36,K49,K51,K59,K65,K70,K72,K75)</f>
        <v>4043.06327865662</v>
      </c>
      <c r="L35" s="206">
        <f>SUM(L36,L49,L51,L59,L65,L70,L72,L75)</f>
        <v>4306.003494975433</v>
      </c>
      <c r="M35" s="206">
        <f>SUM(M36,M49,M51,M59,M65,M70,M72,M75)</f>
        <v>4566.943820579582</v>
      </c>
      <c r="N35" s="206">
        <f aca="true" t="shared" si="2" ref="N35:N75">SUM(J35:M35)</f>
        <v>16898.560825578184</v>
      </c>
      <c r="O35" s="206"/>
      <c r="P35" s="206"/>
    </row>
    <row r="36" spans="5:16" ht="12.75">
      <c r="E36" s="41" t="s">
        <v>44</v>
      </c>
      <c r="F36" s="41"/>
      <c r="G36" s="41"/>
      <c r="J36" s="208">
        <v>1589.5213789132254</v>
      </c>
      <c r="K36" s="208">
        <v>1620.3039381249905</v>
      </c>
      <c r="L36" s="208">
        <v>1547.9610830481547</v>
      </c>
      <c r="M36" s="208">
        <v>1515.4889082035636</v>
      </c>
      <c r="N36" s="206">
        <f t="shared" si="2"/>
        <v>6273.2753082899335</v>
      </c>
      <c r="O36" s="206"/>
      <c r="P36" s="206"/>
    </row>
    <row r="37" spans="8:16" ht="12.75">
      <c r="H37" s="41" t="s">
        <v>45</v>
      </c>
      <c r="I37" s="41"/>
      <c r="J37" s="208">
        <v>106.44217024</v>
      </c>
      <c r="K37" s="208">
        <v>244.62198808000002</v>
      </c>
      <c r="L37" s="208">
        <v>157.81826862999998</v>
      </c>
      <c r="M37" s="208">
        <v>97.71127654</v>
      </c>
      <c r="N37" s="206">
        <f t="shared" si="2"/>
        <v>606.59370349</v>
      </c>
      <c r="O37" s="206"/>
      <c r="P37" s="206"/>
    </row>
    <row r="38" spans="8:16" ht="12.75">
      <c r="H38" s="209" t="s">
        <v>497</v>
      </c>
      <c r="I38" s="209"/>
      <c r="J38" s="208">
        <v>687.91759058</v>
      </c>
      <c r="K38" s="208">
        <v>426.45272374999996</v>
      </c>
      <c r="L38" s="208">
        <v>394.26126888</v>
      </c>
      <c r="M38" s="208">
        <v>521.62956897</v>
      </c>
      <c r="N38" s="206">
        <f t="shared" si="2"/>
        <v>2030.26115218</v>
      </c>
      <c r="O38" s="206"/>
      <c r="P38" s="206"/>
    </row>
    <row r="39" spans="8:16" ht="12.75">
      <c r="H39" s="209" t="s">
        <v>498</v>
      </c>
      <c r="I39" s="209"/>
      <c r="J39" s="208">
        <v>67.61086842</v>
      </c>
      <c r="K39" s="208">
        <v>104.01413908999999</v>
      </c>
      <c r="L39" s="208">
        <v>113.86990954999999</v>
      </c>
      <c r="M39" s="208">
        <v>87.77431781</v>
      </c>
      <c r="N39" s="206">
        <f>SUM(J39:M39)</f>
        <v>373.26923487</v>
      </c>
      <c r="O39" s="206"/>
      <c r="P39" s="206"/>
    </row>
    <row r="40" spans="8:16" ht="12.75">
      <c r="H40" s="209" t="s">
        <v>499</v>
      </c>
      <c r="I40" s="209"/>
      <c r="J40" s="208">
        <v>37.46974227</v>
      </c>
      <c r="K40" s="208">
        <v>31.629392290000002</v>
      </c>
      <c r="L40" s="208">
        <v>34.07258497</v>
      </c>
      <c r="M40" s="208">
        <v>30.966587699999998</v>
      </c>
      <c r="N40" s="206">
        <f t="shared" si="2"/>
        <v>134.13830722999998</v>
      </c>
      <c r="O40" s="206"/>
      <c r="P40" s="206"/>
    </row>
    <row r="41" spans="8:16" ht="12.75">
      <c r="H41" s="209" t="s">
        <v>500</v>
      </c>
      <c r="I41" s="209"/>
      <c r="J41" s="208">
        <v>31.68646967</v>
      </c>
      <c r="K41" s="208">
        <v>57.84789344</v>
      </c>
      <c r="L41" s="208">
        <v>83.4204014</v>
      </c>
      <c r="M41" s="208">
        <v>74.73067105</v>
      </c>
      <c r="N41" s="206">
        <f t="shared" si="2"/>
        <v>247.68543556000003</v>
      </c>
      <c r="O41" s="206"/>
      <c r="P41" s="206"/>
    </row>
    <row r="42" spans="8:16" ht="12.75">
      <c r="H42" s="41" t="s">
        <v>501</v>
      </c>
      <c r="I42" s="41"/>
      <c r="J42" s="208">
        <v>12.85787707</v>
      </c>
      <c r="K42" s="208">
        <v>29.471695269999998</v>
      </c>
      <c r="L42" s="208">
        <v>40.644029270000004</v>
      </c>
      <c r="M42" s="208">
        <v>35.96558888</v>
      </c>
      <c r="N42" s="206">
        <f t="shared" si="2"/>
        <v>118.93919049</v>
      </c>
      <c r="O42" s="206"/>
      <c r="P42" s="206"/>
    </row>
    <row r="43" spans="8:16" ht="12.75">
      <c r="H43" s="209" t="s">
        <v>502</v>
      </c>
      <c r="I43" s="209"/>
      <c r="J43" s="208">
        <v>9.3236229</v>
      </c>
      <c r="K43" s="208">
        <v>22.76132788</v>
      </c>
      <c r="L43" s="208">
        <v>22.761955569999998</v>
      </c>
      <c r="M43" s="208">
        <v>28.220065400000003</v>
      </c>
      <c r="N43" s="206">
        <f t="shared" si="2"/>
        <v>83.06697175</v>
      </c>
      <c r="O43" s="206"/>
      <c r="P43" s="206"/>
    </row>
    <row r="44" spans="8:16" ht="12.75">
      <c r="H44" s="209" t="s">
        <v>503</v>
      </c>
      <c r="I44" s="209"/>
      <c r="J44" s="208">
        <v>96.05366882</v>
      </c>
      <c r="K44" s="208">
        <v>64.91881081</v>
      </c>
      <c r="L44" s="208">
        <v>33.79065905</v>
      </c>
      <c r="M44" s="208">
        <v>20.440795610000002</v>
      </c>
      <c r="N44" s="206">
        <f t="shared" si="2"/>
        <v>215.20393429</v>
      </c>
      <c r="O44" s="206"/>
      <c r="P44" s="206"/>
    </row>
    <row r="45" spans="8:16" ht="12.75">
      <c r="H45" s="209" t="s">
        <v>504</v>
      </c>
      <c r="I45" s="209"/>
      <c r="J45" s="208">
        <v>35.77196747</v>
      </c>
      <c r="K45" s="208">
        <v>47.49547153</v>
      </c>
      <c r="L45" s="208">
        <v>50.80568108</v>
      </c>
      <c r="M45" s="208">
        <v>47.86781975</v>
      </c>
      <c r="N45" s="206">
        <f t="shared" si="2"/>
        <v>181.94093983</v>
      </c>
      <c r="O45" s="206"/>
      <c r="P45" s="206"/>
    </row>
    <row r="46" spans="8:16" ht="12.75">
      <c r="H46" s="209" t="s">
        <v>505</v>
      </c>
      <c r="I46" s="209"/>
      <c r="J46" s="208">
        <v>13.67169634</v>
      </c>
      <c r="K46" s="208">
        <v>24.13685882</v>
      </c>
      <c r="L46" s="208">
        <v>24.8653928</v>
      </c>
      <c r="M46" s="208">
        <v>39.6273393</v>
      </c>
      <c r="N46" s="206">
        <f t="shared" si="2"/>
        <v>102.30128726</v>
      </c>
      <c r="O46" s="206"/>
      <c r="P46" s="206"/>
    </row>
    <row r="47" spans="8:16" ht="12.75">
      <c r="H47" s="209" t="s">
        <v>506</v>
      </c>
      <c r="I47" s="209"/>
      <c r="J47" s="208">
        <v>61.96831049</v>
      </c>
      <c r="K47" s="208">
        <v>58.427323740000006</v>
      </c>
      <c r="L47" s="208">
        <v>64.98137286000001</v>
      </c>
      <c r="M47" s="208">
        <v>49.98860268999999</v>
      </c>
      <c r="N47" s="206">
        <f t="shared" si="2"/>
        <v>235.36560978</v>
      </c>
      <c r="O47" s="206"/>
      <c r="P47" s="206"/>
    </row>
    <row r="48" spans="8:16" ht="12.75">
      <c r="H48" s="209" t="s">
        <v>507</v>
      </c>
      <c r="I48" s="209"/>
      <c r="J48" s="208">
        <v>73.89054990999999</v>
      </c>
      <c r="K48" s="208">
        <v>94.23159739</v>
      </c>
      <c r="L48" s="208">
        <v>89.4583512</v>
      </c>
      <c r="M48" s="208">
        <v>82.70751284</v>
      </c>
      <c r="N48" s="206">
        <f t="shared" si="2"/>
        <v>340.28801133999997</v>
      </c>
      <c r="O48" s="206"/>
      <c r="P48" s="206"/>
    </row>
    <row r="49" spans="5:16" ht="12.75">
      <c r="E49" s="41" t="s">
        <v>46</v>
      </c>
      <c r="F49" s="41"/>
      <c r="G49" s="41"/>
      <c r="J49" s="208">
        <v>293.9703305</v>
      </c>
      <c r="K49" s="208">
        <v>355.35872081</v>
      </c>
      <c r="L49" s="208">
        <v>399.33534884999995</v>
      </c>
      <c r="M49" s="208">
        <v>422.37507624999995</v>
      </c>
      <c r="N49" s="206">
        <f t="shared" si="2"/>
        <v>1471.03947641</v>
      </c>
      <c r="O49" s="206"/>
      <c r="P49" s="206"/>
    </row>
    <row r="50" spans="5:16" ht="12.75">
      <c r="E50" s="41"/>
      <c r="F50" s="41"/>
      <c r="G50" s="41"/>
      <c r="H50" s="209" t="s">
        <v>508</v>
      </c>
      <c r="I50" s="209"/>
      <c r="J50" s="208">
        <v>275.801332</v>
      </c>
      <c r="K50" s="208">
        <v>337.37675835000005</v>
      </c>
      <c r="L50" s="208">
        <v>373.0692858399999</v>
      </c>
      <c r="M50" s="208">
        <v>395.0310548</v>
      </c>
      <c r="N50" s="206">
        <f t="shared" si="2"/>
        <v>1381.2784309899998</v>
      </c>
      <c r="O50" s="206"/>
      <c r="P50" s="206"/>
    </row>
    <row r="51" spans="5:16" ht="12.75">
      <c r="E51" s="41" t="s">
        <v>47</v>
      </c>
      <c r="F51" s="41"/>
      <c r="G51" s="41"/>
      <c r="J51" s="208">
        <v>394.84553095</v>
      </c>
      <c r="K51" s="208">
        <v>354.69756773999995</v>
      </c>
      <c r="L51" s="208">
        <v>397.1913938</v>
      </c>
      <c r="M51" s="208">
        <v>390.66612960000003</v>
      </c>
      <c r="N51" s="206">
        <f t="shared" si="2"/>
        <v>1537.4006220899998</v>
      </c>
      <c r="O51" s="206"/>
      <c r="P51" s="206"/>
    </row>
    <row r="52" spans="5:16" ht="12.75">
      <c r="E52" s="41"/>
      <c r="F52" s="41"/>
      <c r="G52" s="41"/>
      <c r="H52" s="41" t="s">
        <v>509</v>
      </c>
      <c r="I52" s="41"/>
      <c r="J52" s="208">
        <v>95.87176848</v>
      </c>
      <c r="K52" s="208">
        <v>98.13604002</v>
      </c>
      <c r="L52" s="208">
        <v>112.81193919</v>
      </c>
      <c r="M52" s="208">
        <v>122.81562857</v>
      </c>
      <c r="N52" s="206">
        <f t="shared" si="2"/>
        <v>429.63537626</v>
      </c>
      <c r="O52" s="206"/>
      <c r="P52" s="206"/>
    </row>
    <row r="53" spans="8:16" ht="12.75">
      <c r="H53" s="41" t="s">
        <v>48</v>
      </c>
      <c r="I53" s="41"/>
      <c r="J53" s="208">
        <v>80.21017137999999</v>
      </c>
      <c r="K53" s="208">
        <v>66.54562268000001</v>
      </c>
      <c r="L53" s="208">
        <v>73.77688075</v>
      </c>
      <c r="M53" s="208">
        <v>53.96134812</v>
      </c>
      <c r="N53" s="206">
        <f t="shared" si="2"/>
        <v>274.49402293</v>
      </c>
      <c r="O53" s="206"/>
      <c r="P53" s="206"/>
    </row>
    <row r="54" spans="8:16" ht="12.75">
      <c r="H54" s="41" t="s">
        <v>510</v>
      </c>
      <c r="I54" s="41"/>
      <c r="J54" s="208">
        <v>35.88287894</v>
      </c>
      <c r="K54" s="208">
        <v>31.48897281</v>
      </c>
      <c r="L54" s="208">
        <v>36.7063253</v>
      </c>
      <c r="M54" s="208">
        <v>36.420986150000004</v>
      </c>
      <c r="N54" s="206">
        <f t="shared" si="2"/>
        <v>140.4991632</v>
      </c>
      <c r="O54" s="206"/>
      <c r="P54" s="206"/>
    </row>
    <row r="55" spans="8:16" ht="12.75">
      <c r="H55" s="41" t="s">
        <v>511</v>
      </c>
      <c r="I55" s="41"/>
      <c r="J55" s="208">
        <v>60.25459497</v>
      </c>
      <c r="K55" s="208">
        <v>56.255671570000004</v>
      </c>
      <c r="L55" s="208">
        <v>63.70120231</v>
      </c>
      <c r="M55" s="208">
        <v>60.104043700000005</v>
      </c>
      <c r="N55" s="206">
        <f t="shared" si="2"/>
        <v>240.31551255000002</v>
      </c>
      <c r="O55" s="206"/>
      <c r="P55" s="206"/>
    </row>
    <row r="56" spans="8:16" ht="12.75">
      <c r="H56" s="41" t="s">
        <v>512</v>
      </c>
      <c r="I56" s="41"/>
      <c r="J56" s="208">
        <v>5.16439544</v>
      </c>
      <c r="K56" s="208">
        <v>4.75187543</v>
      </c>
      <c r="L56" s="208">
        <v>4.20084458</v>
      </c>
      <c r="M56" s="208">
        <v>5.69158191</v>
      </c>
      <c r="N56" s="206">
        <f t="shared" si="2"/>
        <v>19.80869736</v>
      </c>
      <c r="O56" s="206"/>
      <c r="P56" s="206"/>
    </row>
    <row r="57" spans="8:16" ht="12.75">
      <c r="H57" s="41" t="s">
        <v>513</v>
      </c>
      <c r="I57" s="41"/>
      <c r="J57" s="208">
        <v>16.85860784</v>
      </c>
      <c r="K57" s="208">
        <v>14.06603187</v>
      </c>
      <c r="L57" s="208">
        <v>13.09130719</v>
      </c>
      <c r="M57" s="208">
        <v>11.359086430000001</v>
      </c>
      <c r="N57" s="206">
        <f t="shared" si="2"/>
        <v>55.37503333000001</v>
      </c>
      <c r="O57" s="206"/>
      <c r="P57" s="206"/>
    </row>
    <row r="58" spans="8:16" ht="12.75">
      <c r="H58" s="41" t="s">
        <v>514</v>
      </c>
      <c r="I58" s="41"/>
      <c r="J58" s="208">
        <v>5.274693460000002</v>
      </c>
      <c r="K58" s="208">
        <v>3.837719850000001</v>
      </c>
      <c r="L58" s="208">
        <v>2.150495370000002</v>
      </c>
      <c r="M58" s="208">
        <v>1.3663675800000001</v>
      </c>
      <c r="N58" s="206">
        <f t="shared" si="2"/>
        <v>12.629276260000005</v>
      </c>
      <c r="O58" s="206"/>
      <c r="P58" s="206"/>
    </row>
    <row r="59" spans="5:16" ht="12.75">
      <c r="E59" s="41" t="s">
        <v>49</v>
      </c>
      <c r="F59" s="41"/>
      <c r="G59" s="41"/>
      <c r="J59" s="208">
        <v>639.79287215318</v>
      </c>
      <c r="K59" s="208">
        <v>559.2924628799999</v>
      </c>
      <c r="L59" s="208">
        <v>651.7817820840103</v>
      </c>
      <c r="M59" s="208">
        <v>798.2154258967312</v>
      </c>
      <c r="N59" s="206">
        <f t="shared" si="2"/>
        <v>2649.082543013921</v>
      </c>
      <c r="O59" s="206"/>
      <c r="P59" s="206"/>
    </row>
    <row r="60" spans="8:16" ht="12.75">
      <c r="H60" s="41" t="s">
        <v>50</v>
      </c>
      <c r="I60" s="41"/>
      <c r="J60" s="208">
        <v>29.991175669999997</v>
      </c>
      <c r="K60" s="208">
        <v>32.87761661999999</v>
      </c>
      <c r="L60" s="208">
        <v>46.87457986</v>
      </c>
      <c r="M60" s="208">
        <v>63.163310960000004</v>
      </c>
      <c r="N60" s="206">
        <f t="shared" si="2"/>
        <v>172.90668311</v>
      </c>
      <c r="O60" s="206"/>
      <c r="P60" s="206"/>
    </row>
    <row r="61" spans="8:16" ht="12.75">
      <c r="H61" s="41" t="s">
        <v>51</v>
      </c>
      <c r="I61" s="41"/>
      <c r="J61" s="208">
        <v>456.51264417</v>
      </c>
      <c r="K61" s="208">
        <v>383.69818869999995</v>
      </c>
      <c r="L61" s="208">
        <v>442.30659282000005</v>
      </c>
      <c r="M61" s="208">
        <v>556.44109576</v>
      </c>
      <c r="N61" s="206">
        <f t="shared" si="2"/>
        <v>1838.95852145</v>
      </c>
      <c r="O61" s="206"/>
      <c r="P61" s="206"/>
    </row>
    <row r="62" spans="8:16" ht="12.75">
      <c r="H62" s="41" t="s">
        <v>515</v>
      </c>
      <c r="I62" s="41"/>
      <c r="J62" s="208">
        <v>33.583348029999996</v>
      </c>
      <c r="K62" s="208">
        <v>32.7023772</v>
      </c>
      <c r="L62" s="208">
        <v>36.72418147</v>
      </c>
      <c r="M62" s="208">
        <v>34.41058610999999</v>
      </c>
      <c r="N62" s="206">
        <f t="shared" si="2"/>
        <v>137.42049280999998</v>
      </c>
      <c r="O62" s="206"/>
      <c r="P62" s="206"/>
    </row>
    <row r="63" spans="8:16" ht="12.75">
      <c r="H63" s="41" t="s">
        <v>516</v>
      </c>
      <c r="I63" s="41"/>
      <c r="J63" s="208">
        <v>0.84672451</v>
      </c>
      <c r="K63" s="208">
        <v>0.78636909</v>
      </c>
      <c r="L63" s="208">
        <v>0.92167618</v>
      </c>
      <c r="M63" s="208">
        <v>0.92472565</v>
      </c>
      <c r="N63" s="206">
        <f t="shared" si="2"/>
        <v>3.47949543</v>
      </c>
      <c r="O63" s="206"/>
      <c r="P63" s="206"/>
    </row>
    <row r="64" spans="8:16" ht="12.75">
      <c r="H64" s="41" t="s">
        <v>517</v>
      </c>
      <c r="I64" s="41"/>
      <c r="J64" s="208">
        <v>65.92216119</v>
      </c>
      <c r="K64" s="208">
        <v>54.36353401</v>
      </c>
      <c r="L64" s="208">
        <v>62.88677407</v>
      </c>
      <c r="M64" s="208">
        <v>71.43866057</v>
      </c>
      <c r="N64" s="206">
        <f t="shared" si="2"/>
        <v>254.61112984</v>
      </c>
      <c r="O64" s="206"/>
      <c r="P64" s="206"/>
    </row>
    <row r="65" spans="5:16" ht="12.75">
      <c r="E65" s="41" t="s">
        <v>52</v>
      </c>
      <c r="F65" s="41"/>
      <c r="G65" s="41"/>
      <c r="J65" s="208">
        <v>527.265485942961</v>
      </c>
      <c r="K65" s="208">
        <v>569.7469794206738</v>
      </c>
      <c r="L65" s="208">
        <v>578.919275224712</v>
      </c>
      <c r="M65" s="208">
        <v>558.6213613298314</v>
      </c>
      <c r="N65" s="206">
        <f t="shared" si="2"/>
        <v>2234.553101918178</v>
      </c>
      <c r="O65" s="206"/>
      <c r="P65" s="206"/>
    </row>
    <row r="66" spans="8:16" ht="12.75">
      <c r="H66" s="41" t="s">
        <v>53</v>
      </c>
      <c r="I66" s="41"/>
      <c r="J66" s="208">
        <v>33.62168549</v>
      </c>
      <c r="K66" s="208">
        <v>36.57064706</v>
      </c>
      <c r="L66" s="208">
        <v>31.33410682</v>
      </c>
      <c r="M66" s="208">
        <v>56.30488389999999</v>
      </c>
      <c r="N66" s="206">
        <f t="shared" si="2"/>
        <v>157.83132326999998</v>
      </c>
      <c r="O66" s="206"/>
      <c r="P66" s="206"/>
    </row>
    <row r="67" spans="8:16" ht="12.75">
      <c r="H67" s="41" t="s">
        <v>518</v>
      </c>
      <c r="I67" s="41"/>
      <c r="J67" s="208">
        <v>29.55034177</v>
      </c>
      <c r="K67" s="208">
        <v>83.60343996</v>
      </c>
      <c r="L67" s="208">
        <v>20.67901376</v>
      </c>
      <c r="M67" s="208">
        <v>40.02167945</v>
      </c>
      <c r="N67" s="206">
        <f t="shared" si="2"/>
        <v>173.85447494</v>
      </c>
      <c r="O67" s="206"/>
      <c r="P67" s="206"/>
    </row>
    <row r="68" spans="8:16" ht="12.75">
      <c r="H68" s="41" t="s">
        <v>519</v>
      </c>
      <c r="I68" s="41"/>
      <c r="J68" s="208">
        <v>11.21976333</v>
      </c>
      <c r="K68" s="208">
        <v>12.1412169</v>
      </c>
      <c r="L68" s="208">
        <v>15.03186832</v>
      </c>
      <c r="M68" s="208">
        <v>14.35593485</v>
      </c>
      <c r="N68" s="206">
        <f t="shared" si="2"/>
        <v>52.74878339999999</v>
      </c>
      <c r="O68" s="206"/>
      <c r="P68" s="206"/>
    </row>
    <row r="69" spans="8:16" ht="12.75">
      <c r="H69" s="41" t="s">
        <v>520</v>
      </c>
      <c r="I69" s="41"/>
      <c r="J69" s="208">
        <v>14.134708839999998</v>
      </c>
      <c r="K69" s="208">
        <v>12.568152479999998</v>
      </c>
      <c r="L69" s="208">
        <v>26.9508965</v>
      </c>
      <c r="M69" s="208">
        <v>27.16256006</v>
      </c>
      <c r="N69" s="206">
        <f t="shared" si="2"/>
        <v>80.81631788</v>
      </c>
      <c r="O69" s="206"/>
      <c r="P69" s="206"/>
    </row>
    <row r="70" spans="5:16" ht="12.75">
      <c r="E70" s="41" t="s">
        <v>521</v>
      </c>
      <c r="F70" s="41"/>
      <c r="G70" s="41"/>
      <c r="J70" s="208">
        <v>206.34908789353648</v>
      </c>
      <c r="K70" s="208">
        <v>202.40453141602842</v>
      </c>
      <c r="L70" s="208">
        <v>286.45383009173463</v>
      </c>
      <c r="M70" s="208">
        <v>367.3020604685171</v>
      </c>
      <c r="N70" s="206">
        <f t="shared" si="2"/>
        <v>1062.5095098698166</v>
      </c>
      <c r="O70" s="206"/>
      <c r="P70" s="206"/>
    </row>
    <row r="71" spans="5:16" ht="12.75">
      <c r="E71" s="41"/>
      <c r="F71" s="41"/>
      <c r="G71" s="41"/>
      <c r="H71" s="41" t="s">
        <v>522</v>
      </c>
      <c r="I71" s="41"/>
      <c r="J71" s="208">
        <v>61.13700484</v>
      </c>
      <c r="K71" s="208">
        <v>64.56909719</v>
      </c>
      <c r="L71" s="208">
        <v>78.64413518</v>
      </c>
      <c r="M71" s="208">
        <v>77.99966612</v>
      </c>
      <c r="N71" s="206">
        <f t="shared" si="2"/>
        <v>282.34990332999996</v>
      </c>
      <c r="O71" s="206"/>
      <c r="P71" s="206"/>
    </row>
    <row r="72" spans="5:16" ht="12.75">
      <c r="E72" s="41" t="s">
        <v>523</v>
      </c>
      <c r="F72" s="41"/>
      <c r="G72" s="41"/>
      <c r="J72" s="208">
        <v>277.17450591371426</v>
      </c>
      <c r="K72" s="208">
        <v>315.9805861720861</v>
      </c>
      <c r="L72" s="208">
        <v>375.86422731361375</v>
      </c>
      <c r="M72" s="208">
        <v>450.96278742900563</v>
      </c>
      <c r="N72" s="206">
        <f t="shared" si="2"/>
        <v>1419.9821068284198</v>
      </c>
      <c r="O72" s="206"/>
      <c r="P72" s="206"/>
    </row>
    <row r="73" spans="5:16" ht="12.75">
      <c r="E73" s="41"/>
      <c r="F73" s="41"/>
      <c r="G73" s="41"/>
      <c r="H73" s="41" t="s">
        <v>524</v>
      </c>
      <c r="I73" s="41"/>
      <c r="J73" s="208">
        <v>48.7535286</v>
      </c>
      <c r="K73" s="208">
        <v>39.649796550000005</v>
      </c>
      <c r="L73" s="208">
        <v>45.49562042</v>
      </c>
      <c r="M73" s="208">
        <v>46.70305902</v>
      </c>
      <c r="N73" s="206">
        <f t="shared" si="2"/>
        <v>180.60200458999998</v>
      </c>
      <c r="O73" s="206"/>
      <c r="P73" s="206"/>
    </row>
    <row r="74" spans="5:16" ht="12.75">
      <c r="E74" s="41"/>
      <c r="F74" s="41"/>
      <c r="G74" s="41"/>
      <c r="H74" s="41" t="s">
        <v>525</v>
      </c>
      <c r="I74" s="41"/>
      <c r="J74" s="208">
        <v>39.52723651000001</v>
      </c>
      <c r="K74" s="208">
        <v>77.56804043</v>
      </c>
      <c r="L74" s="208">
        <v>102.74912952999992</v>
      </c>
      <c r="M74" s="208">
        <v>175.60891692999994</v>
      </c>
      <c r="N74" s="206">
        <f t="shared" si="2"/>
        <v>395.4533233999998</v>
      </c>
      <c r="O74" s="206"/>
      <c r="P74" s="206"/>
    </row>
    <row r="75" spans="5:16" ht="12.75">
      <c r="E75" s="41" t="s">
        <v>54</v>
      </c>
      <c r="F75" s="41"/>
      <c r="G75" s="41"/>
      <c r="J75" s="208">
        <v>53.631039099934284</v>
      </c>
      <c r="K75" s="208">
        <v>65.27849209284109</v>
      </c>
      <c r="L75" s="208">
        <v>68.4965545632077</v>
      </c>
      <c r="M75" s="208">
        <v>63.31207140193342</v>
      </c>
      <c r="N75" s="206">
        <f t="shared" si="2"/>
        <v>250.7181571579165</v>
      </c>
      <c r="O75" s="206"/>
      <c r="P75" s="206"/>
    </row>
    <row r="76" spans="3:16" ht="12.75">
      <c r="C76" s="41"/>
      <c r="D76" s="41"/>
      <c r="E76" s="41"/>
      <c r="H76" s="45"/>
      <c r="I76" s="45"/>
      <c r="J76" s="206"/>
      <c r="K76" s="206"/>
      <c r="L76" s="206"/>
      <c r="M76" s="206"/>
      <c r="N76" s="206"/>
      <c r="O76" s="206"/>
      <c r="P76" s="206"/>
    </row>
    <row r="77" spans="1:16" s="37" customFormat="1" ht="12.75">
      <c r="A77" s="39"/>
      <c r="B77" s="39"/>
      <c r="C77" s="41" t="s">
        <v>570</v>
      </c>
      <c r="D77" s="41"/>
      <c r="E77" s="41"/>
      <c r="F77" s="39"/>
      <c r="G77" s="39"/>
      <c r="H77" s="39"/>
      <c r="I77" s="39"/>
      <c r="J77" s="208">
        <v>310.5540808117601</v>
      </c>
      <c r="K77" s="208">
        <v>336.49748485156385</v>
      </c>
      <c r="L77" s="208">
        <v>373.9556348735565</v>
      </c>
      <c r="M77" s="208">
        <v>429.53342895129225</v>
      </c>
      <c r="N77" s="206">
        <f>SUM(J77:M77)</f>
        <v>1450.5406294881727</v>
      </c>
      <c r="O77" s="207"/>
      <c r="P77" s="206"/>
    </row>
    <row r="78" spans="1:16" s="37" customFormat="1" ht="12.75">
      <c r="A78" s="39"/>
      <c r="B78" s="39"/>
      <c r="C78" s="41"/>
      <c r="D78" s="41"/>
      <c r="E78" s="41"/>
      <c r="F78" s="39"/>
      <c r="G78" s="39"/>
      <c r="H78" s="39"/>
      <c r="I78" s="39"/>
      <c r="J78" s="208"/>
      <c r="K78" s="208"/>
      <c r="L78" s="208"/>
      <c r="M78" s="208"/>
      <c r="N78" s="207"/>
      <c r="O78" s="207"/>
      <c r="P78" s="206"/>
    </row>
    <row r="79" spans="1:16" s="37" customFormat="1" ht="12.75">
      <c r="A79" s="39"/>
      <c r="B79" s="48" t="s">
        <v>571</v>
      </c>
      <c r="C79" s="39"/>
      <c r="D79" s="41"/>
      <c r="E79" s="41"/>
      <c r="F79" s="39"/>
      <c r="G79" s="39"/>
      <c r="H79" s="39"/>
      <c r="I79" s="39"/>
      <c r="J79" s="208">
        <v>0.524192</v>
      </c>
      <c r="K79" s="208">
        <v>0.155402</v>
      </c>
      <c r="L79" s="208">
        <v>0.07633499999999994</v>
      </c>
      <c r="M79" s="208">
        <v>0.06302600000000007</v>
      </c>
      <c r="N79" s="207">
        <f>SUM(J79:M79)</f>
        <v>0.818955</v>
      </c>
      <c r="O79" s="207"/>
      <c r="P79" s="206"/>
    </row>
    <row r="80" spans="1:16" s="37" customFormat="1" ht="12.75">
      <c r="A80" s="39"/>
      <c r="B80" s="39"/>
      <c r="C80" s="41"/>
      <c r="D80" s="41"/>
      <c r="E80" s="41"/>
      <c r="F80" s="39"/>
      <c r="G80" s="39"/>
      <c r="H80" s="39"/>
      <c r="I80" s="39"/>
      <c r="J80" s="208"/>
      <c r="K80" s="208"/>
      <c r="L80" s="208"/>
      <c r="M80" s="208"/>
      <c r="N80" s="207"/>
      <c r="O80" s="207"/>
      <c r="P80" s="206"/>
    </row>
    <row r="81" spans="1:16" s="37" customFormat="1" ht="12.75">
      <c r="A81" s="39"/>
      <c r="B81" s="48" t="s">
        <v>572</v>
      </c>
      <c r="C81" s="39"/>
      <c r="D81" s="41"/>
      <c r="E81" s="41"/>
      <c r="F81" s="39"/>
      <c r="G81" s="39"/>
      <c r="H81" s="39"/>
      <c r="I81" s="39"/>
      <c r="J81" s="208">
        <v>72.655541</v>
      </c>
      <c r="K81" s="208">
        <v>74.564124</v>
      </c>
      <c r="L81" s="208">
        <v>134.187037</v>
      </c>
      <c r="M81" s="208">
        <v>126.27768999999998</v>
      </c>
      <c r="N81" s="207">
        <f>SUM(J81:M81)</f>
        <v>407.684392</v>
      </c>
      <c r="O81" s="207"/>
      <c r="P81" s="206"/>
    </row>
    <row r="82" spans="1:16" s="37" customFormat="1" ht="12.75">
      <c r="A82" s="39"/>
      <c r="B82" s="39"/>
      <c r="C82" s="41"/>
      <c r="D82" s="41"/>
      <c r="E82" s="41"/>
      <c r="F82" s="39"/>
      <c r="G82" s="39"/>
      <c r="H82" s="39"/>
      <c r="I82" s="39"/>
      <c r="J82" s="208"/>
      <c r="K82" s="208"/>
      <c r="L82" s="208"/>
      <c r="M82" s="208"/>
      <c r="N82" s="207"/>
      <c r="O82" s="207"/>
      <c r="P82" s="206"/>
    </row>
    <row r="83" spans="1:16" s="37" customFormat="1" ht="12.75">
      <c r="A83" s="39"/>
      <c r="B83" s="48" t="s">
        <v>573</v>
      </c>
      <c r="C83" s="39"/>
      <c r="D83" s="41"/>
      <c r="E83" s="41"/>
      <c r="F83" s="39"/>
      <c r="G83" s="39"/>
      <c r="H83" s="39"/>
      <c r="I83" s="39"/>
      <c r="J83" s="208">
        <v>217.71735528</v>
      </c>
      <c r="K83" s="208">
        <v>207.1556592348</v>
      </c>
      <c r="L83" s="208">
        <v>221.4768669</v>
      </c>
      <c r="M83" s="208">
        <v>260.42775421</v>
      </c>
      <c r="N83" s="207">
        <f>SUM(J83:M83)</f>
        <v>906.7776356247999</v>
      </c>
      <c r="O83" s="207"/>
      <c r="P83" s="206"/>
    </row>
    <row r="84" spans="1:16" s="37" customFormat="1" ht="12.75">
      <c r="A84" s="39"/>
      <c r="B84" s="39"/>
      <c r="C84" s="41"/>
      <c r="D84" s="41"/>
      <c r="E84" s="41"/>
      <c r="F84" s="39"/>
      <c r="G84" s="39"/>
      <c r="H84" s="39"/>
      <c r="I84" s="39"/>
      <c r="J84" s="207"/>
      <c r="K84" s="207"/>
      <c r="L84" s="207"/>
      <c r="M84" s="207"/>
      <c r="N84" s="207"/>
      <c r="O84" s="207"/>
      <c r="P84" s="206"/>
    </row>
    <row r="85" spans="1:16" ht="13.5" thickBot="1">
      <c r="A85" s="43"/>
      <c r="B85" s="210" t="s">
        <v>574</v>
      </c>
      <c r="C85" s="43"/>
      <c r="D85" s="43"/>
      <c r="E85" s="43"/>
      <c r="F85" s="43"/>
      <c r="G85" s="43"/>
      <c r="H85" s="211"/>
      <c r="I85" s="211"/>
      <c r="J85" s="212">
        <f>SUM(J9,J79,J81,J83)</f>
        <v>11509.252768684875</v>
      </c>
      <c r="K85" s="212">
        <f>SUM(K9,K79,K81,K83)</f>
        <v>12861.54787317025</v>
      </c>
      <c r="L85" s="212">
        <f>SUM(L9,L79,L81,L83)</f>
        <v>14128.645415483856</v>
      </c>
      <c r="M85" s="212">
        <f>SUM(M9,M79,M81,M83)</f>
        <v>15504.924056022102</v>
      </c>
      <c r="N85" s="212">
        <f>SUM(N9,N79,N81,N83)</f>
        <v>54004.37011336108</v>
      </c>
      <c r="O85" s="206"/>
      <c r="P85" s="206"/>
    </row>
    <row r="86" spans="1:16" ht="12.75">
      <c r="A86" s="41"/>
      <c r="B86" s="48"/>
      <c r="C86" s="41"/>
      <c r="D86" s="41"/>
      <c r="E86" s="41"/>
      <c r="F86" s="41"/>
      <c r="G86" s="41"/>
      <c r="H86" s="94"/>
      <c r="I86" s="94"/>
      <c r="J86" s="213"/>
      <c r="K86" s="213"/>
      <c r="L86" s="213"/>
      <c r="M86" s="213"/>
      <c r="N86" s="213"/>
      <c r="O86" s="206"/>
      <c r="P86" s="206"/>
    </row>
    <row r="87" spans="8:16" ht="12.75">
      <c r="H87" s="217"/>
      <c r="J87" s="206"/>
      <c r="K87" s="206"/>
      <c r="L87" s="206"/>
      <c r="M87" s="206"/>
      <c r="N87" s="206"/>
      <c r="O87" s="206"/>
      <c r="P87" s="206"/>
    </row>
    <row r="88" spans="10:16" ht="12.75">
      <c r="J88" s="206"/>
      <c r="K88" s="206"/>
      <c r="L88" s="206"/>
      <c r="M88" s="206"/>
      <c r="N88" s="206"/>
      <c r="O88" s="206"/>
      <c r="P88" s="206"/>
    </row>
    <row r="89" spans="10:16" ht="12.75">
      <c r="J89" s="206"/>
      <c r="K89" s="206"/>
      <c r="L89" s="206"/>
      <c r="M89" s="206"/>
      <c r="N89" s="206"/>
      <c r="O89" s="206"/>
      <c r="P89" s="206"/>
    </row>
    <row r="90" spans="10:16" ht="12.75">
      <c r="J90" s="206"/>
      <c r="K90" s="206"/>
      <c r="L90" s="206"/>
      <c r="M90" s="206"/>
      <c r="N90" s="206"/>
      <c r="O90" s="206"/>
      <c r="P90" s="206"/>
    </row>
    <row r="91" spans="10:16" ht="12.75">
      <c r="J91" s="206"/>
      <c r="K91" s="206"/>
      <c r="L91" s="206"/>
      <c r="M91" s="206"/>
      <c r="N91" s="206"/>
      <c r="O91" s="206"/>
      <c r="P91" s="206"/>
    </row>
    <row r="92" spans="10:16" ht="12.75">
      <c r="J92" s="206"/>
      <c r="K92" s="206"/>
      <c r="L92" s="206"/>
      <c r="M92" s="206"/>
      <c r="N92" s="206"/>
      <c r="O92" s="206"/>
      <c r="P92" s="206"/>
    </row>
    <row r="93" spans="10:16" ht="12.75">
      <c r="J93" s="206"/>
      <c r="K93" s="206"/>
      <c r="L93" s="206"/>
      <c r="M93" s="206"/>
      <c r="N93" s="206"/>
      <c r="O93" s="206"/>
      <c r="P93" s="206"/>
    </row>
    <row r="94" spans="10:16" ht="12.75">
      <c r="J94" s="206"/>
      <c r="K94" s="206"/>
      <c r="L94" s="206"/>
      <c r="M94" s="206"/>
      <c r="N94" s="206"/>
      <c r="O94" s="206"/>
      <c r="P94" s="206"/>
    </row>
    <row r="95" spans="10:16" ht="12.75">
      <c r="J95" s="206"/>
      <c r="K95" s="206"/>
      <c r="L95" s="206"/>
      <c r="M95" s="206"/>
      <c r="N95" s="206"/>
      <c r="O95" s="206"/>
      <c r="P95" s="206"/>
    </row>
  </sheetData>
  <sheetProtection/>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zoomScalePageLayoutView="0" workbookViewId="0" topLeftCell="A1">
      <selection activeCell="J32" sqref="J32"/>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544</v>
      </c>
      <c r="G1" s="34"/>
      <c r="H1" s="34"/>
      <c r="I1" s="34"/>
      <c r="J1" s="34"/>
      <c r="K1" s="34"/>
      <c r="L1" s="34"/>
      <c r="M1" s="34"/>
      <c r="N1" s="34"/>
      <c r="O1" s="34"/>
    </row>
    <row r="2" spans="1:15" s="35" customFormat="1" ht="12.75">
      <c r="A2" s="36"/>
      <c r="B2" s="36"/>
      <c r="C2" s="36"/>
      <c r="D2" s="36"/>
      <c r="E2" s="36"/>
      <c r="F2" s="34" t="s">
        <v>62</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402" t="s">
        <v>541</v>
      </c>
      <c r="G5" s="402"/>
      <c r="H5" s="402"/>
      <c r="I5" s="402"/>
      <c r="J5" s="402"/>
    </row>
    <row r="6" spans="1:10" s="15" customFormat="1" ht="12.75">
      <c r="A6" s="74" t="s">
        <v>232</v>
      </c>
      <c r="B6" s="75"/>
      <c r="C6" s="75"/>
      <c r="D6" s="75"/>
      <c r="E6" s="75"/>
      <c r="F6" s="42" t="s">
        <v>395</v>
      </c>
      <c r="G6" s="42" t="s">
        <v>396</v>
      </c>
      <c r="H6" s="42" t="s">
        <v>397</v>
      </c>
      <c r="I6" s="42" t="s">
        <v>398</v>
      </c>
      <c r="J6" s="42" t="s">
        <v>543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422</v>
      </c>
      <c r="F10" s="133" t="e">
        <f>SUM(F11:F13)</f>
        <v>#REF!</v>
      </c>
      <c r="G10" s="133" t="e">
        <f>SUM(G11:G13)</f>
        <v>#REF!</v>
      </c>
      <c r="H10" s="133" t="e">
        <f>SUM(H11:H13)</f>
        <v>#REF!</v>
      </c>
      <c r="I10" s="133">
        <f>SUM(I11:I13)</f>
        <v>2914.3663148548</v>
      </c>
      <c r="J10" s="133" t="e">
        <f>SUM(J11:J13)</f>
        <v>#REF!</v>
      </c>
    </row>
    <row r="11" spans="3:10" ht="12">
      <c r="C11" s="70" t="s">
        <v>357</v>
      </c>
      <c r="F11" s="133" t="e">
        <v>#REF!</v>
      </c>
      <c r="G11" s="133" t="e">
        <v>#REF!</v>
      </c>
      <c r="H11" s="133" t="e">
        <v>#REF!</v>
      </c>
      <c r="I11" s="133">
        <v>979.0636993807</v>
      </c>
      <c r="J11" s="133" t="e">
        <f>SUM(F11:I11)</f>
        <v>#REF!</v>
      </c>
    </row>
    <row r="12" spans="3:10" ht="12">
      <c r="C12" s="70" t="s">
        <v>358</v>
      </c>
      <c r="F12" s="133" t="e">
        <v>#REF!</v>
      </c>
      <c r="G12" s="133" t="e">
        <v>#REF!</v>
      </c>
      <c r="H12" s="133" t="e">
        <v>#REF!</v>
      </c>
      <c r="I12" s="133">
        <v>723.36600162</v>
      </c>
      <c r="J12" s="133" t="e">
        <f>SUM(F12:I12)</f>
        <v>#REF!</v>
      </c>
    </row>
    <row r="13" spans="3:10" ht="12">
      <c r="C13" s="70" t="s">
        <v>60</v>
      </c>
      <c r="F13" s="133" t="e">
        <v>#REF!</v>
      </c>
      <c r="G13" s="133" t="e">
        <v>#REF!</v>
      </c>
      <c r="H13" s="133" t="e">
        <v>#REF!</v>
      </c>
      <c r="I13" s="133">
        <v>1211.9366138541</v>
      </c>
      <c r="J13" s="133" t="e">
        <f>SUM(F13:I13)</f>
        <v>#REF!</v>
      </c>
    </row>
    <row r="14" spans="6:10" ht="12">
      <c r="F14" s="133"/>
      <c r="G14" s="133"/>
      <c r="H14" s="133"/>
      <c r="I14" s="133"/>
      <c r="J14" s="133"/>
    </row>
    <row r="15" spans="2:10" ht="12">
      <c r="B15" s="70" t="s">
        <v>359</v>
      </c>
      <c r="F15" s="138">
        <v>123.9</v>
      </c>
      <c r="G15" s="138">
        <v>126.5</v>
      </c>
      <c r="H15" s="138">
        <v>129.3</v>
      </c>
      <c r="I15" s="138">
        <v>140.3</v>
      </c>
      <c r="J15" s="138">
        <v>130.1</v>
      </c>
    </row>
    <row r="16" spans="6:10" ht="12">
      <c r="F16" s="133"/>
      <c r="G16" s="133"/>
      <c r="H16" s="133"/>
      <c r="I16" s="133"/>
      <c r="J16" s="133"/>
    </row>
    <row r="17" spans="2:10" ht="12">
      <c r="B17" s="70" t="s">
        <v>360</v>
      </c>
      <c r="F17" s="133">
        <f>IF(ISERROR(F27/F10/2.204622*100),,F27/F10/2.204622*100)</f>
        <v>0</v>
      </c>
      <c r="G17" s="133">
        <f>IF(ISERROR(G27/G10/2.204622*100),,G27/G10/2.204622*100)</f>
        <v>0</v>
      </c>
      <c r="H17" s="133">
        <f>IF(ISERROR(H27/H10/2.204622*100),,H27/H10/2.204622*100)</f>
        <v>0</v>
      </c>
      <c r="I17" s="133">
        <f>IF(ISERROR(I27/I10/2.204622*100),,I27/I10/2.204622*100)</f>
        <v>302.53868997555236</v>
      </c>
      <c r="J17" s="133">
        <f>IF(ISERROR(J27/J10/2.204622*100),,J27/J10/2.204622*100)</f>
        <v>0</v>
      </c>
    </row>
    <row r="18" spans="3:10" ht="12">
      <c r="C18" s="70" t="s">
        <v>357</v>
      </c>
      <c r="F18" s="133">
        <f aca="true" t="shared" si="0" ref="F18:J20">IF(ISERROR(F28/F11/2.204622*100),,F28/F11/2.204622*100)</f>
        <v>0</v>
      </c>
      <c r="G18" s="133">
        <f t="shared" si="0"/>
        <v>0</v>
      </c>
      <c r="H18" s="133">
        <f t="shared" si="0"/>
        <v>0</v>
      </c>
      <c r="I18" s="133">
        <f t="shared" si="0"/>
        <v>312.3695856056489</v>
      </c>
      <c r="J18" s="133">
        <f t="shared" si="0"/>
        <v>0</v>
      </c>
    </row>
    <row r="19" spans="3:10" ht="12">
      <c r="C19" s="70" t="s">
        <v>358</v>
      </c>
      <c r="F19" s="133">
        <f t="shared" si="0"/>
        <v>0</v>
      </c>
      <c r="G19" s="133">
        <f t="shared" si="0"/>
        <v>0</v>
      </c>
      <c r="H19" s="133">
        <f t="shared" si="0"/>
        <v>0</v>
      </c>
      <c r="I19" s="133">
        <f t="shared" si="0"/>
        <v>283.5252739831817</v>
      </c>
      <c r="J19" s="133">
        <f t="shared" si="0"/>
        <v>0</v>
      </c>
    </row>
    <row r="20" spans="3:10" ht="12">
      <c r="C20" s="70" t="s">
        <v>60</v>
      </c>
      <c r="F20" s="133">
        <f t="shared" si="0"/>
        <v>0</v>
      </c>
      <c r="G20" s="133">
        <f t="shared" si="0"/>
        <v>0</v>
      </c>
      <c r="H20" s="133">
        <f t="shared" si="0"/>
        <v>0</v>
      </c>
      <c r="I20" s="133">
        <f t="shared" si="0"/>
        <v>305.9452919483912</v>
      </c>
      <c r="J20" s="133">
        <f t="shared" si="0"/>
        <v>0</v>
      </c>
    </row>
    <row r="21" spans="6:10" ht="12">
      <c r="F21" s="133"/>
      <c r="G21" s="133"/>
      <c r="H21" s="133"/>
      <c r="I21" s="133"/>
      <c r="J21" s="133"/>
    </row>
    <row r="22" spans="2:13" ht="12">
      <c r="B22" s="70" t="s">
        <v>361</v>
      </c>
      <c r="F22" s="133">
        <f>F15-F17</f>
        <v>123.9</v>
      </c>
      <c r="G22" s="133">
        <f>G15-G17</f>
        <v>126.5</v>
      </c>
      <c r="H22" s="133">
        <f>H15-H17</f>
        <v>129.3</v>
      </c>
      <c r="I22" s="133">
        <f>I15-I17</f>
        <v>-162.23868997555235</v>
      </c>
      <c r="J22" s="133">
        <f>J15-J17</f>
        <v>130.1</v>
      </c>
      <c r="M22" s="70"/>
    </row>
    <row r="23" spans="3:10" ht="12">
      <c r="C23" s="70" t="s">
        <v>357</v>
      </c>
      <c r="F23" s="133">
        <f>F15-F18</f>
        <v>123.9</v>
      </c>
      <c r="G23" s="133">
        <f>G15-G18</f>
        <v>126.5</v>
      </c>
      <c r="H23" s="133">
        <f>H15-H18</f>
        <v>129.3</v>
      </c>
      <c r="I23" s="133">
        <f>I15-I18</f>
        <v>-172.0695856056489</v>
      </c>
      <c r="J23" s="133">
        <f>J15-J18</f>
        <v>130.1</v>
      </c>
    </row>
    <row r="24" spans="3:10" ht="12">
      <c r="C24" s="70" t="s">
        <v>358</v>
      </c>
      <c r="F24" s="133">
        <f>F15-F19</f>
        <v>123.9</v>
      </c>
      <c r="G24" s="133">
        <f>G15-G19</f>
        <v>126.5</v>
      </c>
      <c r="H24" s="133">
        <f>H15-H19</f>
        <v>129.3</v>
      </c>
      <c r="I24" s="133">
        <f>I15-I19</f>
        <v>-143.2252739831817</v>
      </c>
      <c r="J24" s="133">
        <f>J15-J19</f>
        <v>130.1</v>
      </c>
    </row>
    <row r="25" spans="3:10" ht="12">
      <c r="C25" s="70" t="s">
        <v>60</v>
      </c>
      <c r="F25" s="133">
        <f>F15-F20</f>
        <v>123.9</v>
      </c>
      <c r="G25" s="133">
        <f>G15-G20</f>
        <v>126.5</v>
      </c>
      <c r="H25" s="133">
        <f>H15-H20</f>
        <v>129.3</v>
      </c>
      <c r="I25" s="133">
        <f>I15-I20</f>
        <v>-165.64529194839116</v>
      </c>
      <c r="J25" s="133">
        <f>J15-J20</f>
        <v>130.1</v>
      </c>
    </row>
    <row r="26" spans="6:10" ht="12">
      <c r="F26" s="133"/>
      <c r="G26" s="133"/>
      <c r="H26" s="133"/>
      <c r="I26" s="133"/>
      <c r="J26" s="133"/>
    </row>
    <row r="27" spans="2:10" ht="12">
      <c r="B27" s="70" t="s">
        <v>362</v>
      </c>
      <c r="F27" s="133" t="e">
        <f>SUM(F28:F30)</f>
        <v>#REF!</v>
      </c>
      <c r="G27" s="133" t="e">
        <f>SUM(G28:G30)</f>
        <v>#REF!</v>
      </c>
      <c r="H27" s="133" t="e">
        <f>SUM(H28:H30)</f>
        <v>#REF!</v>
      </c>
      <c r="I27" s="133">
        <f>SUM(I28:I30)</f>
        <v>19438.341044078057</v>
      </c>
      <c r="J27" s="133" t="e">
        <f>SUM(J28:J30)</f>
        <v>#REF!</v>
      </c>
    </row>
    <row r="28" spans="3:10" ht="12">
      <c r="C28" s="70" t="s">
        <v>357</v>
      </c>
      <c r="F28" s="133" t="e">
        <v>#REF!</v>
      </c>
      <c r="G28" s="133" t="e">
        <v>#REF!</v>
      </c>
      <c r="H28" s="133" t="e">
        <v>#REF!</v>
      </c>
      <c r="I28" s="133">
        <v>6742.389335009302</v>
      </c>
      <c r="J28" s="133" t="e">
        <f>SUM(F28:I28)</f>
        <v>#REF!</v>
      </c>
    </row>
    <row r="29" spans="3:10" ht="12">
      <c r="C29" s="70" t="s">
        <v>358</v>
      </c>
      <c r="F29" s="133" t="e">
        <v>#REF!</v>
      </c>
      <c r="G29" s="133" t="e">
        <v>#REF!</v>
      </c>
      <c r="H29" s="133" t="e">
        <v>#REF!</v>
      </c>
      <c r="I29" s="133">
        <v>4521.5153409618515</v>
      </c>
      <c r="J29" s="133" t="e">
        <f>SUM(F29:I29)</f>
        <v>#REF!</v>
      </c>
    </row>
    <row r="30" spans="3:10" ht="12">
      <c r="C30" s="70" t="s">
        <v>60</v>
      </c>
      <c r="F30" s="133" t="e">
        <v>#REF!</v>
      </c>
      <c r="G30" s="133" t="e">
        <v>#REF!</v>
      </c>
      <c r="H30" s="133" t="e">
        <v>#REF!</v>
      </c>
      <c r="I30" s="133">
        <v>8174.4363681069035</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63</v>
      </c>
      <c r="B34" s="8" t="s">
        <v>64</v>
      </c>
      <c r="I34" s="23"/>
      <c r="J34" s="23"/>
      <c r="K34" s="23"/>
      <c r="L34" s="23"/>
      <c r="M34" s="23"/>
    </row>
    <row r="35" spans="1:13" ht="12">
      <c r="A35" s="21"/>
      <c r="I35" s="23"/>
      <c r="J35" s="23"/>
      <c r="K35" s="23"/>
      <c r="L35" s="23"/>
      <c r="M35" s="23"/>
    </row>
    <row r="36" ht="12">
      <c r="A36"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O65"/>
  <sheetViews>
    <sheetView zoomScale="75" zoomScaleNormal="75" zoomScaleSheetLayoutView="75" zoomScalePageLayoutView="0" workbookViewId="0" topLeftCell="A1">
      <selection activeCell="H70" sqref="H70"/>
    </sheetView>
  </sheetViews>
  <sheetFormatPr defaultColWidth="11.421875" defaultRowHeight="12.75"/>
  <cols>
    <col min="1" max="2" width="0.9921875" style="155" customWidth="1"/>
    <col min="3" max="3" width="1.28515625" style="155" customWidth="1"/>
    <col min="4" max="6" width="1.8515625" style="155" customWidth="1"/>
    <col min="7" max="7" width="1.57421875" style="155" customWidth="1"/>
    <col min="8" max="8" width="67.8515625" style="155" customWidth="1"/>
    <col min="9" max="12" width="8.7109375" style="155" customWidth="1"/>
    <col min="13" max="13" width="9.7109375" style="155" customWidth="1"/>
    <col min="14" max="14" width="1.28515625" style="155" customWidth="1"/>
    <col min="15" max="16384" width="11.421875" style="155" customWidth="1"/>
  </cols>
  <sheetData>
    <row r="1" spans="1:13" s="169" customFormat="1" ht="12.75">
      <c r="A1" s="218"/>
      <c r="B1" s="218"/>
      <c r="C1" s="218"/>
      <c r="D1" s="218"/>
      <c r="E1" s="218"/>
      <c r="F1" s="218"/>
      <c r="G1" s="153"/>
      <c r="H1" s="153"/>
      <c r="I1" s="153"/>
      <c r="J1" s="153"/>
      <c r="K1" s="153"/>
      <c r="L1" s="153"/>
      <c r="M1" s="153"/>
    </row>
    <row r="2" spans="1:13" s="169" customFormat="1" ht="12.75">
      <c r="A2" s="218"/>
      <c r="B2" s="215" t="s">
        <v>733</v>
      </c>
      <c r="C2" s="153"/>
      <c r="D2" s="218"/>
      <c r="E2" s="218"/>
      <c r="F2" s="218"/>
      <c r="G2" s="153"/>
      <c r="H2" s="153"/>
      <c r="I2" s="153"/>
      <c r="J2" s="153"/>
      <c r="K2" s="153"/>
      <c r="L2" s="153"/>
      <c r="M2" s="153"/>
    </row>
    <row r="3" spans="2:13" s="169" customFormat="1" ht="12.75">
      <c r="B3" s="216" t="s">
        <v>0</v>
      </c>
      <c r="C3" s="154"/>
      <c r="D3" s="154"/>
      <c r="E3" s="154"/>
      <c r="F3" s="154"/>
      <c r="G3" s="154"/>
      <c r="H3" s="154"/>
      <c r="I3" s="154"/>
      <c r="J3" s="154"/>
      <c r="K3" s="154"/>
      <c r="L3" s="154"/>
      <c r="M3" s="154"/>
    </row>
    <row r="4" spans="3:13" ht="13.5" thickBot="1">
      <c r="C4" s="219"/>
      <c r="D4" s="219"/>
      <c r="E4" s="219"/>
      <c r="F4" s="219"/>
      <c r="G4" s="219"/>
      <c r="H4" s="219"/>
      <c r="I4" s="219"/>
      <c r="J4" s="219"/>
      <c r="K4" s="219"/>
      <c r="L4" s="219"/>
      <c r="M4" s="219"/>
    </row>
    <row r="5" spans="1:13" s="39" customFormat="1" ht="12.75">
      <c r="A5" s="40"/>
      <c r="B5" s="40"/>
      <c r="C5" s="40"/>
      <c r="D5" s="40"/>
      <c r="E5" s="40"/>
      <c r="F5" s="40"/>
      <c r="G5" s="40"/>
      <c r="H5" s="40"/>
      <c r="I5" s="220" t="s">
        <v>575</v>
      </c>
      <c r="J5" s="221"/>
      <c r="K5" s="221"/>
      <c r="L5" s="221"/>
      <c r="M5" s="222" t="s">
        <v>55</v>
      </c>
    </row>
    <row r="6" spans="1:13" s="39" customFormat="1" ht="12.75">
      <c r="A6" s="41"/>
      <c r="B6" s="41"/>
      <c r="C6" s="41" t="s">
        <v>232</v>
      </c>
      <c r="D6" s="41"/>
      <c r="E6" s="41"/>
      <c r="F6" s="41"/>
      <c r="G6" s="41"/>
      <c r="H6" s="41"/>
      <c r="I6" s="223" t="s">
        <v>562</v>
      </c>
      <c r="J6" s="223" t="s">
        <v>445</v>
      </c>
      <c r="K6" s="223" t="s">
        <v>576</v>
      </c>
      <c r="L6" s="223" t="s">
        <v>577</v>
      </c>
      <c r="M6" s="224"/>
    </row>
    <row r="7" spans="1:13" s="39" customFormat="1" ht="13.5" thickBot="1">
      <c r="A7" s="43"/>
      <c r="B7" s="43"/>
      <c r="C7" s="43"/>
      <c r="D7" s="43"/>
      <c r="E7" s="43"/>
      <c r="F7" s="43"/>
      <c r="G7" s="43"/>
      <c r="H7" s="44"/>
      <c r="I7" s="44"/>
      <c r="J7" s="44"/>
      <c r="K7" s="44"/>
      <c r="L7" s="44"/>
      <c r="M7" s="44"/>
    </row>
    <row r="8" spans="9:15" ht="12.75">
      <c r="I8" s="158"/>
      <c r="J8" s="158"/>
      <c r="K8" s="158"/>
      <c r="L8" s="175"/>
      <c r="M8" s="175"/>
      <c r="N8" s="158"/>
      <c r="O8" s="158"/>
    </row>
    <row r="9" spans="9:15" ht="12.75">
      <c r="I9" s="158"/>
      <c r="J9" s="158"/>
      <c r="K9" s="158"/>
      <c r="L9" s="175"/>
      <c r="M9" s="175"/>
      <c r="N9" s="158"/>
      <c r="O9" s="158"/>
    </row>
    <row r="10" spans="3:15" ht="12.75">
      <c r="C10" s="169" t="s">
        <v>578</v>
      </c>
      <c r="I10" s="167">
        <f>SUM(I13,I30)</f>
        <v>9357.269695037072</v>
      </c>
      <c r="J10" s="167">
        <f>SUM(J13,J30)</f>
        <v>9479.395599635478</v>
      </c>
      <c r="K10" s="167">
        <f>SUM(K13,K30)</f>
        <v>10678.023071168886</v>
      </c>
      <c r="L10" s="174">
        <f>SUM(L13,L30)</f>
        <v>12162.42178422356</v>
      </c>
      <c r="M10" s="174">
        <f>SUM(I10:L10)</f>
        <v>41677.110150065</v>
      </c>
      <c r="N10" s="158"/>
      <c r="O10" s="158"/>
    </row>
    <row r="11" spans="3:15" ht="12.75">
      <c r="C11" s="169"/>
      <c r="I11" s="158"/>
      <c r="J11" s="158"/>
      <c r="K11" s="158"/>
      <c r="L11" s="175"/>
      <c r="M11" s="175"/>
      <c r="N11" s="158"/>
      <c r="O11" s="158"/>
    </row>
    <row r="12" spans="3:15" ht="12.75">
      <c r="C12" s="169"/>
      <c r="I12" s="158"/>
      <c r="J12" s="158"/>
      <c r="K12" s="158"/>
      <c r="L12" s="175"/>
      <c r="M12" s="175"/>
      <c r="N12" s="158"/>
      <c r="O12" s="158"/>
    </row>
    <row r="13" spans="3:15" ht="12.75">
      <c r="C13" s="169"/>
      <c r="D13" s="155" t="s">
        <v>579</v>
      </c>
      <c r="I13" s="158">
        <f>SUM(I15,I20,I27)</f>
        <v>8768.559264117072</v>
      </c>
      <c r="J13" s="158">
        <f>SUM(J15,J20,J27)</f>
        <v>8817.784434115478</v>
      </c>
      <c r="K13" s="158">
        <f>SUM(K15,K20,K27)</f>
        <v>9937.965295328886</v>
      </c>
      <c r="L13" s="175">
        <f>SUM(L15,L20,L27)</f>
        <v>11271.60706903356</v>
      </c>
      <c r="M13" s="175">
        <f>SUM(I13:L13)</f>
        <v>38795.916062594995</v>
      </c>
      <c r="N13" s="158"/>
      <c r="O13" s="158"/>
    </row>
    <row r="14" spans="9:15" ht="12.75">
      <c r="I14" s="158"/>
      <c r="J14" s="158"/>
      <c r="K14" s="158"/>
      <c r="L14" s="175"/>
      <c r="M14" s="175"/>
      <c r="N14" s="158"/>
      <c r="O14" s="158"/>
    </row>
    <row r="15" spans="6:15" ht="12.75">
      <c r="F15" s="169" t="s">
        <v>580</v>
      </c>
      <c r="I15" s="158">
        <f>SUM(I16:I18)</f>
        <v>1944.0779361690004</v>
      </c>
      <c r="J15" s="158">
        <f>SUM(J16:J18)</f>
        <v>1869.5781375854406</v>
      </c>
      <c r="K15" s="158">
        <f>SUM(K16:K18)</f>
        <v>2283.0949559072656</v>
      </c>
      <c r="L15" s="158">
        <f>SUM(L16:L18)</f>
        <v>2648.293423152581</v>
      </c>
      <c r="M15" s="175">
        <f>SUM(I15:L15)</f>
        <v>8745.044452814287</v>
      </c>
      <c r="N15" s="158"/>
      <c r="O15" s="158"/>
    </row>
    <row r="16" spans="7:15" ht="12.75">
      <c r="G16" s="155" t="s">
        <v>526</v>
      </c>
      <c r="I16" s="158">
        <v>491.822117305668</v>
      </c>
      <c r="J16" s="158">
        <v>597.5092600672273</v>
      </c>
      <c r="K16" s="158">
        <v>752.9854979570721</v>
      </c>
      <c r="L16" s="158">
        <v>1075.8631897167293</v>
      </c>
      <c r="M16" s="175">
        <f>SUM(I16:L16)</f>
        <v>2918.1800650466967</v>
      </c>
      <c r="N16" s="158"/>
      <c r="O16" s="158"/>
    </row>
    <row r="17" spans="7:15" ht="12.75">
      <c r="G17" s="155" t="s">
        <v>527</v>
      </c>
      <c r="I17" s="158">
        <v>622.7267749988215</v>
      </c>
      <c r="J17" s="158">
        <v>395.6920839231435</v>
      </c>
      <c r="K17" s="158">
        <v>597.3765062389568</v>
      </c>
      <c r="L17" s="158">
        <v>572.4640361590835</v>
      </c>
      <c r="M17" s="175">
        <f>SUM(I17:L17)</f>
        <v>2188.2594013200055</v>
      </c>
      <c r="N17" s="158"/>
      <c r="O17" s="158"/>
    </row>
    <row r="18" spans="7:15" ht="12.75">
      <c r="G18" s="155" t="s">
        <v>528</v>
      </c>
      <c r="I18" s="158">
        <v>829.5290438645109</v>
      </c>
      <c r="J18" s="158">
        <v>876.3767935950698</v>
      </c>
      <c r="K18" s="158">
        <v>932.7329517112365</v>
      </c>
      <c r="L18" s="158">
        <v>999.9661972767682</v>
      </c>
      <c r="M18" s="175">
        <f>SUM(I18:L18)</f>
        <v>3638.6049864475854</v>
      </c>
      <c r="N18" s="158"/>
      <c r="O18" s="158"/>
    </row>
    <row r="19" spans="9:15" ht="12.75">
      <c r="I19" s="158"/>
      <c r="J19" s="158"/>
      <c r="K19" s="158"/>
      <c r="L19" s="175"/>
      <c r="M19" s="175"/>
      <c r="N19" s="158"/>
      <c r="O19" s="158"/>
    </row>
    <row r="20" spans="6:15" ht="12.75">
      <c r="F20" s="169" t="s">
        <v>581</v>
      </c>
      <c r="I20" s="158">
        <f>SUM(I22,I25)</f>
        <v>5188.144855389507</v>
      </c>
      <c r="J20" s="158">
        <f>SUM(J22,J25)</f>
        <v>5396.044181518976</v>
      </c>
      <c r="K20" s="158">
        <f>SUM(K22,K25)</f>
        <v>5947.96890039004</v>
      </c>
      <c r="L20" s="175">
        <f>SUM(L22,L25)</f>
        <v>6601.715970021564</v>
      </c>
      <c r="M20" s="175">
        <f>SUM(I20:L20)</f>
        <v>23133.873907320085</v>
      </c>
      <c r="N20" s="158"/>
      <c r="O20" s="158"/>
    </row>
    <row r="21" spans="9:15" ht="12.75">
      <c r="I21" s="158"/>
      <c r="J21" s="158"/>
      <c r="K21" s="158"/>
      <c r="L21" s="175"/>
      <c r="M21" s="175"/>
      <c r="N21" s="158"/>
      <c r="O21" s="158"/>
    </row>
    <row r="22" spans="7:15" ht="12.75">
      <c r="G22" s="155" t="s">
        <v>56</v>
      </c>
      <c r="I22" s="158">
        <f>SUM(I23:I24)</f>
        <v>1671.3686275406596</v>
      </c>
      <c r="J22" s="158">
        <f>SUM(J23:J24)</f>
        <v>1925.3292455582186</v>
      </c>
      <c r="K22" s="158">
        <f>SUM(K23:K24)</f>
        <v>2212.519526936826</v>
      </c>
      <c r="L22" s="175">
        <f>SUM(L23:L24)</f>
        <v>2323.4490266042603</v>
      </c>
      <c r="M22" s="175">
        <f>SUM(I22:L22)</f>
        <v>8132.666426639965</v>
      </c>
      <c r="N22" s="158"/>
      <c r="O22" s="158"/>
    </row>
    <row r="23" spans="8:15" ht="12.75">
      <c r="H23" s="155" t="s">
        <v>57</v>
      </c>
      <c r="I23" s="158">
        <v>626.55861205</v>
      </c>
      <c r="J23" s="158">
        <v>921.0581647400002</v>
      </c>
      <c r="K23" s="158">
        <v>1197.3838963399999</v>
      </c>
      <c r="L23" s="158">
        <v>1230.69865521</v>
      </c>
      <c r="M23" s="175">
        <f>SUM(I23:L23)</f>
        <v>3975.6993283399997</v>
      </c>
      <c r="N23" s="158"/>
      <c r="O23" s="158"/>
    </row>
    <row r="24" spans="8:15" ht="12.75">
      <c r="H24" s="155" t="s">
        <v>457</v>
      </c>
      <c r="I24" s="158">
        <v>1044.8100154906597</v>
      </c>
      <c r="J24" s="158">
        <v>1004.2710808182184</v>
      </c>
      <c r="K24" s="158">
        <v>1015.1356305968259</v>
      </c>
      <c r="L24" s="158">
        <v>1092.7503713942601</v>
      </c>
      <c r="M24" s="175">
        <f>SUM(I24:L24)</f>
        <v>4156.967098299963</v>
      </c>
      <c r="N24" s="158"/>
      <c r="O24" s="158"/>
    </row>
    <row r="25" spans="7:15" ht="12.75">
      <c r="G25" s="155" t="s">
        <v>58</v>
      </c>
      <c r="I25" s="158">
        <v>3516.776227848847</v>
      </c>
      <c r="J25" s="158">
        <v>3470.7149359607574</v>
      </c>
      <c r="K25" s="158">
        <v>3735.449373453214</v>
      </c>
      <c r="L25" s="158">
        <v>4278.266943417304</v>
      </c>
      <c r="M25" s="175">
        <f>SUM(I25:L25)</f>
        <v>15001.207480680123</v>
      </c>
      <c r="N25" s="158"/>
      <c r="O25" s="158"/>
    </row>
    <row r="26" spans="9:15" ht="12.75">
      <c r="I26" s="158"/>
      <c r="J26" s="158"/>
      <c r="K26" s="158"/>
      <c r="L26" s="158"/>
      <c r="M26" s="175"/>
      <c r="N26" s="158"/>
      <c r="O26" s="158"/>
    </row>
    <row r="27" spans="6:15" ht="12.75">
      <c r="F27" s="169" t="s">
        <v>582</v>
      </c>
      <c r="I27" s="158">
        <v>1636.3364725585643</v>
      </c>
      <c r="J27" s="158">
        <v>1552.162115011062</v>
      </c>
      <c r="K27" s="158">
        <v>1706.9014390315806</v>
      </c>
      <c r="L27" s="158">
        <v>2021.5976758594156</v>
      </c>
      <c r="M27" s="175">
        <f>SUM(I27:L27)</f>
        <v>6916.997702460623</v>
      </c>
      <c r="N27" s="158"/>
      <c r="O27" s="158"/>
    </row>
    <row r="28" spans="9:15" ht="12.75">
      <c r="I28" s="158"/>
      <c r="J28" s="158"/>
      <c r="K28" s="158"/>
      <c r="L28" s="158"/>
      <c r="M28" s="175"/>
      <c r="N28" s="158"/>
      <c r="O28" s="158"/>
    </row>
    <row r="29" spans="9:15" ht="12.75">
      <c r="I29" s="158"/>
      <c r="J29" s="158"/>
      <c r="K29" s="158"/>
      <c r="L29" s="158"/>
      <c r="M29" s="175"/>
      <c r="N29" s="158"/>
      <c r="O29" s="158"/>
    </row>
    <row r="30" spans="4:15" ht="12.75">
      <c r="D30" s="155" t="s">
        <v>570</v>
      </c>
      <c r="I30" s="158">
        <v>588.7104309199996</v>
      </c>
      <c r="J30" s="158">
        <v>661.6111655199999</v>
      </c>
      <c r="K30" s="158">
        <v>740.05777584</v>
      </c>
      <c r="L30" s="158">
        <v>890.8147151899999</v>
      </c>
      <c r="M30" s="175">
        <f>SUM(I30:L30)</f>
        <v>2881.1940874699994</v>
      </c>
      <c r="N30" s="158"/>
      <c r="O30" s="158"/>
    </row>
    <row r="31" spans="9:15" ht="12.75">
      <c r="I31" s="158"/>
      <c r="J31" s="158"/>
      <c r="K31" s="158"/>
      <c r="L31" s="175"/>
      <c r="M31" s="175"/>
      <c r="N31" s="158"/>
      <c r="O31" s="158"/>
    </row>
    <row r="32" spans="9:15" ht="12.75">
      <c r="I32" s="158"/>
      <c r="J32" s="158"/>
      <c r="K32" s="158"/>
      <c r="L32" s="175"/>
      <c r="M32" s="175"/>
      <c r="N32" s="158"/>
      <c r="O32" s="158"/>
    </row>
    <row r="33" spans="3:15" ht="12.75">
      <c r="C33" s="169" t="s">
        <v>583</v>
      </c>
      <c r="I33" s="158">
        <v>0</v>
      </c>
      <c r="J33" s="158">
        <v>0</v>
      </c>
      <c r="K33" s="158">
        <v>0</v>
      </c>
      <c r="L33" s="158">
        <v>0</v>
      </c>
      <c r="M33" s="174">
        <f>SUM(I33:L33)</f>
        <v>0</v>
      </c>
      <c r="N33" s="158"/>
      <c r="O33" s="158"/>
    </row>
    <row r="34" spans="9:15" ht="12.75">
      <c r="I34" s="167"/>
      <c r="J34" s="167"/>
      <c r="K34" s="167"/>
      <c r="L34" s="174"/>
      <c r="M34" s="175"/>
      <c r="N34" s="158"/>
      <c r="O34" s="158"/>
    </row>
    <row r="35" spans="9:15" ht="12.75">
      <c r="I35" s="167"/>
      <c r="J35" s="167"/>
      <c r="K35" s="167"/>
      <c r="L35" s="174"/>
      <c r="M35" s="175"/>
      <c r="N35" s="158"/>
      <c r="O35" s="158"/>
    </row>
    <row r="36" spans="3:15" ht="12.75">
      <c r="C36" s="169" t="s">
        <v>584</v>
      </c>
      <c r="I36" s="158">
        <v>5.630829</v>
      </c>
      <c r="J36" s="158">
        <v>2.26397</v>
      </c>
      <c r="K36" s="158">
        <v>1.774277</v>
      </c>
      <c r="L36" s="158">
        <v>1.3157859999999997</v>
      </c>
      <c r="M36" s="174">
        <f>SUM(I36:L36)</f>
        <v>10.984862</v>
      </c>
      <c r="N36" s="158"/>
      <c r="O36" s="158"/>
    </row>
    <row r="37" spans="9:15" ht="12.75">
      <c r="I37" s="167"/>
      <c r="J37" s="167"/>
      <c r="K37" s="167"/>
      <c r="L37" s="174"/>
      <c r="M37" s="175"/>
      <c r="N37" s="158"/>
      <c r="O37" s="158"/>
    </row>
    <row r="38" spans="9:15" ht="12.75">
      <c r="I38" s="167"/>
      <c r="J38" s="167"/>
      <c r="K38" s="167"/>
      <c r="L38" s="174"/>
      <c r="M38" s="175"/>
      <c r="N38" s="158"/>
      <c r="O38" s="158"/>
    </row>
    <row r="39" spans="3:15" ht="12.75">
      <c r="C39" s="169" t="s">
        <v>585</v>
      </c>
      <c r="I39" s="158">
        <v>205.176892</v>
      </c>
      <c r="J39" s="158">
        <v>182.21144500000003</v>
      </c>
      <c r="K39" s="158">
        <v>230.81483200000002</v>
      </c>
      <c r="L39" s="158">
        <v>264.50324</v>
      </c>
      <c r="M39" s="174">
        <f>SUM(I39:L39)</f>
        <v>882.7064090000001</v>
      </c>
      <c r="N39" s="158"/>
      <c r="O39" s="158"/>
    </row>
    <row r="40" spans="9:15" ht="12.75">
      <c r="I40" s="167"/>
      <c r="J40" s="167"/>
      <c r="K40" s="167"/>
      <c r="L40" s="174"/>
      <c r="M40" s="175"/>
      <c r="N40" s="158"/>
      <c r="O40" s="158"/>
    </row>
    <row r="41" spans="9:15" ht="12.75">
      <c r="I41" s="167"/>
      <c r="J41" s="167"/>
      <c r="K41" s="167"/>
      <c r="L41" s="174"/>
      <c r="M41" s="175"/>
      <c r="N41" s="158"/>
      <c r="O41" s="158"/>
    </row>
    <row r="42" spans="3:15" ht="12.75">
      <c r="C42" s="169" t="s">
        <v>586</v>
      </c>
      <c r="I42" s="158">
        <v>0</v>
      </c>
      <c r="J42" s="158">
        <v>0</v>
      </c>
      <c r="K42" s="158">
        <v>0</v>
      </c>
      <c r="L42" s="158">
        <v>0</v>
      </c>
      <c r="M42" s="174">
        <f>SUM(I42:L42)</f>
        <v>0</v>
      </c>
      <c r="N42" s="158"/>
      <c r="O42" s="158"/>
    </row>
    <row r="43" spans="9:15" ht="12.75">
      <c r="I43" s="158"/>
      <c r="J43" s="158"/>
      <c r="K43" s="158"/>
      <c r="L43" s="175"/>
      <c r="M43" s="175"/>
      <c r="N43" s="158"/>
      <c r="O43" s="158"/>
    </row>
    <row r="44" spans="9:15" ht="12.75">
      <c r="I44" s="158"/>
      <c r="J44" s="158"/>
      <c r="K44" s="158"/>
      <c r="L44" s="175"/>
      <c r="M44" s="175"/>
      <c r="N44" s="158"/>
      <c r="O44" s="158"/>
    </row>
    <row r="45" spans="9:15" ht="12.75">
      <c r="I45" s="158"/>
      <c r="J45" s="158"/>
      <c r="K45" s="158"/>
      <c r="L45" s="175"/>
      <c r="M45" s="175"/>
      <c r="N45" s="158"/>
      <c r="O45" s="158"/>
    </row>
    <row r="46" spans="3:15" ht="12.75">
      <c r="C46" s="169" t="s">
        <v>587</v>
      </c>
      <c r="I46" s="167">
        <f>SUM(I10,I33,I36,I39,I42)</f>
        <v>9568.077416037071</v>
      </c>
      <c r="J46" s="167">
        <f>SUM(J10,J33,J36,J39,J42)</f>
        <v>9663.871014635479</v>
      </c>
      <c r="K46" s="167">
        <f>SUM(K10,K33,K36,K39,K42)</f>
        <v>10910.612180168886</v>
      </c>
      <c r="L46" s="174">
        <f>SUM(L10,L33,L36,L39,L42)</f>
        <v>12428.240810223559</v>
      </c>
      <c r="M46" s="174">
        <f>SUM(I46:L46)</f>
        <v>42570.80142106499</v>
      </c>
      <c r="N46" s="158"/>
      <c r="O46" s="158"/>
    </row>
    <row r="47" spans="9:15" ht="12.75">
      <c r="I47" s="158"/>
      <c r="J47" s="158"/>
      <c r="K47" s="158"/>
      <c r="L47" s="175"/>
      <c r="M47" s="175"/>
      <c r="N47" s="158"/>
      <c r="O47" s="158"/>
    </row>
    <row r="48" spans="3:15" ht="12.75">
      <c r="C48" s="155" t="s">
        <v>133</v>
      </c>
      <c r="I48" s="158">
        <f>I46-I50</f>
        <v>708.5656594610191</v>
      </c>
      <c r="J48" s="158">
        <f>J46-J50</f>
        <v>605.0968277704305</v>
      </c>
      <c r="K48" s="158">
        <f>K46-K50</f>
        <v>617.6275389382663</v>
      </c>
      <c r="L48" s="175">
        <f>L46-L50</f>
        <v>751.9154310730974</v>
      </c>
      <c r="M48" s="175">
        <f>SUM(I48:L48)</f>
        <v>2683.2054572428133</v>
      </c>
      <c r="N48" s="158"/>
      <c r="O48" s="158"/>
    </row>
    <row r="49" spans="9:15" ht="12.75">
      <c r="I49" s="158"/>
      <c r="J49" s="158"/>
      <c r="K49" s="158"/>
      <c r="L49" s="158"/>
      <c r="M49" s="158"/>
      <c r="N49" s="158"/>
      <c r="O49" s="158"/>
    </row>
    <row r="50" spans="3:15" ht="12.75">
      <c r="C50" s="169" t="s">
        <v>588</v>
      </c>
      <c r="I50" s="167">
        <v>8859.511756576052</v>
      </c>
      <c r="J50" s="167">
        <v>9058.774186865048</v>
      </c>
      <c r="K50" s="167">
        <v>10292.98464123062</v>
      </c>
      <c r="L50" s="167">
        <v>11676.325379150461</v>
      </c>
      <c r="M50" s="174">
        <f>SUM(I50:L50)</f>
        <v>39887.59596382218</v>
      </c>
      <c r="N50" s="158"/>
      <c r="O50" s="158"/>
    </row>
    <row r="51" spans="4:15" ht="12.75">
      <c r="D51" s="225" t="s">
        <v>420</v>
      </c>
      <c r="E51" s="226"/>
      <c r="F51" s="185"/>
      <c r="G51" s="185"/>
      <c r="I51" s="158">
        <v>8104.756189322722</v>
      </c>
      <c r="J51" s="158">
        <v>8254.68978808026</v>
      </c>
      <c r="K51" s="158">
        <v>9363.23633635918</v>
      </c>
      <c r="L51" s="158">
        <v>10574.773167894724</v>
      </c>
      <c r="M51" s="175">
        <f>SUM(I51:L51)</f>
        <v>36297.455481656885</v>
      </c>
      <c r="N51" s="158"/>
      <c r="O51" s="158"/>
    </row>
    <row r="52" spans="4:15" ht="12.75">
      <c r="D52" s="227"/>
      <c r="E52" s="228" t="s">
        <v>421</v>
      </c>
      <c r="F52" s="191"/>
      <c r="G52" s="191"/>
      <c r="I52" s="158">
        <v>574.93417176</v>
      </c>
      <c r="J52" s="158">
        <v>881.87275114</v>
      </c>
      <c r="K52" s="158">
        <v>1165.46064454</v>
      </c>
      <c r="L52" s="158">
        <v>1199.0148677299999</v>
      </c>
      <c r="M52" s="175">
        <f>SUM(I52:L52)</f>
        <v>3821.2824351699996</v>
      </c>
      <c r="N52" s="158"/>
      <c r="O52" s="158"/>
    </row>
    <row r="53" spans="4:15" ht="12.75">
      <c r="D53" s="155" t="s">
        <v>472</v>
      </c>
      <c r="E53" s="228"/>
      <c r="F53" s="191"/>
      <c r="G53" s="191"/>
      <c r="I53" s="158">
        <v>543.9478462533287</v>
      </c>
      <c r="J53" s="158">
        <v>619.6089837847887</v>
      </c>
      <c r="K53" s="158">
        <v>697.1591958714383</v>
      </c>
      <c r="L53" s="158">
        <v>835.7331852557381</v>
      </c>
      <c r="M53" s="175">
        <f>SUM(I53:L53)</f>
        <v>2696.449211165294</v>
      </c>
      <c r="N53" s="158"/>
      <c r="O53" s="158"/>
    </row>
    <row r="54" spans="4:15" ht="12.75">
      <c r="D54" s="229" t="s">
        <v>58</v>
      </c>
      <c r="E54" s="228"/>
      <c r="F54" s="191"/>
      <c r="G54" s="191"/>
      <c r="I54" s="158">
        <f>I50-I51-I53</f>
        <v>210.80772100000115</v>
      </c>
      <c r="J54" s="158">
        <f>J50-J51-J53</f>
        <v>184.47541499999875</v>
      </c>
      <c r="K54" s="158">
        <f>K50-K51-K53</f>
        <v>232.58910900000194</v>
      </c>
      <c r="L54" s="158">
        <f>L50-L51-L53</f>
        <v>265.8190259999992</v>
      </c>
      <c r="M54" s="175">
        <f>SUM(I54:L54)</f>
        <v>893.691271000001</v>
      </c>
      <c r="N54" s="158"/>
      <c r="O54" s="158"/>
    </row>
    <row r="55" spans="3:15" ht="12.75">
      <c r="C55" s="163"/>
      <c r="D55" s="163"/>
      <c r="E55" s="163"/>
      <c r="F55" s="163"/>
      <c r="G55" s="163"/>
      <c r="H55" s="163"/>
      <c r="I55" s="178"/>
      <c r="J55" s="178"/>
      <c r="K55" s="178"/>
      <c r="L55" s="178"/>
      <c r="M55" s="178"/>
      <c r="N55" s="158"/>
      <c r="O55" s="158"/>
    </row>
    <row r="56" spans="9:15" ht="12.75">
      <c r="I56" s="158"/>
      <c r="J56" s="158"/>
      <c r="K56" s="158"/>
      <c r="L56" s="158"/>
      <c r="M56" s="158"/>
      <c r="N56" s="158"/>
      <c r="O56" s="158"/>
    </row>
    <row r="57" spans="4:15" ht="12.75">
      <c r="D57" s="195" t="s">
        <v>589</v>
      </c>
      <c r="F57" s="185" t="s">
        <v>590</v>
      </c>
      <c r="I57" s="158"/>
      <c r="J57" s="158"/>
      <c r="K57" s="158"/>
      <c r="L57" s="158"/>
      <c r="M57" s="158"/>
      <c r="N57" s="158"/>
      <c r="O57" s="158"/>
    </row>
    <row r="58" spans="6:15" ht="12.75">
      <c r="F58" s="185"/>
      <c r="I58" s="158"/>
      <c r="J58" s="158"/>
      <c r="K58" s="158"/>
      <c r="L58" s="158"/>
      <c r="M58" s="158"/>
      <c r="N58" s="158"/>
      <c r="O58" s="158"/>
    </row>
    <row r="59" spans="9:15" ht="12.75">
      <c r="I59" s="158"/>
      <c r="J59" s="158"/>
      <c r="K59" s="158"/>
      <c r="L59" s="158"/>
      <c r="M59" s="158"/>
      <c r="N59" s="158"/>
      <c r="O59" s="158"/>
    </row>
    <row r="60" spans="9:15" ht="12.75">
      <c r="I60" s="158"/>
      <c r="J60" s="158"/>
      <c r="K60" s="158"/>
      <c r="L60" s="158"/>
      <c r="M60" s="158"/>
      <c r="N60" s="158"/>
      <c r="O60" s="158"/>
    </row>
    <row r="61" spans="9:15" ht="12.75">
      <c r="I61" s="158"/>
      <c r="J61" s="158"/>
      <c r="K61" s="158"/>
      <c r="L61" s="158"/>
      <c r="M61" s="158"/>
      <c r="N61" s="158"/>
      <c r="O61" s="158"/>
    </row>
    <row r="62" spans="9:15" ht="12.75">
      <c r="I62" s="158"/>
      <c r="J62" s="158"/>
      <c r="K62" s="158"/>
      <c r="L62" s="158"/>
      <c r="M62" s="158"/>
      <c r="N62" s="158"/>
      <c r="O62" s="158"/>
    </row>
    <row r="63" spans="9:15" ht="12.75">
      <c r="I63" s="158"/>
      <c r="J63" s="158"/>
      <c r="K63" s="158"/>
      <c r="L63" s="158"/>
      <c r="M63" s="158"/>
      <c r="N63" s="158"/>
      <c r="O63" s="158"/>
    </row>
    <row r="64" spans="9:15" ht="12.75">
      <c r="I64" s="158"/>
      <c r="J64" s="158"/>
      <c r="K64" s="158"/>
      <c r="L64" s="158"/>
      <c r="M64" s="158"/>
      <c r="N64" s="158"/>
      <c r="O64" s="158"/>
    </row>
    <row r="65" spans="9:15" ht="12.75">
      <c r="I65" s="158"/>
      <c r="J65" s="158"/>
      <c r="K65" s="158"/>
      <c r="L65" s="158"/>
      <c r="M65" s="158"/>
      <c r="N65" s="158"/>
      <c r="O65" s="158"/>
    </row>
  </sheetData>
  <sheetProtection/>
  <printOptions horizontalCentered="1"/>
  <pageMargins left="0.75" right="0.54" top="0.34" bottom="0.75"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zoomScalePageLayoutView="0" workbookViewId="0" topLeftCell="A1">
      <selection activeCell="N27" sqref="N27"/>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545</v>
      </c>
      <c r="G1" s="34"/>
      <c r="H1" s="34"/>
      <c r="I1" s="34"/>
      <c r="J1" s="34"/>
      <c r="K1" s="34"/>
      <c r="L1" s="34"/>
      <c r="M1" s="34"/>
      <c r="N1" s="34"/>
      <c r="O1" s="34"/>
    </row>
    <row r="2" spans="1:15" s="35" customFormat="1" ht="12.75">
      <c r="A2" s="36"/>
      <c r="B2" s="36"/>
      <c r="C2" s="36"/>
      <c r="D2" s="36"/>
      <c r="E2" s="36"/>
      <c r="F2" s="34" t="s">
        <v>62</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402" t="s">
        <v>541</v>
      </c>
      <c r="G5" s="402"/>
      <c r="H5" s="402"/>
      <c r="I5" s="402"/>
      <c r="J5" s="402"/>
    </row>
    <row r="6" spans="1:10" s="15" customFormat="1" ht="12.75">
      <c r="A6" s="74" t="s">
        <v>232</v>
      </c>
      <c r="B6" s="75"/>
      <c r="C6" s="75"/>
      <c r="D6" s="75"/>
      <c r="E6" s="75"/>
      <c r="F6" s="42" t="s">
        <v>395</v>
      </c>
      <c r="G6" s="42" t="s">
        <v>396</v>
      </c>
      <c r="H6" s="42" t="s">
        <v>397</v>
      </c>
      <c r="I6" s="42" t="s">
        <v>398</v>
      </c>
      <c r="J6" s="42" t="s">
        <v>543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363</v>
      </c>
      <c r="F10" s="133" t="e">
        <v>#REF!</v>
      </c>
      <c r="G10" s="133">
        <v>1094.0007645599999</v>
      </c>
      <c r="H10" s="133">
        <v>3924.27760765</v>
      </c>
      <c r="I10" s="133" t="e">
        <v>#REF!</v>
      </c>
      <c r="J10" s="133" t="e">
        <f>SUM(F10:I10)</f>
        <v>#REF!</v>
      </c>
    </row>
    <row r="11" spans="6:10" ht="12">
      <c r="F11" s="133"/>
      <c r="G11" s="133"/>
      <c r="H11" s="133"/>
      <c r="I11" s="133"/>
      <c r="J11" s="133"/>
    </row>
    <row r="12" spans="2:10" ht="12">
      <c r="B12" s="70" t="s">
        <v>417</v>
      </c>
      <c r="F12" s="133" t="e">
        <v>#REF!</v>
      </c>
      <c r="G12" s="133">
        <v>1032.79985917</v>
      </c>
      <c r="H12" s="133">
        <v>3784.7314969500003</v>
      </c>
      <c r="I12" s="133" t="e">
        <v>#REF!</v>
      </c>
      <c r="J12" s="133" t="e">
        <f>SUM(F12:I12)</f>
        <v>#REF!</v>
      </c>
    </row>
    <row r="13" spans="6:10" ht="12">
      <c r="F13" s="133"/>
      <c r="G13" s="133"/>
      <c r="H13" s="133"/>
      <c r="I13" s="133"/>
      <c r="J13" s="133"/>
    </row>
    <row r="14" spans="2:10" ht="12">
      <c r="B14" s="70" t="s">
        <v>364</v>
      </c>
      <c r="F14" s="133" t="e">
        <v>#REF!</v>
      </c>
      <c r="G14" s="133">
        <v>19231.886865693166</v>
      </c>
      <c r="H14" s="133">
        <v>51171.72247317453</v>
      </c>
      <c r="I14" s="133" t="e">
        <v>#REF!</v>
      </c>
      <c r="J14" s="133" t="e">
        <f>SUM(F14:I14)</f>
        <v>#REF!</v>
      </c>
    </row>
    <row r="15" spans="6:10" ht="12">
      <c r="F15" s="133"/>
      <c r="G15" s="133"/>
      <c r="H15" s="133"/>
      <c r="I15" s="133"/>
      <c r="J15" s="134"/>
    </row>
    <row r="16" spans="2:10" ht="12">
      <c r="B16" s="70" t="s">
        <v>365</v>
      </c>
      <c r="F16" s="133"/>
      <c r="G16" s="133"/>
      <c r="H16" s="133"/>
      <c r="I16" s="133"/>
      <c r="J16" s="133"/>
    </row>
    <row r="17" spans="6:10" ht="12">
      <c r="F17" s="133"/>
      <c r="G17" s="133"/>
      <c r="H17" s="133"/>
      <c r="I17" s="133"/>
      <c r="J17" s="134"/>
    </row>
    <row r="18" spans="2:10" ht="12">
      <c r="B18" s="70" t="s">
        <v>366</v>
      </c>
      <c r="F18" s="133">
        <f>IF(ISERROR(F10/F$14*1000),,F10/F$14*1000)</f>
        <v>0</v>
      </c>
      <c r="G18" s="133">
        <f>IF(ISERROR(G10/G$14*1000),,G10/G$14*1000)</f>
        <v>56.88473378613385</v>
      </c>
      <c r="H18" s="133">
        <f>IF(ISERROR(H10/H$14*1000),,H10/H$14*1000)</f>
        <v>76.68840167940805</v>
      </c>
      <c r="I18" s="133">
        <f>IF(ISERROR(I10/I$14*1000),,I10/I$14*1000)</f>
        <v>0</v>
      </c>
      <c r="J18" s="133">
        <f>IF(ISERROR(J10/J$14*1000),,J10/J$14*1000)</f>
        <v>0</v>
      </c>
    </row>
    <row r="19" spans="3:10" ht="12">
      <c r="C19" s="70"/>
      <c r="F19" s="133"/>
      <c r="G19" s="133"/>
      <c r="H19" s="133"/>
      <c r="I19" s="133"/>
      <c r="J19" s="133"/>
    </row>
    <row r="20" spans="2:10" ht="12">
      <c r="B20" s="70" t="s">
        <v>367</v>
      </c>
      <c r="F20" s="133">
        <f>IF(ISERROR(F12/F$14*1000),,F12/F$14*1000)</f>
        <v>0</v>
      </c>
      <c r="G20" s="133">
        <f>IF(ISERROR(G12/G$14*1000),,G12/G$14*1000)</f>
        <v>53.70247164943351</v>
      </c>
      <c r="H20" s="133">
        <f>IF(ISERROR(H12/H$14*1000),,H12/H$14*1000)</f>
        <v>73.96138558622977</v>
      </c>
      <c r="I20" s="133">
        <f>IF(ISERROR(I12/I$14*1000),,I12/I$14*1000)</f>
        <v>0</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63</v>
      </c>
      <c r="B26" s="8" t="s">
        <v>64</v>
      </c>
      <c r="I26" s="23"/>
      <c r="J26" s="23"/>
      <c r="K26" s="23"/>
      <c r="L26" s="23"/>
      <c r="M26" s="23"/>
    </row>
    <row r="27" spans="1:13" ht="12">
      <c r="A27" s="21"/>
      <c r="I27" s="23"/>
      <c r="J27" s="23"/>
      <c r="K27" s="23"/>
      <c r="L27" s="23"/>
      <c r="M27" s="23"/>
    </row>
    <row r="28" ht="12">
      <c r="A28"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zoomScalePageLayoutView="0"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409" t="s">
        <v>418</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row>
    <row r="3" spans="2:41" ht="12.75">
      <c r="B3" s="396" t="s">
        <v>423</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410" t="s">
        <v>541</v>
      </c>
      <c r="H5" s="411"/>
      <c r="I5" s="411"/>
      <c r="J5" s="411"/>
      <c r="K5" s="411"/>
      <c r="L5" s="411"/>
      <c r="M5" s="411"/>
      <c r="N5" s="411"/>
      <c r="O5" s="411"/>
      <c r="P5" s="411"/>
      <c r="Q5" s="411"/>
      <c r="R5" s="411"/>
      <c r="S5" s="411"/>
      <c r="T5" s="411"/>
      <c r="U5" s="412"/>
    </row>
    <row r="6" spans="2:21" s="28" customFormat="1" ht="12.75">
      <c r="B6" s="80"/>
      <c r="C6" s="80"/>
      <c r="D6" s="80"/>
      <c r="E6" s="80"/>
      <c r="F6" s="80"/>
      <c r="G6" s="413" t="s">
        <v>390</v>
      </c>
      <c r="H6" s="414"/>
      <c r="I6" s="414"/>
      <c r="J6" s="414" t="s">
        <v>391</v>
      </c>
      <c r="K6" s="414"/>
      <c r="L6" s="414"/>
      <c r="M6" s="414" t="s">
        <v>392</v>
      </c>
      <c r="N6" s="414"/>
      <c r="O6" s="414"/>
      <c r="P6" s="414" t="s">
        <v>393</v>
      </c>
      <c r="Q6" s="414"/>
      <c r="R6" s="414"/>
      <c r="S6" s="414" t="s">
        <v>542</v>
      </c>
      <c r="T6" s="414"/>
      <c r="U6" s="415"/>
    </row>
    <row r="7" spans="2:21" s="28" customFormat="1" ht="12.75">
      <c r="B7" s="81" t="s">
        <v>232</v>
      </c>
      <c r="C7" s="80"/>
      <c r="D7" s="80"/>
      <c r="E7" s="80"/>
      <c r="F7" s="80"/>
      <c r="G7" s="80" t="s">
        <v>116</v>
      </c>
      <c r="H7" s="80" t="s">
        <v>117</v>
      </c>
      <c r="I7" s="80" t="s">
        <v>118</v>
      </c>
      <c r="J7" s="80" t="s">
        <v>116</v>
      </c>
      <c r="K7" s="80" t="s">
        <v>117</v>
      </c>
      <c r="L7" s="80" t="s">
        <v>118</v>
      </c>
      <c r="M7" s="80" t="s">
        <v>116</v>
      </c>
      <c r="N7" s="80" t="s">
        <v>117</v>
      </c>
      <c r="O7" s="80" t="s">
        <v>118</v>
      </c>
      <c r="P7" s="80" t="s">
        <v>116</v>
      </c>
      <c r="Q7" s="80" t="s">
        <v>117</v>
      </c>
      <c r="R7" s="80" t="s">
        <v>118</v>
      </c>
      <c r="S7" s="148" t="s">
        <v>116</v>
      </c>
      <c r="T7" s="149" t="s">
        <v>117</v>
      </c>
      <c r="U7" s="150" t="s">
        <v>118</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223</v>
      </c>
      <c r="C9" s="115"/>
      <c r="D9" s="115"/>
      <c r="E9" s="115"/>
      <c r="F9" s="115"/>
      <c r="G9" s="142" t="e">
        <v>#REF!</v>
      </c>
      <c r="H9" s="143" t="e">
        <v>#REF!</v>
      </c>
      <c r="I9" s="143" t="e">
        <v>#REF!</v>
      </c>
      <c r="J9" s="142" t="e">
        <v>#REF!</v>
      </c>
      <c r="K9" s="143" t="e">
        <v>#REF!</v>
      </c>
      <c r="L9" s="144" t="e">
        <v>#REF!</v>
      </c>
      <c r="M9" s="143" t="e">
        <v>#REF!</v>
      </c>
      <c r="N9" s="143" t="e">
        <v>#REF!</v>
      </c>
      <c r="O9" s="144" t="e">
        <v>#REF!</v>
      </c>
      <c r="P9" s="143" t="e">
        <v>#REF!</v>
      </c>
      <c r="Q9" s="143" t="e">
        <v>#REF!</v>
      </c>
      <c r="R9" s="143" t="e">
        <v>#REF!</v>
      </c>
      <c r="S9" s="142" t="e">
        <v>#REF!</v>
      </c>
      <c r="T9" s="143" t="e">
        <v>#REF!</v>
      </c>
      <c r="U9" s="144" t="e">
        <v>#REF!</v>
      </c>
      <c r="W9" s="105"/>
      <c r="X9" s="105"/>
      <c r="Y9" s="105"/>
      <c r="Z9" s="105"/>
      <c r="AA9" s="105"/>
      <c r="AB9" s="105"/>
      <c r="AC9" s="105"/>
      <c r="AD9" s="105"/>
      <c r="AE9" s="105"/>
      <c r="AF9" s="105"/>
      <c r="AG9" s="105"/>
      <c r="AH9" s="105"/>
    </row>
    <row r="10" spans="1:34" s="3" customFormat="1" ht="12.75">
      <c r="A10" s="114"/>
      <c r="B10" s="83"/>
      <c r="C10" s="83" t="s">
        <v>132</v>
      </c>
      <c r="D10" s="83"/>
      <c r="E10" s="83"/>
      <c r="F10" s="83"/>
      <c r="G10" s="145" t="e">
        <v>#REF!</v>
      </c>
      <c r="H10" s="84" t="e">
        <v>#REF!</v>
      </c>
      <c r="I10" s="84" t="e">
        <v>#REF!</v>
      </c>
      <c r="J10" s="145">
        <v>-0.20712578290230965</v>
      </c>
      <c r="K10" s="84">
        <v>4.606572428276763</v>
      </c>
      <c r="L10" s="146">
        <v>4.38990524616743</v>
      </c>
      <c r="M10" s="84">
        <v>0</v>
      </c>
      <c r="N10" s="84" t="e">
        <v>#REF!</v>
      </c>
      <c r="O10" s="146" t="e">
        <v>#REF!</v>
      </c>
      <c r="P10" s="84" t="e">
        <v>#REF!</v>
      </c>
      <c r="Q10" s="84" t="e">
        <v>#REF!</v>
      </c>
      <c r="R10" s="84" t="e">
        <v>#REF!</v>
      </c>
      <c r="S10" s="145" t="e">
        <v>#REF!</v>
      </c>
      <c r="T10" s="84" t="e">
        <v>#REF!</v>
      </c>
      <c r="U10" s="146" t="e">
        <v>#REF!</v>
      </c>
      <c r="W10" s="105"/>
      <c r="X10" s="105"/>
      <c r="Y10" s="105"/>
      <c r="Z10" s="105"/>
      <c r="AA10" s="105"/>
      <c r="AB10" s="105"/>
      <c r="AC10" s="105"/>
      <c r="AD10" s="105"/>
      <c r="AE10" s="105"/>
      <c r="AF10" s="105"/>
      <c r="AG10" s="105"/>
      <c r="AH10" s="105"/>
    </row>
    <row r="11" spans="1:34" s="3" customFormat="1" ht="12.75">
      <c r="A11" s="114"/>
      <c r="B11" s="83"/>
      <c r="C11" s="83"/>
      <c r="D11" s="83" t="s">
        <v>224</v>
      </c>
      <c r="E11" s="83"/>
      <c r="F11" s="83"/>
      <c r="G11" s="145" t="e">
        <v>#REF!</v>
      </c>
      <c r="H11" s="84" t="e">
        <v>#REF!</v>
      </c>
      <c r="I11" s="84" t="e">
        <v>#REF!</v>
      </c>
      <c r="J11" s="145">
        <v>-0.13979850631659474</v>
      </c>
      <c r="K11" s="84">
        <v>4.60202336303945</v>
      </c>
      <c r="L11" s="146">
        <v>4.455791296800982</v>
      </c>
      <c r="M11" s="84">
        <v>0</v>
      </c>
      <c r="N11" s="84" t="e">
        <v>#REF!</v>
      </c>
      <c r="O11" s="146" t="e">
        <v>#REF!</v>
      </c>
      <c r="P11" s="84" t="e">
        <v>#REF!</v>
      </c>
      <c r="Q11" s="84" t="e">
        <v>#REF!</v>
      </c>
      <c r="R11" s="84" t="e">
        <v>#REF!</v>
      </c>
      <c r="S11" s="145" t="e">
        <v>#REF!</v>
      </c>
      <c r="T11" s="84" t="e">
        <v>#REF!</v>
      </c>
      <c r="U11" s="146" t="e">
        <v>#REF!</v>
      </c>
      <c r="W11" s="105"/>
      <c r="X11" s="105"/>
      <c r="Y11" s="105"/>
      <c r="Z11" s="105"/>
      <c r="AA11" s="105"/>
      <c r="AB11" s="105"/>
      <c r="AC11" s="105"/>
      <c r="AD11" s="105"/>
      <c r="AE11" s="105"/>
      <c r="AF11" s="105"/>
      <c r="AG11" s="105"/>
      <c r="AH11" s="105"/>
    </row>
    <row r="12" spans="1:34" s="3" customFormat="1" ht="12.75">
      <c r="A12" s="114"/>
      <c r="B12" s="83"/>
      <c r="C12" s="83"/>
      <c r="D12" s="83"/>
      <c r="E12" s="135" t="s">
        <v>533</v>
      </c>
      <c r="F12" s="83"/>
      <c r="G12" s="145" t="e">
        <v>#REF!</v>
      </c>
      <c r="H12" s="84" t="e">
        <v>#REF!</v>
      </c>
      <c r="I12" s="84" t="e">
        <v>#REF!</v>
      </c>
      <c r="J12" s="145">
        <v>-0.6975090915829298</v>
      </c>
      <c r="K12" s="84">
        <v>4.717926210513298</v>
      </c>
      <c r="L12" s="146">
        <v>3.9875091546778663</v>
      </c>
      <c r="M12" s="84">
        <v>0</v>
      </c>
      <c r="N12" s="84" t="e">
        <v>#REF!</v>
      </c>
      <c r="O12" s="146" t="e">
        <v>#REF!</v>
      </c>
      <c r="P12" s="84" t="e">
        <v>#REF!</v>
      </c>
      <c r="Q12" s="84" t="e">
        <v>#REF!</v>
      </c>
      <c r="R12" s="84" t="e">
        <v>#REF!</v>
      </c>
      <c r="S12" s="145" t="e">
        <v>#REF!</v>
      </c>
      <c r="T12" s="84" t="e">
        <v>#REF!</v>
      </c>
      <c r="U12" s="146" t="e">
        <v>#REF!</v>
      </c>
      <c r="W12" s="105"/>
      <c r="X12" s="105"/>
      <c r="Y12" s="105"/>
      <c r="Z12" s="105"/>
      <c r="AA12" s="105"/>
      <c r="AB12" s="105"/>
      <c r="AC12" s="105"/>
      <c r="AD12" s="105"/>
      <c r="AE12" s="105"/>
      <c r="AF12" s="105"/>
      <c r="AG12" s="105"/>
      <c r="AH12" s="105"/>
    </row>
    <row r="13" spans="1:34" s="3" customFormat="1" ht="12.75">
      <c r="A13" s="114"/>
      <c r="B13" s="83"/>
      <c r="C13" s="83"/>
      <c r="D13" s="83"/>
      <c r="E13" s="127" t="s">
        <v>536</v>
      </c>
      <c r="F13" s="83"/>
      <c r="G13" s="145" t="e">
        <v>#REF!</v>
      </c>
      <c r="H13" s="84" t="e">
        <v>#REF!</v>
      </c>
      <c r="I13" s="84" t="e">
        <v>#REF!</v>
      </c>
      <c r="J13" s="145">
        <v>-2.317106459464725</v>
      </c>
      <c r="K13" s="84">
        <v>5.38458964909745</v>
      </c>
      <c r="L13" s="146">
        <v>2.9427165150578247</v>
      </c>
      <c r="M13" s="84">
        <v>0</v>
      </c>
      <c r="N13" s="84" t="e">
        <v>#REF!</v>
      </c>
      <c r="O13" s="146" t="e">
        <v>#REF!</v>
      </c>
      <c r="P13" s="84" t="e">
        <v>#REF!</v>
      </c>
      <c r="Q13" s="84" t="e">
        <v>#REF!</v>
      </c>
      <c r="R13" s="84" t="e">
        <v>#REF!</v>
      </c>
      <c r="S13" s="145" t="e">
        <v>#REF!</v>
      </c>
      <c r="T13" s="84" t="e">
        <v>#REF!</v>
      </c>
      <c r="U13" s="146" t="e">
        <v>#REF!</v>
      </c>
      <c r="W13" s="105"/>
      <c r="X13" s="105"/>
      <c r="Y13" s="105"/>
      <c r="Z13" s="105"/>
      <c r="AA13" s="105"/>
      <c r="AB13" s="105"/>
      <c r="AC13" s="105"/>
      <c r="AD13" s="105"/>
      <c r="AE13" s="105"/>
      <c r="AF13" s="105"/>
      <c r="AG13" s="105"/>
      <c r="AH13" s="105"/>
    </row>
    <row r="14" spans="1:34" s="3" customFormat="1" ht="12.75">
      <c r="A14" s="114"/>
      <c r="B14" s="83"/>
      <c r="C14" s="83"/>
      <c r="D14" s="83"/>
      <c r="E14" s="3" t="s">
        <v>534</v>
      </c>
      <c r="F14" s="83"/>
      <c r="G14" s="145" t="e">
        <v>#REF!</v>
      </c>
      <c r="H14" s="84" t="e">
        <v>#REF!</v>
      </c>
      <c r="I14" s="84" t="e">
        <v>#REF!</v>
      </c>
      <c r="J14" s="145">
        <v>-2.5430970521863543</v>
      </c>
      <c r="K14" s="84">
        <v>3.143791658192029</v>
      </c>
      <c r="L14" s="146">
        <v>0.5207449330193299</v>
      </c>
      <c r="M14" s="84">
        <v>0</v>
      </c>
      <c r="N14" s="84" t="e">
        <v>#REF!</v>
      </c>
      <c r="O14" s="146" t="e">
        <v>#REF!</v>
      </c>
      <c r="P14" s="84" t="e">
        <v>#REF!</v>
      </c>
      <c r="Q14" s="84" t="e">
        <v>#REF!</v>
      </c>
      <c r="R14" s="84" t="e">
        <v>#REF!</v>
      </c>
      <c r="S14" s="145" t="e">
        <v>#REF!</v>
      </c>
      <c r="T14" s="84" t="e">
        <v>#REF!</v>
      </c>
      <c r="U14" s="146" t="e">
        <v>#REF!</v>
      </c>
      <c r="W14" s="105"/>
      <c r="X14" s="105"/>
      <c r="Y14" s="105"/>
      <c r="Z14" s="105"/>
      <c r="AA14" s="105"/>
      <c r="AB14" s="105"/>
      <c r="AC14" s="105"/>
      <c r="AD14" s="105"/>
      <c r="AE14" s="105"/>
      <c r="AF14" s="105"/>
      <c r="AG14" s="105"/>
      <c r="AH14" s="105"/>
    </row>
    <row r="15" spans="1:34" s="3" customFormat="1" ht="12.75">
      <c r="A15" s="114"/>
      <c r="B15" s="83"/>
      <c r="C15" s="83"/>
      <c r="D15" s="83"/>
      <c r="E15" s="127" t="s">
        <v>535</v>
      </c>
      <c r="F15" s="83"/>
      <c r="G15" s="145" t="e">
        <v>#REF!</v>
      </c>
      <c r="H15" s="84" t="e">
        <v>#REF!</v>
      </c>
      <c r="I15" s="84" t="e">
        <v>#REF!</v>
      </c>
      <c r="J15" s="145">
        <v>7.232408068744505</v>
      </c>
      <c r="K15" s="84">
        <v>22.184856379898335</v>
      </c>
      <c r="L15" s="146">
        <v>31.021763791501996</v>
      </c>
      <c r="M15" s="84">
        <v>0</v>
      </c>
      <c r="N15" s="84" t="e">
        <v>#REF!</v>
      </c>
      <c r="O15" s="146" t="e">
        <v>#REF!</v>
      </c>
      <c r="P15" s="84" t="e">
        <v>#REF!</v>
      </c>
      <c r="Q15" s="84" t="e">
        <v>#REF!</v>
      </c>
      <c r="R15" s="84" t="e">
        <v>#REF!</v>
      </c>
      <c r="S15" s="145" t="e">
        <v>#REF!</v>
      </c>
      <c r="T15" s="84" t="e">
        <v>#REF!</v>
      </c>
      <c r="U15" s="146" t="e">
        <v>#REF!</v>
      </c>
      <c r="W15" s="105"/>
      <c r="X15" s="105"/>
      <c r="Y15" s="105"/>
      <c r="Z15" s="105"/>
      <c r="AA15" s="105"/>
      <c r="AB15" s="105"/>
      <c r="AC15" s="105"/>
      <c r="AD15" s="105"/>
      <c r="AE15" s="105"/>
      <c r="AF15" s="105"/>
      <c r="AG15" s="105"/>
      <c r="AH15" s="105"/>
    </row>
    <row r="16" spans="1:34" s="3" customFormat="1" ht="12.75">
      <c r="A16" s="114"/>
      <c r="B16" s="83"/>
      <c r="C16" s="83"/>
      <c r="D16" s="83" t="s">
        <v>129</v>
      </c>
      <c r="E16" s="83"/>
      <c r="F16" s="83"/>
      <c r="G16" s="145" t="e">
        <v>#REF!</v>
      </c>
      <c r="H16" s="84" t="e">
        <v>#REF!</v>
      </c>
      <c r="I16" s="84" t="e">
        <v>#REF!</v>
      </c>
      <c r="J16" s="145">
        <v>2.078713692332073</v>
      </c>
      <c r="K16" s="84">
        <v>2.2151211134965934</v>
      </c>
      <c r="L16" s="146">
        <v>4.339880831716684</v>
      </c>
      <c r="M16" s="84">
        <v>0</v>
      </c>
      <c r="N16" s="84" t="e">
        <v>#REF!</v>
      </c>
      <c r="O16" s="146" t="e">
        <v>#REF!</v>
      </c>
      <c r="P16" s="84" t="e">
        <v>#REF!</v>
      </c>
      <c r="Q16" s="84" t="e">
        <v>#REF!</v>
      </c>
      <c r="R16" s="84" t="e">
        <v>#REF!</v>
      </c>
      <c r="S16" s="145" t="e">
        <v>#REF!</v>
      </c>
      <c r="T16" s="84" t="e">
        <v>#REF!</v>
      </c>
      <c r="U16" s="146" t="e">
        <v>#REF!</v>
      </c>
      <c r="W16" s="105"/>
      <c r="X16" s="105"/>
      <c r="Y16" s="105"/>
      <c r="Z16" s="105"/>
      <c r="AA16" s="105"/>
      <c r="AB16" s="105"/>
      <c r="AC16" s="105"/>
      <c r="AD16" s="105"/>
      <c r="AE16" s="105"/>
      <c r="AF16" s="105"/>
      <c r="AG16" s="105"/>
      <c r="AH16" s="105"/>
    </row>
    <row r="17" spans="1:34" s="3" customFormat="1" ht="12.75">
      <c r="A17" s="114"/>
      <c r="B17" s="83"/>
      <c r="C17" s="83" t="s">
        <v>130</v>
      </c>
      <c r="D17" s="83"/>
      <c r="E17" s="83"/>
      <c r="F17" s="83"/>
      <c r="G17" s="145" t="e">
        <v>#REF!</v>
      </c>
      <c r="H17" s="84" t="e">
        <v>#REF!</v>
      </c>
      <c r="I17" s="84" t="e">
        <v>#REF!</v>
      </c>
      <c r="J17" s="145">
        <v>23.808634520664597</v>
      </c>
      <c r="K17" s="84">
        <v>1.4097150516965087</v>
      </c>
      <c r="L17" s="146">
        <v>25.55398347680233</v>
      </c>
      <c r="M17" s="84">
        <v>0</v>
      </c>
      <c r="N17" s="84" t="e">
        <v>#REF!</v>
      </c>
      <c r="O17" s="146" t="e">
        <v>#REF!</v>
      </c>
      <c r="P17" s="84" t="e">
        <v>#REF!</v>
      </c>
      <c r="Q17" s="84" t="e">
        <v>#REF!</v>
      </c>
      <c r="R17" s="84" t="e">
        <v>#REF!</v>
      </c>
      <c r="S17" s="145" t="e">
        <v>#REF!</v>
      </c>
      <c r="T17" s="84" t="e">
        <v>#REF!</v>
      </c>
      <c r="U17" s="146" t="e">
        <v>#REF!</v>
      </c>
      <c r="W17" s="105"/>
      <c r="X17" s="105"/>
      <c r="Y17" s="105"/>
      <c r="Z17" s="105"/>
      <c r="AA17" s="105"/>
      <c r="AB17" s="105"/>
      <c r="AC17" s="105"/>
      <c r="AD17" s="105"/>
      <c r="AE17" s="105"/>
      <c r="AF17" s="105"/>
      <c r="AG17" s="105"/>
      <c r="AH17" s="105"/>
    </row>
    <row r="18" spans="1:34" s="3" customFormat="1" ht="12.75">
      <c r="A18" s="114"/>
      <c r="B18" s="83"/>
      <c r="C18" s="83" t="s">
        <v>131</v>
      </c>
      <c r="D18" s="83"/>
      <c r="E18" s="83"/>
      <c r="F18" s="83"/>
      <c r="G18" s="145" t="e">
        <v>#REF!</v>
      </c>
      <c r="H18" s="84" t="e">
        <v>#REF!</v>
      </c>
      <c r="I18" s="84" t="e">
        <v>#REF!</v>
      </c>
      <c r="J18" s="145">
        <v>-7.4761227847194505</v>
      </c>
      <c r="K18" s="84">
        <v>6.403718820410887</v>
      </c>
      <c r="L18" s="146">
        <v>-1.5511538461106795</v>
      </c>
      <c r="M18" s="84">
        <v>0</v>
      </c>
      <c r="N18" s="84" t="e">
        <v>#REF!</v>
      </c>
      <c r="O18" s="146" t="e">
        <v>#REF!</v>
      </c>
      <c r="P18" s="84" t="e">
        <v>#REF!</v>
      </c>
      <c r="Q18" s="84" t="e">
        <v>#REF!</v>
      </c>
      <c r="R18" s="84" t="e">
        <v>#REF!</v>
      </c>
      <c r="S18" s="145" t="e">
        <v>#REF!</v>
      </c>
      <c r="T18" s="84" t="e">
        <v>#REF!</v>
      </c>
      <c r="U18" s="146" t="e">
        <v>#REF!</v>
      </c>
      <c r="W18" s="105"/>
      <c r="X18" s="105"/>
      <c r="Y18" s="105"/>
      <c r="Z18" s="105"/>
      <c r="AA18" s="105"/>
      <c r="AB18" s="105"/>
      <c r="AC18" s="105"/>
      <c r="AD18" s="105"/>
      <c r="AE18" s="105"/>
      <c r="AF18" s="105"/>
      <c r="AG18" s="105"/>
      <c r="AH18" s="105"/>
    </row>
    <row r="19" spans="1:34" s="3" customFormat="1" ht="12.75">
      <c r="A19" s="116"/>
      <c r="B19" s="85"/>
      <c r="C19" s="86" t="s">
        <v>225</v>
      </c>
      <c r="D19" s="85"/>
      <c r="E19" s="85"/>
      <c r="F19" s="85"/>
      <c r="G19" s="145" t="e">
        <v>#REF!</v>
      </c>
      <c r="H19" s="84" t="e">
        <v>#REF!</v>
      </c>
      <c r="I19" s="84" t="e">
        <v>#REF!</v>
      </c>
      <c r="J19" s="145">
        <v>-2.3956939450695387</v>
      </c>
      <c r="K19" s="84">
        <v>3.627992371053651</v>
      </c>
      <c r="L19" s="146">
        <v>1.1453828324231807</v>
      </c>
      <c r="M19" s="84">
        <v>0</v>
      </c>
      <c r="N19" s="84" t="e">
        <v>#REF!</v>
      </c>
      <c r="O19" s="146" t="e">
        <v>#REF!</v>
      </c>
      <c r="P19" s="84" t="e">
        <v>#REF!</v>
      </c>
      <c r="Q19" s="84" t="e">
        <v>#REF!</v>
      </c>
      <c r="R19" s="84" t="e">
        <v>#REF!</v>
      </c>
      <c r="S19" s="145" t="e">
        <v>#REF!</v>
      </c>
      <c r="T19" s="84" t="e">
        <v>#REF!</v>
      </c>
      <c r="U19" s="146" t="e">
        <v>#REF!</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409" t="s">
        <v>419</v>
      </c>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row>
    <row r="28" spans="2:41" ht="12.75">
      <c r="B28" s="396" t="s">
        <v>423</v>
      </c>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541</v>
      </c>
      <c r="M30" s="79"/>
      <c r="N30" s="79"/>
      <c r="O30" s="79"/>
      <c r="P30" s="79"/>
      <c r="Q30" s="79"/>
      <c r="R30" s="79"/>
      <c r="S30" s="79"/>
      <c r="T30" s="79"/>
      <c r="U30" s="128"/>
    </row>
    <row r="31" spans="2:21" s="28" customFormat="1" ht="12.75">
      <c r="B31" s="80"/>
      <c r="C31" s="80"/>
      <c r="D31" s="80"/>
      <c r="E31" s="80"/>
      <c r="F31" s="80"/>
      <c r="G31" s="406" t="s">
        <v>390</v>
      </c>
      <c r="H31" s="407"/>
      <c r="I31" s="407"/>
      <c r="J31" s="407" t="s">
        <v>391</v>
      </c>
      <c r="K31" s="407"/>
      <c r="L31" s="408"/>
      <c r="M31" s="407" t="s">
        <v>392</v>
      </c>
      <c r="N31" s="407"/>
      <c r="O31" s="407"/>
      <c r="P31" s="404" t="s">
        <v>393</v>
      </c>
      <c r="Q31" s="404"/>
      <c r="R31" s="404"/>
      <c r="S31" s="403" t="s">
        <v>542</v>
      </c>
      <c r="T31" s="404"/>
      <c r="U31" s="405"/>
    </row>
    <row r="32" spans="2:21" s="28" customFormat="1" ht="12.75">
      <c r="B32" s="81" t="s">
        <v>232</v>
      </c>
      <c r="C32" s="80"/>
      <c r="D32" s="80"/>
      <c r="E32" s="80"/>
      <c r="F32" s="80"/>
      <c r="G32" s="112" t="s">
        <v>116</v>
      </c>
      <c r="H32" s="80" t="s">
        <v>117</v>
      </c>
      <c r="I32" s="113" t="s">
        <v>118</v>
      </c>
      <c r="J32" s="112" t="s">
        <v>116</v>
      </c>
      <c r="K32" s="80" t="s">
        <v>117</v>
      </c>
      <c r="L32" s="113" t="s">
        <v>118</v>
      </c>
      <c r="M32" s="80" t="s">
        <v>116</v>
      </c>
      <c r="N32" s="80" t="s">
        <v>117</v>
      </c>
      <c r="O32" s="80" t="s">
        <v>118</v>
      </c>
      <c r="P32" s="29" t="s">
        <v>116</v>
      </c>
      <c r="Q32" s="29" t="s">
        <v>117</v>
      </c>
      <c r="R32" s="29" t="s">
        <v>118</v>
      </c>
      <c r="S32" s="152" t="s">
        <v>116</v>
      </c>
      <c r="T32" s="29" t="s">
        <v>117</v>
      </c>
      <c r="U32" s="129" t="s">
        <v>118</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414</v>
      </c>
      <c r="B35" s="71"/>
      <c r="C35" s="71"/>
      <c r="D35" s="71"/>
      <c r="E35" s="71"/>
      <c r="F35" s="71"/>
      <c r="G35" s="145" t="e">
        <v>#REF!</v>
      </c>
      <c r="H35" s="84" t="e">
        <v>#REF!</v>
      </c>
      <c r="I35" s="84" t="e">
        <v>#REF!</v>
      </c>
      <c r="J35" s="145" t="e">
        <v>#REF!</v>
      </c>
      <c r="K35" s="84" t="e">
        <v>#REF!</v>
      </c>
      <c r="L35" s="146" t="e">
        <v>#REF!</v>
      </c>
      <c r="M35" s="84" t="e">
        <v>#REF!</v>
      </c>
      <c r="N35" s="84" t="e">
        <v>#REF!</v>
      </c>
      <c r="O35" s="84" t="e">
        <v>#REF!</v>
      </c>
      <c r="P35" s="145" t="e">
        <v>#REF!</v>
      </c>
      <c r="Q35" s="84" t="e">
        <v>#REF!</v>
      </c>
      <c r="R35" s="146" t="e">
        <v>#REF!</v>
      </c>
      <c r="S35" s="84" t="e">
        <v>#REF!</v>
      </c>
      <c r="T35" s="84" t="e">
        <v>#REF!</v>
      </c>
      <c r="U35" s="146" t="e">
        <v>#REF!</v>
      </c>
      <c r="V35" s="141"/>
      <c r="W35" s="141"/>
      <c r="X35" s="141"/>
      <c r="Y35" s="3"/>
      <c r="Z35" s="3"/>
      <c r="AA35" s="3"/>
      <c r="AB35" s="3"/>
      <c r="AC35" s="3"/>
      <c r="AD35" s="3"/>
      <c r="AE35" s="3"/>
      <c r="AF35" s="3"/>
      <c r="AG35" s="3"/>
      <c r="AH35" s="3"/>
      <c r="AI35" s="3"/>
    </row>
    <row r="36" spans="1:35" ht="12.75">
      <c r="A36" s="71"/>
      <c r="B36" s="71" t="s">
        <v>415</v>
      </c>
      <c r="C36" s="71"/>
      <c r="D36" s="71"/>
      <c r="E36" s="71"/>
      <c r="F36" s="71"/>
      <c r="G36" s="145" t="e">
        <v>#REF!</v>
      </c>
      <c r="H36" s="84" t="e">
        <v>#REF!</v>
      </c>
      <c r="I36" s="84" t="e">
        <v>#REF!</v>
      </c>
      <c r="J36" s="145" t="e">
        <v>#REF!</v>
      </c>
      <c r="K36" s="84" t="e">
        <v>#REF!</v>
      </c>
      <c r="L36" s="146" t="e">
        <v>#REF!</v>
      </c>
      <c r="M36" s="84" t="e">
        <v>#REF!</v>
      </c>
      <c r="N36" s="84" t="e">
        <v>#REF!</v>
      </c>
      <c r="O36" s="84" t="e">
        <v>#REF!</v>
      </c>
      <c r="P36" s="145" t="e">
        <v>#REF!</v>
      </c>
      <c r="Q36" s="84" t="e">
        <v>#REF!</v>
      </c>
      <c r="R36" s="146" t="e">
        <v>#REF!</v>
      </c>
      <c r="S36" s="84" t="e">
        <v>#REF!</v>
      </c>
      <c r="T36" s="84" t="e">
        <v>#REF!</v>
      </c>
      <c r="U36" s="146" t="e">
        <v>#REF!</v>
      </c>
      <c r="V36" s="141"/>
      <c r="W36" s="141"/>
      <c r="X36" s="141"/>
      <c r="Y36" s="3"/>
      <c r="Z36" s="3"/>
      <c r="AA36" s="3"/>
      <c r="AB36" s="3"/>
      <c r="AC36" s="3"/>
      <c r="AD36" s="3"/>
      <c r="AE36" s="3"/>
      <c r="AF36" s="3"/>
      <c r="AG36" s="3"/>
      <c r="AH36" s="3"/>
      <c r="AI36" s="3"/>
    </row>
    <row r="37" spans="1:35" ht="12.75">
      <c r="A37" s="71"/>
      <c r="B37" s="71"/>
      <c r="C37" s="71" t="s">
        <v>224</v>
      </c>
      <c r="D37" s="71"/>
      <c r="E37" s="71"/>
      <c r="F37" s="71"/>
      <c r="G37" s="145" t="e">
        <v>#REF!</v>
      </c>
      <c r="H37" s="84" t="e">
        <v>#REF!</v>
      </c>
      <c r="I37" s="84" t="e">
        <v>#REF!</v>
      </c>
      <c r="J37" s="145">
        <v>19.313875032986445</v>
      </c>
      <c r="K37" s="84">
        <v>3.253034115843562</v>
      </c>
      <c r="L37" s="146">
        <v>23.19519609274448</v>
      </c>
      <c r="M37" s="84" t="e">
        <v>#REF!</v>
      </c>
      <c r="N37" s="84" t="e">
        <v>#REF!</v>
      </c>
      <c r="O37" s="84" t="e">
        <v>#REF!</v>
      </c>
      <c r="P37" s="145" t="e">
        <v>#REF!</v>
      </c>
      <c r="Q37" s="84" t="e">
        <v>#REF!</v>
      </c>
      <c r="R37" s="146" t="e">
        <v>#REF!</v>
      </c>
      <c r="S37" s="84" t="e">
        <v>#REF!</v>
      </c>
      <c r="T37" s="84" t="e">
        <v>#REF!</v>
      </c>
      <c r="U37" s="146" t="e">
        <v>#REF!</v>
      </c>
      <c r="V37" s="141"/>
      <c r="W37" s="141"/>
      <c r="X37" s="141"/>
      <c r="Y37" s="3"/>
      <c r="Z37" s="3"/>
      <c r="AA37" s="3"/>
      <c r="AB37" s="3"/>
      <c r="AC37" s="3"/>
      <c r="AD37" s="3"/>
      <c r="AE37" s="3"/>
      <c r="AF37" s="3"/>
      <c r="AG37" s="3"/>
      <c r="AH37" s="3"/>
      <c r="AI37" s="3"/>
    </row>
    <row r="38" spans="1:35" ht="12.75">
      <c r="A38" s="72"/>
      <c r="B38" s="72"/>
      <c r="C38" s="72"/>
      <c r="D38" s="72" t="s">
        <v>119</v>
      </c>
      <c r="E38" s="72"/>
      <c r="F38" s="72"/>
      <c r="G38" s="145" t="e">
        <v>#REF!</v>
      </c>
      <c r="H38" s="84" t="e">
        <v>#REF!</v>
      </c>
      <c r="I38" s="84" t="e">
        <v>#REF!</v>
      </c>
      <c r="J38" s="145">
        <v>19.576650075097206</v>
      </c>
      <c r="K38" s="84">
        <v>3.174745203699473</v>
      </c>
      <c r="L38" s="146">
        <v>23.372904038100884</v>
      </c>
      <c r="M38" s="84" t="e">
        <v>#REF!</v>
      </c>
      <c r="N38" s="84" t="e">
        <v>#REF!</v>
      </c>
      <c r="O38" s="84" t="e">
        <v>#REF!</v>
      </c>
      <c r="P38" s="145" t="e">
        <v>#REF!</v>
      </c>
      <c r="Q38" s="84" t="e">
        <v>#REF!</v>
      </c>
      <c r="R38" s="146" t="e">
        <v>#REF!</v>
      </c>
      <c r="S38" s="84" t="e">
        <v>#REF!</v>
      </c>
      <c r="T38" s="84" t="e">
        <v>#REF!</v>
      </c>
      <c r="U38" s="146" t="e">
        <v>#REF!</v>
      </c>
      <c r="V38" s="141"/>
      <c r="W38" s="141"/>
      <c r="X38" s="141"/>
      <c r="Y38" s="3"/>
      <c r="Z38" s="3"/>
      <c r="AA38" s="3"/>
      <c r="AB38" s="3"/>
      <c r="AC38" s="3"/>
      <c r="AD38" s="3"/>
      <c r="AE38" s="3"/>
      <c r="AF38" s="3"/>
      <c r="AG38" s="3"/>
      <c r="AH38" s="3"/>
      <c r="AI38" s="3"/>
    </row>
    <row r="39" spans="1:35" ht="12.75">
      <c r="A39" s="72"/>
      <c r="B39" s="72"/>
      <c r="C39" s="72"/>
      <c r="D39" s="72" t="s">
        <v>120</v>
      </c>
      <c r="E39" s="72"/>
      <c r="F39" s="72"/>
      <c r="G39" s="145" t="e">
        <v>#REF!</v>
      </c>
      <c r="H39" s="84" t="e">
        <v>#REF!</v>
      </c>
      <c r="I39" s="84" t="e">
        <v>#REF!</v>
      </c>
      <c r="J39" s="145">
        <v>19.911969867924697</v>
      </c>
      <c r="K39" s="84">
        <v>3.4481425640931604</v>
      </c>
      <c r="L39" s="146">
        <v>24.046705540383172</v>
      </c>
      <c r="M39" s="84" t="e">
        <v>#REF!</v>
      </c>
      <c r="N39" s="84" t="e">
        <v>#REF!</v>
      </c>
      <c r="O39" s="84" t="e">
        <v>#REF!</v>
      </c>
      <c r="P39" s="145" t="e">
        <v>#REF!</v>
      </c>
      <c r="Q39" s="84" t="e">
        <v>#REF!</v>
      </c>
      <c r="R39" s="146" t="e">
        <v>#REF!</v>
      </c>
      <c r="S39" s="84" t="e">
        <v>#REF!</v>
      </c>
      <c r="T39" s="84" t="e">
        <v>#REF!</v>
      </c>
      <c r="U39" s="146" t="e">
        <v>#REF!</v>
      </c>
      <c r="V39" s="141"/>
      <c r="W39" s="141"/>
      <c r="X39" s="141"/>
      <c r="Y39" s="3"/>
      <c r="Z39" s="3"/>
      <c r="AA39" s="3"/>
      <c r="AB39" s="3"/>
      <c r="AC39" s="3"/>
      <c r="AD39" s="3"/>
      <c r="AE39" s="3"/>
      <c r="AF39" s="3"/>
      <c r="AG39" s="3"/>
      <c r="AH39" s="3"/>
      <c r="AI39" s="3"/>
    </row>
    <row r="40" spans="1:35" ht="12.75">
      <c r="A40" s="72"/>
      <c r="B40" s="72"/>
      <c r="C40" s="72"/>
      <c r="D40" s="72"/>
      <c r="E40" s="72" t="s">
        <v>121</v>
      </c>
      <c r="F40" s="72"/>
      <c r="G40" s="145" t="e">
        <v>#REF!</v>
      </c>
      <c r="H40" s="84" t="e">
        <v>#REF!</v>
      </c>
      <c r="I40" s="84" t="e">
        <v>#REF!</v>
      </c>
      <c r="J40" s="145">
        <v>26.675914488826862</v>
      </c>
      <c r="K40" s="84">
        <v>1.9492814925404787</v>
      </c>
      <c r="L40" s="146">
        <v>29.145184645463985</v>
      </c>
      <c r="M40" s="84" t="e">
        <v>#REF!</v>
      </c>
      <c r="N40" s="84" t="e">
        <v>#REF!</v>
      </c>
      <c r="O40" s="84" t="e">
        <v>#REF!</v>
      </c>
      <c r="P40" s="145" t="e">
        <v>#REF!</v>
      </c>
      <c r="Q40" s="84" t="e">
        <v>#REF!</v>
      </c>
      <c r="R40" s="146" t="e">
        <v>#REF!</v>
      </c>
      <c r="S40" s="84" t="e">
        <v>#REF!</v>
      </c>
      <c r="T40" s="84" t="e">
        <v>#REF!</v>
      </c>
      <c r="U40" s="146" t="e">
        <v>#REF!</v>
      </c>
      <c r="V40" s="141"/>
      <c r="W40" s="141"/>
      <c r="X40" s="141"/>
      <c r="Y40" s="3"/>
      <c r="Z40" s="3"/>
      <c r="AA40" s="3"/>
      <c r="AB40" s="3"/>
      <c r="AC40" s="3"/>
      <c r="AD40" s="3"/>
      <c r="AE40" s="3"/>
      <c r="AF40" s="3"/>
      <c r="AG40" s="3"/>
      <c r="AH40" s="3"/>
      <c r="AI40" s="3"/>
    </row>
    <row r="41" spans="1:35" ht="12.75">
      <c r="A41" s="72"/>
      <c r="B41" s="72"/>
      <c r="C41" s="72"/>
      <c r="D41" s="72"/>
      <c r="E41" s="72" t="s">
        <v>122</v>
      </c>
      <c r="F41" s="3"/>
      <c r="G41" s="145" t="e">
        <v>#REF!</v>
      </c>
      <c r="H41" s="84" t="e">
        <v>#REF!</v>
      </c>
      <c r="I41" s="84" t="e">
        <v>#REF!</v>
      </c>
      <c r="J41" s="145">
        <v>19.85949893045604</v>
      </c>
      <c r="K41" s="84">
        <v>4.6360108498301855</v>
      </c>
      <c r="L41" s="146">
        <v>25.416198305424118</v>
      </c>
      <c r="M41" s="84" t="e">
        <v>#REF!</v>
      </c>
      <c r="N41" s="84" t="e">
        <v>#REF!</v>
      </c>
      <c r="O41" s="84" t="e">
        <v>#REF!</v>
      </c>
      <c r="P41" s="145" t="e">
        <v>#REF!</v>
      </c>
      <c r="Q41" s="84" t="e">
        <v>#REF!</v>
      </c>
      <c r="R41" s="146" t="e">
        <v>#REF!</v>
      </c>
      <c r="S41" s="84" t="e">
        <v>#REF!</v>
      </c>
      <c r="T41" s="84" t="e">
        <v>#REF!</v>
      </c>
      <c r="U41" s="146" t="e">
        <v>#REF!</v>
      </c>
      <c r="V41" s="141"/>
      <c r="W41" s="141"/>
      <c r="X41" s="141"/>
      <c r="Y41" s="3"/>
      <c r="Z41" s="3"/>
      <c r="AA41" s="3"/>
      <c r="AB41" s="3"/>
      <c r="AC41" s="3"/>
      <c r="AD41" s="3"/>
      <c r="AE41" s="3"/>
      <c r="AF41" s="3"/>
      <c r="AG41" s="3"/>
      <c r="AH41" s="3"/>
      <c r="AI41" s="3"/>
    </row>
    <row r="42" spans="1:35" ht="12.75">
      <c r="A42" s="72"/>
      <c r="B42" s="72"/>
      <c r="C42" s="72"/>
      <c r="D42" s="72"/>
      <c r="E42" s="72" t="s">
        <v>123</v>
      </c>
      <c r="F42" s="72"/>
      <c r="G42" s="145" t="e">
        <v>#REF!</v>
      </c>
      <c r="H42" s="84" t="e">
        <v>#REF!</v>
      </c>
      <c r="I42" s="84" t="e">
        <v>#REF!</v>
      </c>
      <c r="J42" s="145">
        <v>22.663491066008092</v>
      </c>
      <c r="K42" s="84">
        <v>7.80249120641119</v>
      </c>
      <c r="L42" s="146">
        <v>32.234299169910344</v>
      </c>
      <c r="M42" s="84" t="e">
        <v>#REF!</v>
      </c>
      <c r="N42" s="84" t="e">
        <v>#REF!</v>
      </c>
      <c r="O42" s="84" t="e">
        <v>#REF!</v>
      </c>
      <c r="P42" s="145" t="e">
        <v>#REF!</v>
      </c>
      <c r="Q42" s="84" t="e">
        <v>#REF!</v>
      </c>
      <c r="R42" s="146" t="e">
        <v>#REF!</v>
      </c>
      <c r="S42" s="84" t="e">
        <v>#REF!</v>
      </c>
      <c r="T42" s="84" t="e">
        <v>#REF!</v>
      </c>
      <c r="U42" s="146" t="e">
        <v>#REF!</v>
      </c>
      <c r="V42" s="141"/>
      <c r="W42" s="141"/>
      <c r="X42" s="141"/>
      <c r="Y42" s="3"/>
      <c r="Z42" s="3"/>
      <c r="AA42" s="3"/>
      <c r="AB42" s="3"/>
      <c r="AC42" s="3"/>
      <c r="AD42" s="3"/>
      <c r="AE42" s="3"/>
      <c r="AF42" s="3"/>
      <c r="AG42" s="3"/>
      <c r="AH42" s="3"/>
      <c r="AI42" s="3"/>
    </row>
    <row r="43" spans="1:35" ht="12.75">
      <c r="A43" s="72"/>
      <c r="B43" s="72"/>
      <c r="C43" s="72"/>
      <c r="D43" s="72" t="s">
        <v>124</v>
      </c>
      <c r="E43" s="72"/>
      <c r="F43" s="72"/>
      <c r="G43" s="145" t="e">
        <v>#REF!</v>
      </c>
      <c r="H43" s="84" t="e">
        <v>#REF!</v>
      </c>
      <c r="I43" s="84" t="e">
        <v>#REF!</v>
      </c>
      <c r="J43" s="145">
        <v>-13.718626612075795</v>
      </c>
      <c r="K43" s="84">
        <v>3.934053852223272</v>
      </c>
      <c r="L43" s="146">
        <v>-10.32427091855702</v>
      </c>
      <c r="M43" s="84" t="e">
        <v>#REF!</v>
      </c>
      <c r="N43" s="84" t="e">
        <v>#REF!</v>
      </c>
      <c r="O43" s="84" t="e">
        <v>#REF!</v>
      </c>
      <c r="P43" s="145" t="e">
        <v>#REF!</v>
      </c>
      <c r="Q43" s="84" t="e">
        <v>#REF!</v>
      </c>
      <c r="R43" s="146" t="e">
        <v>#REF!</v>
      </c>
      <c r="S43" s="84" t="e">
        <v>#REF!</v>
      </c>
      <c r="T43" s="84" t="e">
        <v>#REF!</v>
      </c>
      <c r="U43" s="146" t="e">
        <v>#REF!</v>
      </c>
      <c r="V43" s="141"/>
      <c r="W43" s="141"/>
      <c r="X43" s="141"/>
      <c r="Y43" s="3"/>
      <c r="Z43" s="3"/>
      <c r="AA43" s="3"/>
      <c r="AB43" s="3"/>
      <c r="AC43" s="3"/>
      <c r="AD43" s="3"/>
      <c r="AE43" s="3"/>
      <c r="AF43" s="3"/>
      <c r="AG43" s="3"/>
      <c r="AH43" s="3"/>
      <c r="AI43" s="3"/>
    </row>
    <row r="44" spans="1:35" ht="12.75">
      <c r="A44" s="71"/>
      <c r="B44" s="71"/>
      <c r="C44" s="71" t="s">
        <v>129</v>
      </c>
      <c r="D44" s="71"/>
      <c r="E44" s="71"/>
      <c r="F44" s="71"/>
      <c r="G44" s="145" t="e">
        <v>#REF!</v>
      </c>
      <c r="H44" s="84" t="e">
        <v>#REF!</v>
      </c>
      <c r="I44" s="84" t="e">
        <v>#REF!</v>
      </c>
      <c r="J44" s="145">
        <v>15.39933783935561</v>
      </c>
      <c r="K44" s="84">
        <v>5.306850178763341</v>
      </c>
      <c r="L44" s="146">
        <v>21.52340780577515</v>
      </c>
      <c r="M44" s="84" t="e">
        <v>#REF!</v>
      </c>
      <c r="N44" s="84" t="e">
        <v>#REF!</v>
      </c>
      <c r="O44" s="84" t="e">
        <v>#REF!</v>
      </c>
      <c r="P44" s="145" t="e">
        <v>#REF!</v>
      </c>
      <c r="Q44" s="84" t="e">
        <v>#REF!</v>
      </c>
      <c r="R44" s="146" t="e">
        <v>#REF!</v>
      </c>
      <c r="S44" s="84" t="e">
        <v>#REF!</v>
      </c>
      <c r="T44" s="84" t="e">
        <v>#REF!</v>
      </c>
      <c r="U44" s="146" t="e">
        <v>#REF!</v>
      </c>
      <c r="V44" s="141"/>
      <c r="W44" s="141"/>
      <c r="X44" s="141"/>
      <c r="Y44" s="3"/>
      <c r="Z44" s="3"/>
      <c r="AA44" s="3"/>
      <c r="AB44" s="3"/>
      <c r="AC44" s="3"/>
      <c r="AD44" s="3"/>
      <c r="AE44" s="3"/>
      <c r="AF44" s="3"/>
      <c r="AG44" s="3"/>
      <c r="AH44" s="3"/>
      <c r="AI44" s="3"/>
    </row>
    <row r="45" spans="1:35" ht="12.75">
      <c r="A45" s="71"/>
      <c r="B45" s="71" t="s">
        <v>130</v>
      </c>
      <c r="C45" s="71"/>
      <c r="D45" s="71"/>
      <c r="E45" s="71"/>
      <c r="F45" s="71"/>
      <c r="G45" s="145" t="e">
        <v>#REF!</v>
      </c>
      <c r="H45" s="84" t="e">
        <v>#REF!</v>
      </c>
      <c r="I45" s="84" t="e">
        <v>#REF!</v>
      </c>
      <c r="J45" s="145">
        <v>10.780708237654778</v>
      </c>
      <c r="K45" s="84">
        <v>1.1743873630339863</v>
      </c>
      <c r="L45" s="146">
        <v>12.081702875877369</v>
      </c>
      <c r="M45" s="84" t="e">
        <v>#REF!</v>
      </c>
      <c r="N45" s="84" t="e">
        <v>#REF!</v>
      </c>
      <c r="O45" s="84" t="e">
        <v>#REF!</v>
      </c>
      <c r="P45" s="145" t="e">
        <v>#REF!</v>
      </c>
      <c r="Q45" s="84" t="e">
        <v>#REF!</v>
      </c>
      <c r="R45" s="146" t="e">
        <v>#REF!</v>
      </c>
      <c r="S45" s="84" t="e">
        <v>#REF!</v>
      </c>
      <c r="T45" s="84" t="e">
        <v>#REF!</v>
      </c>
      <c r="U45" s="146" t="e">
        <v>#REF!</v>
      </c>
      <c r="V45" s="141"/>
      <c r="W45" s="141"/>
      <c r="X45" s="141"/>
      <c r="Y45" s="3"/>
      <c r="Z45" s="3"/>
      <c r="AA45" s="3"/>
      <c r="AB45" s="3"/>
      <c r="AC45" s="3"/>
      <c r="AD45" s="3"/>
      <c r="AE45" s="3"/>
      <c r="AF45" s="3"/>
      <c r="AG45" s="3"/>
      <c r="AH45" s="3"/>
      <c r="AI45" s="3"/>
    </row>
    <row r="46" spans="1:50" ht="12.75">
      <c r="A46" s="3"/>
      <c r="B46" s="108" t="s">
        <v>416</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126</v>
      </c>
      <c r="V48" s="137"/>
      <c r="W48" s="137"/>
      <c r="X48" s="137"/>
      <c r="Y48" s="137"/>
      <c r="Z48" s="137"/>
      <c r="AA48" s="137"/>
      <c r="AB48" s="137"/>
      <c r="AC48" s="137"/>
      <c r="AD48" s="137"/>
    </row>
    <row r="49" spans="1:30" ht="12.75">
      <c r="A49" s="25" t="s">
        <v>127</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sheetProtection/>
  <mergeCells count="15">
    <mergeCell ref="B3:AJ3"/>
    <mergeCell ref="B2:AJ2"/>
    <mergeCell ref="B27:AJ27"/>
    <mergeCell ref="G5:U5"/>
    <mergeCell ref="G6:I6"/>
    <mergeCell ref="J6:L6"/>
    <mergeCell ref="M6:O6"/>
    <mergeCell ref="P6:R6"/>
    <mergeCell ref="S6:U6"/>
    <mergeCell ref="S31:U31"/>
    <mergeCell ref="G31:I31"/>
    <mergeCell ref="J31:L31"/>
    <mergeCell ref="M31:O31"/>
    <mergeCell ref="P31:R31"/>
    <mergeCell ref="B28:AJ28"/>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AD58"/>
  <sheetViews>
    <sheetView zoomScale="50" zoomScaleNormal="50" zoomScaleSheetLayoutView="75" zoomScalePageLayoutView="0" workbookViewId="0" topLeftCell="A1">
      <selection activeCell="A44" sqref="A44:IV49"/>
    </sheetView>
  </sheetViews>
  <sheetFormatPr defaultColWidth="11.421875" defaultRowHeight="12.75"/>
  <cols>
    <col min="1" max="3" width="1.28515625" style="185" customWidth="1"/>
    <col min="4" max="4" width="0.9921875" style="185" customWidth="1"/>
    <col min="5" max="5" width="68.00390625" style="185" customWidth="1"/>
    <col min="6" max="6" width="0.71875" style="185" customWidth="1"/>
    <col min="7" max="8" width="0.42578125" style="185" customWidth="1"/>
    <col min="9" max="11" width="9.57421875" style="185" customWidth="1"/>
    <col min="12" max="12" width="2.140625" style="185" customWidth="1"/>
    <col min="13" max="15" width="9.57421875" style="155" customWidth="1"/>
    <col min="16" max="16" width="2.140625" style="155" customWidth="1"/>
    <col min="17" max="19" width="9.57421875" style="155" customWidth="1"/>
    <col min="20" max="20" width="2.140625" style="155" customWidth="1"/>
    <col min="21" max="23" width="9.57421875" style="185" customWidth="1"/>
    <col min="24" max="24" width="0.42578125" style="185" customWidth="1"/>
    <col min="25" max="27" width="10.8515625" style="185" customWidth="1"/>
    <col min="28" max="28" width="0.42578125" style="185" customWidth="1"/>
    <col min="29" max="16384" width="11.421875" style="155" customWidth="1"/>
  </cols>
  <sheetData>
    <row r="1" spans="1:28" ht="12.75">
      <c r="A1" s="155"/>
      <c r="B1" s="397" t="s">
        <v>734</v>
      </c>
      <c r="C1" s="398"/>
      <c r="D1" s="398"/>
      <c r="E1" s="398"/>
      <c r="F1" s="398"/>
      <c r="G1" s="398"/>
      <c r="H1" s="398"/>
      <c r="I1" s="398"/>
      <c r="J1" s="398"/>
      <c r="K1" s="398"/>
      <c r="L1" s="398"/>
      <c r="M1" s="398"/>
      <c r="N1" s="398"/>
      <c r="O1" s="398"/>
      <c r="P1" s="398"/>
      <c r="Q1" s="398"/>
      <c r="R1" s="398"/>
      <c r="S1" s="398"/>
      <c r="T1" s="398"/>
      <c r="U1" s="398"/>
      <c r="V1" s="398"/>
      <c r="W1" s="398"/>
      <c r="X1" s="398"/>
      <c r="Y1" s="398"/>
      <c r="Z1" s="398"/>
      <c r="AA1" s="180"/>
      <c r="AB1" s="180"/>
    </row>
    <row r="2" spans="1:28" ht="12.75">
      <c r="A2" s="155"/>
      <c r="B2" s="399" t="s">
        <v>0</v>
      </c>
      <c r="C2" s="399"/>
      <c r="D2" s="399"/>
      <c r="E2" s="399"/>
      <c r="F2" s="399"/>
      <c r="G2" s="399"/>
      <c r="H2" s="399"/>
      <c r="I2" s="399"/>
      <c r="J2" s="399"/>
      <c r="K2" s="399"/>
      <c r="L2" s="399"/>
      <c r="M2" s="399"/>
      <c r="N2" s="399"/>
      <c r="O2" s="399"/>
      <c r="P2" s="399"/>
      <c r="Q2" s="399"/>
      <c r="R2" s="399"/>
      <c r="S2" s="399"/>
      <c r="T2" s="399"/>
      <c r="U2" s="399"/>
      <c r="V2" s="399"/>
      <c r="W2" s="399"/>
      <c r="X2" s="399"/>
      <c r="Y2" s="399"/>
      <c r="Z2" s="399"/>
      <c r="AA2" s="180"/>
      <c r="AB2" s="180"/>
    </row>
    <row r="3" spans="1:24" ht="12.75">
      <c r="A3" s="183"/>
      <c r="B3" s="183"/>
      <c r="C3" s="183"/>
      <c r="D3" s="183"/>
      <c r="E3" s="183"/>
      <c r="F3" s="183"/>
      <c r="G3" s="183"/>
      <c r="U3" s="183"/>
      <c r="V3" s="183"/>
      <c r="W3" s="183"/>
      <c r="X3" s="183"/>
    </row>
    <row r="4" spans="1:7" ht="12.75">
      <c r="A4" s="183"/>
      <c r="B4" s="183"/>
      <c r="C4" s="183"/>
      <c r="D4" s="183"/>
      <c r="E4" s="183"/>
      <c r="F4" s="183"/>
      <c r="G4" s="183"/>
    </row>
    <row r="5" spans="1:28" ht="12.75">
      <c r="A5" s="186"/>
      <c r="B5" s="186"/>
      <c r="C5" s="186"/>
      <c r="D5" s="186"/>
      <c r="E5" s="186"/>
      <c r="F5" s="186"/>
      <c r="G5" s="186"/>
      <c r="H5" s="187"/>
      <c r="I5" s="401"/>
      <c r="J5" s="401"/>
      <c r="K5" s="401"/>
      <c r="L5" s="401"/>
      <c r="M5" s="401"/>
      <c r="N5" s="401"/>
      <c r="O5" s="401"/>
      <c r="P5" s="401"/>
      <c r="Q5" s="401"/>
      <c r="R5" s="401"/>
      <c r="S5" s="401"/>
      <c r="T5" s="401"/>
      <c r="U5" s="401"/>
      <c r="V5" s="401"/>
      <c r="W5" s="401"/>
      <c r="X5" s="401"/>
      <c r="Y5" s="401"/>
      <c r="Z5" s="401"/>
      <c r="AA5" s="401"/>
      <c r="AB5" s="187"/>
    </row>
    <row r="6" spans="1:27" ht="12.75">
      <c r="A6" s="238"/>
      <c r="B6" s="238"/>
      <c r="C6" s="238"/>
      <c r="D6" s="238"/>
      <c r="E6" s="238"/>
      <c r="F6" s="238"/>
      <c r="G6" s="238"/>
      <c r="I6" s="400" t="s">
        <v>575</v>
      </c>
      <c r="J6" s="400"/>
      <c r="K6" s="400"/>
      <c r="L6" s="400"/>
      <c r="M6" s="400"/>
      <c r="N6" s="400"/>
      <c r="O6" s="400"/>
      <c r="P6" s="400"/>
      <c r="Q6" s="400"/>
      <c r="R6" s="400"/>
      <c r="S6" s="400"/>
      <c r="T6" s="400"/>
      <c r="U6" s="400"/>
      <c r="V6" s="400"/>
      <c r="W6" s="400"/>
      <c r="X6" s="195"/>
      <c r="Y6" s="416" t="s">
        <v>561</v>
      </c>
      <c r="Z6" s="416"/>
      <c r="AA6" s="416"/>
    </row>
    <row r="7" spans="1:27" ht="12.75">
      <c r="A7" s="195" t="s">
        <v>232</v>
      </c>
      <c r="B7" s="195"/>
      <c r="C7" s="195"/>
      <c r="D7" s="195"/>
      <c r="E7" s="195"/>
      <c r="F7" s="195"/>
      <c r="G7" s="195"/>
      <c r="I7" s="417" t="s">
        <v>562</v>
      </c>
      <c r="J7" s="417"/>
      <c r="K7" s="417"/>
      <c r="L7" s="190"/>
      <c r="M7" s="417" t="s">
        <v>445</v>
      </c>
      <c r="N7" s="417"/>
      <c r="O7" s="417"/>
      <c r="P7" s="190"/>
      <c r="Q7" s="417" t="s">
        <v>576</v>
      </c>
      <c r="R7" s="417"/>
      <c r="S7" s="417"/>
      <c r="T7" s="190"/>
      <c r="U7" s="417" t="s">
        <v>577</v>
      </c>
      <c r="V7" s="417"/>
      <c r="W7" s="417"/>
      <c r="X7" s="190"/>
      <c r="Y7" s="239" t="s">
        <v>433</v>
      </c>
      <c r="Z7" s="239" t="s">
        <v>434</v>
      </c>
      <c r="AA7" s="239" t="s">
        <v>194</v>
      </c>
    </row>
    <row r="8" spans="1:28" ht="12.75">
      <c r="A8" s="189"/>
      <c r="B8" s="189"/>
      <c r="C8" s="189"/>
      <c r="D8" s="189"/>
      <c r="E8" s="189"/>
      <c r="F8" s="189"/>
      <c r="G8" s="189"/>
      <c r="H8" s="189"/>
      <c r="I8" s="240" t="s">
        <v>433</v>
      </c>
      <c r="J8" s="240" t="s">
        <v>434</v>
      </c>
      <c r="K8" s="240" t="s">
        <v>194</v>
      </c>
      <c r="L8" s="241"/>
      <c r="M8" s="240" t="s">
        <v>433</v>
      </c>
      <c r="N8" s="240" t="s">
        <v>434</v>
      </c>
      <c r="O8" s="240" t="s">
        <v>194</v>
      </c>
      <c r="P8" s="241"/>
      <c r="Q8" s="240" t="s">
        <v>433</v>
      </c>
      <c r="R8" s="240" t="s">
        <v>434</v>
      </c>
      <c r="S8" s="240" t="s">
        <v>194</v>
      </c>
      <c r="T8" s="241"/>
      <c r="U8" s="240" t="s">
        <v>433</v>
      </c>
      <c r="V8" s="240" t="s">
        <v>434</v>
      </c>
      <c r="W8" s="240" t="s">
        <v>194</v>
      </c>
      <c r="X8" s="241"/>
      <c r="Y8" s="189"/>
      <c r="Z8" s="189"/>
      <c r="AA8" s="189"/>
      <c r="AB8" s="189"/>
    </row>
    <row r="9" spans="3:30" ht="12.75">
      <c r="C9" s="190"/>
      <c r="D9" s="190"/>
      <c r="E9" s="190"/>
      <c r="F9" s="190"/>
      <c r="G9" s="190"/>
      <c r="H9" s="190"/>
      <c r="I9" s="167"/>
      <c r="J9" s="167"/>
      <c r="K9" s="167"/>
      <c r="L9" s="167"/>
      <c r="M9" s="167"/>
      <c r="N9" s="167"/>
      <c r="O9" s="167"/>
      <c r="P9" s="167"/>
      <c r="Q9" s="231"/>
      <c r="R9" s="231"/>
      <c r="S9" s="231"/>
      <c r="T9" s="231"/>
      <c r="U9" s="231"/>
      <c r="V9" s="231"/>
      <c r="W9" s="231"/>
      <c r="X9" s="167"/>
      <c r="Y9" s="167"/>
      <c r="Z9" s="167"/>
      <c r="AA9" s="167"/>
      <c r="AB9" s="158"/>
      <c r="AC9" s="158"/>
      <c r="AD9" s="158"/>
    </row>
    <row r="10" spans="3:30" ht="12.75">
      <c r="C10" s="190" t="s">
        <v>228</v>
      </c>
      <c r="D10" s="190"/>
      <c r="E10" s="190"/>
      <c r="F10" s="190"/>
      <c r="G10" s="190"/>
      <c r="H10" s="190"/>
      <c r="I10" s="167">
        <f>I11+I15+I19</f>
        <v>1275.7043359325498</v>
      </c>
      <c r="J10" s="167">
        <f>J11+J15+J19</f>
        <v>1324.0196114603498</v>
      </c>
      <c r="K10" s="167">
        <f aca="true" t="shared" si="0" ref="K10:K22">+I10-J10</f>
        <v>-48.31527552779994</v>
      </c>
      <c r="L10" s="167"/>
      <c r="M10" s="167">
        <f>M11+M15+M19</f>
        <v>1179.4602789468909</v>
      </c>
      <c r="N10" s="167">
        <f>N11+N15+N19</f>
        <v>1193.87233322</v>
      </c>
      <c r="O10" s="167">
        <f aca="true" t="shared" si="1" ref="O10:O22">+M10-N10</f>
        <v>-14.412054273109106</v>
      </c>
      <c r="P10" s="167"/>
      <c r="Q10" s="231">
        <f>Q11+Q15+Q19</f>
        <v>1063.6885190006649</v>
      </c>
      <c r="R10" s="231">
        <f>R11+R15+R19</f>
        <v>1115.16118107637</v>
      </c>
      <c r="S10" s="231">
        <f aca="true" t="shared" si="2" ref="S10:S22">+Q10-R10</f>
        <v>-51.4726620757051</v>
      </c>
      <c r="T10" s="231"/>
      <c r="U10" s="231">
        <f>U11+U15+U19</f>
        <v>1254.7127084912374</v>
      </c>
      <c r="V10" s="231">
        <f>V11+V15+V19</f>
        <v>1259.1622187146108</v>
      </c>
      <c r="W10" s="231">
        <f aca="true" t="shared" si="3" ref="W10:W22">+U10-V10</f>
        <v>-4.449510223373409</v>
      </c>
      <c r="X10" s="167"/>
      <c r="Y10" s="167">
        <f>Y11+Y15+Y19</f>
        <v>4773.565842371344</v>
      </c>
      <c r="Z10" s="231">
        <f>Z11+Z15+Z19</f>
        <v>4892.21534447133</v>
      </c>
      <c r="AA10" s="167">
        <f aca="true" t="shared" si="4" ref="AA10:AA22">+Y10-Z10</f>
        <v>-118.64950209998642</v>
      </c>
      <c r="AB10" s="158"/>
      <c r="AC10" s="158"/>
      <c r="AD10" s="158"/>
    </row>
    <row r="11" spans="1:30" s="169" customFormat="1" ht="12.75">
      <c r="A11" s="190"/>
      <c r="B11" s="190"/>
      <c r="C11" s="190"/>
      <c r="D11" s="167" t="s">
        <v>65</v>
      </c>
      <c r="E11" s="190"/>
      <c r="F11" s="190"/>
      <c r="G11" s="190"/>
      <c r="H11" s="190"/>
      <c r="I11" s="167">
        <f>SUM(I12:I14)</f>
        <v>822.6370565612388</v>
      </c>
      <c r="J11" s="167">
        <f>SUM(J12:J14)</f>
        <v>987.952976</v>
      </c>
      <c r="K11" s="167">
        <f t="shared" si="0"/>
        <v>-165.31591943876128</v>
      </c>
      <c r="L11" s="167"/>
      <c r="M11" s="167">
        <f>SUM(M12:M14)</f>
        <v>772.584099</v>
      </c>
      <c r="N11" s="167">
        <f>SUM(N12:N14)</f>
        <v>861.491034</v>
      </c>
      <c r="O11" s="167">
        <f t="shared" si="1"/>
        <v>-88.90693499999998</v>
      </c>
      <c r="P11" s="167"/>
      <c r="Q11" s="231">
        <f>SUM(Q12:Q14)</f>
        <v>637.5179310000001</v>
      </c>
      <c r="R11" s="231">
        <f>SUM(R12:R14)</f>
        <v>783.7897550533291</v>
      </c>
      <c r="S11" s="231">
        <f t="shared" si="2"/>
        <v>-146.27182405332906</v>
      </c>
      <c r="T11" s="231"/>
      <c r="U11" s="231">
        <f>SUM(U12:U14)</f>
        <v>748.6805730000001</v>
      </c>
      <c r="V11" s="231">
        <f>SUM(V12:V14)</f>
        <v>873.0809904422704</v>
      </c>
      <c r="W11" s="231">
        <f t="shared" si="3"/>
        <v>-124.40041744227028</v>
      </c>
      <c r="X11" s="167"/>
      <c r="Y11" s="167">
        <f>SUM(Y12:Y14)</f>
        <v>2981.419659561239</v>
      </c>
      <c r="Z11" s="167">
        <f>SUM(Z12:Z14)</f>
        <v>3506.3147554955995</v>
      </c>
      <c r="AA11" s="167">
        <f t="shared" si="4"/>
        <v>-524.8950959343606</v>
      </c>
      <c r="AB11" s="167"/>
      <c r="AC11" s="167"/>
      <c r="AD11" s="167"/>
    </row>
    <row r="12" spans="5:30" ht="12.75">
      <c r="E12" s="185" t="s">
        <v>66</v>
      </c>
      <c r="I12" s="158">
        <v>10.043304</v>
      </c>
      <c r="J12" s="158">
        <v>0.000491999999999937</v>
      </c>
      <c r="K12" s="158">
        <f t="shared" si="0"/>
        <v>10.042812</v>
      </c>
      <c r="L12" s="158"/>
      <c r="M12" s="158">
        <v>0.8986660000000004</v>
      </c>
      <c r="N12" s="158">
        <v>0.0004919999999999369</v>
      </c>
      <c r="O12" s="158">
        <f t="shared" si="1"/>
        <v>0.8981740000000005</v>
      </c>
      <c r="P12" s="158"/>
      <c r="Q12" s="158">
        <v>0.30989600000000017</v>
      </c>
      <c r="R12" s="158">
        <v>0</v>
      </c>
      <c r="S12" s="170">
        <f t="shared" si="2"/>
        <v>0.30989600000000017</v>
      </c>
      <c r="T12" s="170"/>
      <c r="U12" s="158">
        <v>7.521328999999999</v>
      </c>
      <c r="V12" s="158">
        <v>0</v>
      </c>
      <c r="W12" s="170">
        <f t="shared" si="3"/>
        <v>7.521328999999999</v>
      </c>
      <c r="X12" s="158"/>
      <c r="Y12" s="158">
        <f aca="true" t="shared" si="5" ref="Y12:Z14">SUM(I12,M12,Q12,U12)</f>
        <v>18.773194999999998</v>
      </c>
      <c r="Z12" s="158">
        <f>SUM(J12,N12,R12,V12)</f>
        <v>0.0009839999999998739</v>
      </c>
      <c r="AA12" s="158">
        <f t="shared" si="4"/>
        <v>18.772211</v>
      </c>
      <c r="AB12" s="158"/>
      <c r="AC12" s="158"/>
      <c r="AD12" s="158"/>
    </row>
    <row r="13" spans="5:30" ht="12.75">
      <c r="E13" s="185" t="s">
        <v>128</v>
      </c>
      <c r="I13" s="158">
        <v>487.82331999999997</v>
      </c>
      <c r="J13" s="158">
        <v>418</v>
      </c>
      <c r="K13" s="158">
        <f t="shared" si="0"/>
        <v>69.82331999999997</v>
      </c>
      <c r="L13" s="158"/>
      <c r="M13" s="158">
        <v>447.29839000000004</v>
      </c>
      <c r="N13" s="158">
        <v>314</v>
      </c>
      <c r="O13" s="158">
        <f t="shared" si="1"/>
        <v>133.29839000000004</v>
      </c>
      <c r="P13" s="158"/>
      <c r="Q13" s="158">
        <v>406.51507000000004</v>
      </c>
      <c r="R13" s="158">
        <v>299.8431660533292</v>
      </c>
      <c r="S13" s="170">
        <f t="shared" si="2"/>
        <v>106.67190394667085</v>
      </c>
      <c r="T13" s="170"/>
      <c r="U13" s="158">
        <v>507.524944</v>
      </c>
      <c r="V13" s="158">
        <v>375.9145314422704</v>
      </c>
      <c r="W13" s="170">
        <f t="shared" si="3"/>
        <v>131.6104125577296</v>
      </c>
      <c r="X13" s="158"/>
      <c r="Y13" s="158">
        <f t="shared" si="5"/>
        <v>1849.161724</v>
      </c>
      <c r="Z13" s="158">
        <f t="shared" si="5"/>
        <v>1407.7576974955996</v>
      </c>
      <c r="AA13" s="158">
        <f t="shared" si="4"/>
        <v>441.40402650440046</v>
      </c>
      <c r="AB13" s="158"/>
      <c r="AC13" s="158"/>
      <c r="AD13" s="158"/>
    </row>
    <row r="14" spans="5:30" ht="12.75">
      <c r="E14" s="185" t="s">
        <v>67</v>
      </c>
      <c r="I14" s="158">
        <v>324.77043256123886</v>
      </c>
      <c r="J14" s="158">
        <v>569.952484</v>
      </c>
      <c r="K14" s="158">
        <f t="shared" si="0"/>
        <v>-245.18205143876116</v>
      </c>
      <c r="L14" s="158"/>
      <c r="M14" s="158">
        <v>324.387043</v>
      </c>
      <c r="N14" s="158">
        <v>547.490542</v>
      </c>
      <c r="O14" s="158">
        <f t="shared" si="1"/>
        <v>-223.103499</v>
      </c>
      <c r="P14" s="158"/>
      <c r="Q14" s="158">
        <v>230.69296500000002</v>
      </c>
      <c r="R14" s="158">
        <v>483.94658899999996</v>
      </c>
      <c r="S14" s="170">
        <f t="shared" si="2"/>
        <v>-253.25362399999995</v>
      </c>
      <c r="T14" s="170"/>
      <c r="U14" s="158">
        <v>233.6343</v>
      </c>
      <c r="V14" s="158">
        <v>497.166459</v>
      </c>
      <c r="W14" s="170">
        <f t="shared" si="3"/>
        <v>-263.532159</v>
      </c>
      <c r="X14" s="158"/>
      <c r="Y14" s="158">
        <f t="shared" si="5"/>
        <v>1113.4847405612388</v>
      </c>
      <c r="Z14" s="158">
        <f t="shared" si="5"/>
        <v>2098.5560739999996</v>
      </c>
      <c r="AA14" s="158">
        <f t="shared" si="4"/>
        <v>-985.0713334387608</v>
      </c>
      <c r="AB14" s="158"/>
      <c r="AC14" s="158"/>
      <c r="AD14" s="158"/>
    </row>
    <row r="15" spans="1:30" s="169" customFormat="1" ht="12.75">
      <c r="A15" s="190"/>
      <c r="B15" s="190"/>
      <c r="C15" s="190"/>
      <c r="D15" s="167" t="s">
        <v>68</v>
      </c>
      <c r="E15" s="190"/>
      <c r="F15" s="190"/>
      <c r="G15" s="190"/>
      <c r="H15" s="190"/>
      <c r="I15" s="167">
        <f>SUM(I16:I18)</f>
        <v>384.75157750464444</v>
      </c>
      <c r="J15" s="167">
        <f>SUM(J16:J18)</f>
        <v>181.49479546034968</v>
      </c>
      <c r="K15" s="167">
        <f t="shared" si="0"/>
        <v>203.25678204429477</v>
      </c>
      <c r="L15" s="167"/>
      <c r="M15" s="167">
        <f>SUM(M16:M18)</f>
        <v>318.8805734535576</v>
      </c>
      <c r="N15" s="167">
        <f>SUM(N16:N18)</f>
        <v>192.01833461</v>
      </c>
      <c r="O15" s="167">
        <f t="shared" si="1"/>
        <v>126.86223884355758</v>
      </c>
      <c r="P15" s="167"/>
      <c r="Q15" s="231">
        <f>SUM(Q16:Q18)</f>
        <v>355.98906648066486</v>
      </c>
      <c r="R15" s="231">
        <f>SUM(R16:R18)</f>
        <v>203.54191649496875</v>
      </c>
      <c r="S15" s="231">
        <f t="shared" si="2"/>
        <v>152.44714998569611</v>
      </c>
      <c r="T15" s="231"/>
      <c r="U15" s="231">
        <f>SUM(U16:U18)</f>
        <v>440.8375354912373</v>
      </c>
      <c r="V15" s="231">
        <f>SUM(V16:V18)</f>
        <v>235.62257074248532</v>
      </c>
      <c r="W15" s="231">
        <f t="shared" si="3"/>
        <v>205.21496474875198</v>
      </c>
      <c r="X15" s="167"/>
      <c r="Y15" s="167">
        <f>SUM(Y16:Y18)</f>
        <v>1500.4587529301043</v>
      </c>
      <c r="Z15" s="167">
        <f>SUM(Z16:Z18)</f>
        <v>812.6776173078038</v>
      </c>
      <c r="AA15" s="167">
        <f t="shared" si="4"/>
        <v>687.7811356223006</v>
      </c>
      <c r="AB15" s="167"/>
      <c r="AC15" s="167"/>
      <c r="AD15" s="167"/>
    </row>
    <row r="16" spans="5:30" ht="12.75">
      <c r="E16" s="185" t="s">
        <v>66</v>
      </c>
      <c r="I16" s="158">
        <v>206.1345835</v>
      </c>
      <c r="J16" s="158">
        <v>54.102990000000005</v>
      </c>
      <c r="K16" s="158">
        <f t="shared" si="0"/>
        <v>152.03159349999999</v>
      </c>
      <c r="L16" s="158"/>
      <c r="M16" s="158">
        <v>135.463343</v>
      </c>
      <c r="N16" s="158">
        <v>75.45254361000002</v>
      </c>
      <c r="O16" s="158">
        <f t="shared" si="1"/>
        <v>60.01079938999999</v>
      </c>
      <c r="P16" s="158"/>
      <c r="Q16" s="158">
        <v>158.58726399999998</v>
      </c>
      <c r="R16" s="158">
        <v>74.349605</v>
      </c>
      <c r="S16" s="170">
        <f t="shared" si="2"/>
        <v>84.23765899999998</v>
      </c>
      <c r="T16" s="170"/>
      <c r="U16" s="158">
        <v>208.92767600000002</v>
      </c>
      <c r="V16" s="158">
        <v>86.37693</v>
      </c>
      <c r="W16" s="170">
        <f t="shared" si="3"/>
        <v>122.55074600000002</v>
      </c>
      <c r="X16" s="158"/>
      <c r="Y16" s="158">
        <f aca="true" t="shared" si="6" ref="Y16:Z18">SUM(I16,M16,Q16,U16)</f>
        <v>709.1128665</v>
      </c>
      <c r="Z16" s="158">
        <f t="shared" si="6"/>
        <v>290.28206861</v>
      </c>
      <c r="AA16" s="158">
        <f t="shared" si="4"/>
        <v>418.83079789</v>
      </c>
      <c r="AB16" s="158"/>
      <c r="AC16" s="158"/>
      <c r="AD16" s="158"/>
    </row>
    <row r="17" spans="5:30" ht="12.75">
      <c r="E17" s="185" t="s">
        <v>128</v>
      </c>
      <c r="I17" s="158">
        <v>128.660926</v>
      </c>
      <c r="J17" s="158">
        <v>62</v>
      </c>
      <c r="K17" s="158">
        <f t="shared" si="0"/>
        <v>66.66092599999999</v>
      </c>
      <c r="L17" s="158"/>
      <c r="M17" s="158">
        <v>132.86283500000002</v>
      </c>
      <c r="N17" s="158">
        <v>58</v>
      </c>
      <c r="O17" s="158">
        <f t="shared" si="1"/>
        <v>74.86283500000002</v>
      </c>
      <c r="P17" s="158"/>
      <c r="Q17" s="158">
        <v>143.707457</v>
      </c>
      <c r="R17" s="158">
        <v>63.44666449496875</v>
      </c>
      <c r="S17" s="170">
        <f t="shared" si="2"/>
        <v>80.26079250503125</v>
      </c>
      <c r="T17" s="170"/>
      <c r="U17" s="158">
        <v>175.944073</v>
      </c>
      <c r="V17" s="158">
        <v>82.7587907424853</v>
      </c>
      <c r="W17" s="170">
        <f t="shared" si="3"/>
        <v>93.1852822575147</v>
      </c>
      <c r="X17" s="158"/>
      <c r="Y17" s="158">
        <f t="shared" si="6"/>
        <v>581.175291</v>
      </c>
      <c r="Z17" s="158">
        <f t="shared" si="6"/>
        <v>266.2054552374541</v>
      </c>
      <c r="AA17" s="158">
        <f t="shared" si="4"/>
        <v>314.9698357625459</v>
      </c>
      <c r="AB17" s="158"/>
      <c r="AC17" s="158"/>
      <c r="AD17" s="158"/>
    </row>
    <row r="18" spans="5:30" ht="12.75">
      <c r="E18" s="185" t="s">
        <v>67</v>
      </c>
      <c r="I18" s="158">
        <v>49.95606800464446</v>
      </c>
      <c r="J18" s="158">
        <v>65.39180546034969</v>
      </c>
      <c r="K18" s="158">
        <f t="shared" si="0"/>
        <v>-15.43573745570523</v>
      </c>
      <c r="L18" s="158"/>
      <c r="M18" s="158">
        <v>50.554395453557575</v>
      </c>
      <c r="N18" s="158">
        <v>58.56579099999999</v>
      </c>
      <c r="O18" s="158">
        <f t="shared" si="1"/>
        <v>-8.011395546442415</v>
      </c>
      <c r="P18" s="158"/>
      <c r="Q18" s="158">
        <v>53.69434548066488</v>
      </c>
      <c r="R18" s="158">
        <v>65.745647</v>
      </c>
      <c r="S18" s="170">
        <f t="shared" si="2"/>
        <v>-12.051301519335126</v>
      </c>
      <c r="T18" s="170"/>
      <c r="U18" s="158">
        <v>55.965786491237296</v>
      </c>
      <c r="V18" s="158">
        <v>66.48685</v>
      </c>
      <c r="W18" s="170">
        <f t="shared" si="3"/>
        <v>-10.521063508762708</v>
      </c>
      <c r="X18" s="158"/>
      <c r="Y18" s="158">
        <f t="shared" si="6"/>
        <v>210.17059543010419</v>
      </c>
      <c r="Z18" s="158">
        <f t="shared" si="6"/>
        <v>256.19009346034966</v>
      </c>
      <c r="AA18" s="158">
        <f t="shared" si="4"/>
        <v>-46.01949803024547</v>
      </c>
      <c r="AB18" s="158"/>
      <c r="AC18" s="158"/>
      <c r="AD18" s="158"/>
    </row>
    <row r="19" spans="1:30" s="169" customFormat="1" ht="12.75">
      <c r="A19" s="190"/>
      <c r="B19" s="190"/>
      <c r="C19" s="190"/>
      <c r="D19" s="167" t="s">
        <v>69</v>
      </c>
      <c r="E19" s="190"/>
      <c r="F19" s="190"/>
      <c r="G19" s="190"/>
      <c r="H19" s="190"/>
      <c r="I19" s="167">
        <f>SUM(I20:I22)</f>
        <v>68.31570186666666</v>
      </c>
      <c r="J19" s="167">
        <f>SUM(J20:J22)</f>
        <v>154.57184</v>
      </c>
      <c r="K19" s="167">
        <f t="shared" si="0"/>
        <v>-86.25613813333335</v>
      </c>
      <c r="L19" s="167"/>
      <c r="M19" s="167">
        <f>SUM(M20:M22)</f>
        <v>87.99560649333333</v>
      </c>
      <c r="N19" s="167">
        <f>SUM(N20:N22)</f>
        <v>140.36296461</v>
      </c>
      <c r="O19" s="167">
        <f t="shared" si="1"/>
        <v>-52.36735811666668</v>
      </c>
      <c r="P19" s="167"/>
      <c r="Q19" s="231">
        <f>SUM(Q20:Q22)</f>
        <v>70.18152152</v>
      </c>
      <c r="R19" s="231">
        <f>SUM(R20:R22)</f>
        <v>127.829509528072</v>
      </c>
      <c r="S19" s="231">
        <f t="shared" si="2"/>
        <v>-57.64798800807199</v>
      </c>
      <c r="T19" s="231"/>
      <c r="U19" s="231">
        <f>SUM(U20:U22)</f>
        <v>65.19460000000001</v>
      </c>
      <c r="V19" s="231">
        <f>SUM(V20:V22)</f>
        <v>150.45865752985523</v>
      </c>
      <c r="W19" s="231">
        <f t="shared" si="3"/>
        <v>-85.26405752985522</v>
      </c>
      <c r="X19" s="167"/>
      <c r="Y19" s="167">
        <f>SUM(Y20:Y22)</f>
        <v>291.68742988</v>
      </c>
      <c r="Z19" s="167">
        <f>SUM(Z20:Z22)</f>
        <v>573.2229716679273</v>
      </c>
      <c r="AA19" s="167">
        <f t="shared" si="4"/>
        <v>-281.53554178792723</v>
      </c>
      <c r="AB19" s="167"/>
      <c r="AC19" s="167"/>
      <c r="AD19" s="167"/>
    </row>
    <row r="20" spans="5:30" ht="12.75">
      <c r="E20" s="185" t="s">
        <v>66</v>
      </c>
      <c r="I20" s="158">
        <v>7.2656</v>
      </c>
      <c r="J20" s="158">
        <v>14.271840000000001</v>
      </c>
      <c r="K20" s="158">
        <f t="shared" si="0"/>
        <v>-7.006240000000001</v>
      </c>
      <c r="L20" s="158"/>
      <c r="M20" s="158">
        <v>3.66462096</v>
      </c>
      <c r="N20" s="158">
        <v>8.36296461</v>
      </c>
      <c r="O20" s="158">
        <f t="shared" si="1"/>
        <v>-4.69834365</v>
      </c>
      <c r="P20" s="158"/>
      <c r="Q20" s="158">
        <v>3.08152152</v>
      </c>
      <c r="R20" s="158">
        <v>11.65205184</v>
      </c>
      <c r="S20" s="170">
        <f t="shared" si="2"/>
        <v>-8.57053032</v>
      </c>
      <c r="T20" s="170"/>
      <c r="U20" s="158">
        <v>4.399</v>
      </c>
      <c r="V20" s="158">
        <v>12.8136</v>
      </c>
      <c r="W20" s="170">
        <f t="shared" si="3"/>
        <v>-8.4146</v>
      </c>
      <c r="X20" s="158"/>
      <c r="Y20" s="158">
        <f aca="true" t="shared" si="7" ref="Y20:Z22">SUM(I20,M20,Q20,U20)</f>
        <v>18.41074248</v>
      </c>
      <c r="Z20" s="158">
        <f t="shared" si="7"/>
        <v>47.10045645</v>
      </c>
      <c r="AA20" s="158">
        <f t="shared" si="4"/>
        <v>-28.689713970000003</v>
      </c>
      <c r="AB20" s="158"/>
      <c r="AC20" s="158"/>
      <c r="AD20" s="158"/>
    </row>
    <row r="21" spans="5:30" ht="12.75">
      <c r="E21" s="185" t="s">
        <v>128</v>
      </c>
      <c r="I21" s="158">
        <v>45.950101866666664</v>
      </c>
      <c r="J21" s="158">
        <v>101</v>
      </c>
      <c r="K21" s="158">
        <f t="shared" si="0"/>
        <v>-55.049898133333336</v>
      </c>
      <c r="L21" s="158"/>
      <c r="M21" s="158">
        <v>66.73098553333332</v>
      </c>
      <c r="N21" s="158">
        <v>84</v>
      </c>
      <c r="O21" s="158">
        <f t="shared" si="1"/>
        <v>-17.269014466666675</v>
      </c>
      <c r="P21" s="158"/>
      <c r="Q21" s="158">
        <v>49.4</v>
      </c>
      <c r="R21" s="158">
        <v>76.436457688072</v>
      </c>
      <c r="S21" s="170">
        <f t="shared" si="2"/>
        <v>-27.036457688071998</v>
      </c>
      <c r="T21" s="170"/>
      <c r="U21" s="158">
        <v>41.6866</v>
      </c>
      <c r="V21" s="158">
        <v>96.93975752985523</v>
      </c>
      <c r="W21" s="170">
        <f t="shared" si="3"/>
        <v>-55.25315752985523</v>
      </c>
      <c r="X21" s="158"/>
      <c r="Y21" s="158">
        <f t="shared" si="7"/>
        <v>203.7676874</v>
      </c>
      <c r="Z21" s="158">
        <f t="shared" si="7"/>
        <v>358.3762152179272</v>
      </c>
      <c r="AA21" s="158">
        <f t="shared" si="4"/>
        <v>-154.6085278179272</v>
      </c>
      <c r="AB21" s="158"/>
      <c r="AC21" s="158"/>
      <c r="AD21" s="158"/>
    </row>
    <row r="22" spans="1:30" s="192" customFormat="1" ht="12.75">
      <c r="A22" s="191"/>
      <c r="B22" s="191"/>
      <c r="C22" s="191"/>
      <c r="D22" s="185"/>
      <c r="E22" s="185" t="s">
        <v>67</v>
      </c>
      <c r="F22" s="185"/>
      <c r="G22" s="191"/>
      <c r="H22" s="191"/>
      <c r="I22" s="158">
        <v>15.1</v>
      </c>
      <c r="J22" s="158">
        <v>39.3</v>
      </c>
      <c r="K22" s="170">
        <f t="shared" si="0"/>
        <v>-24.199999999999996</v>
      </c>
      <c r="L22" s="170"/>
      <c r="M22" s="158">
        <v>17.6</v>
      </c>
      <c r="N22" s="158">
        <v>48</v>
      </c>
      <c r="O22" s="170">
        <f t="shared" si="1"/>
        <v>-30.4</v>
      </c>
      <c r="P22" s="170"/>
      <c r="Q22" s="158">
        <v>17.7</v>
      </c>
      <c r="R22" s="158">
        <v>39.741</v>
      </c>
      <c r="S22" s="170">
        <f t="shared" si="2"/>
        <v>-22.041</v>
      </c>
      <c r="T22" s="170"/>
      <c r="U22" s="158">
        <v>19.109</v>
      </c>
      <c r="V22" s="158">
        <v>40.7053</v>
      </c>
      <c r="W22" s="170">
        <f t="shared" si="3"/>
        <v>-21.5963</v>
      </c>
      <c r="X22" s="170"/>
      <c r="Y22" s="158">
        <f t="shared" si="7"/>
        <v>69.50900000000001</v>
      </c>
      <c r="Z22" s="158">
        <f t="shared" si="7"/>
        <v>167.7463</v>
      </c>
      <c r="AA22" s="170">
        <f t="shared" si="4"/>
        <v>-98.23729999999998</v>
      </c>
      <c r="AB22" s="170"/>
      <c r="AC22" s="170"/>
      <c r="AD22" s="170"/>
    </row>
    <row r="23" spans="1:30" s="192" customFormat="1" ht="12.75">
      <c r="A23" s="191"/>
      <c r="B23" s="191"/>
      <c r="C23" s="191"/>
      <c r="D23" s="191"/>
      <c r="E23" s="191"/>
      <c r="F23" s="191"/>
      <c r="G23" s="191"/>
      <c r="H23" s="191"/>
      <c r="I23" s="170"/>
      <c r="J23" s="170"/>
      <c r="K23" s="170"/>
      <c r="L23" s="170"/>
      <c r="M23" s="170"/>
      <c r="N23" s="170"/>
      <c r="O23" s="170"/>
      <c r="P23" s="170"/>
      <c r="Q23" s="170"/>
      <c r="R23" s="170"/>
      <c r="S23" s="170"/>
      <c r="T23" s="170"/>
      <c r="U23" s="170"/>
      <c r="V23" s="170"/>
      <c r="W23" s="170"/>
      <c r="X23" s="170"/>
      <c r="Y23" s="170"/>
      <c r="Z23" s="170"/>
      <c r="AA23" s="170"/>
      <c r="AB23" s="170"/>
      <c r="AC23" s="170"/>
      <c r="AD23" s="170"/>
    </row>
    <row r="24" spans="1:30" s="232" customFormat="1" ht="12.75">
      <c r="A24" s="230"/>
      <c r="B24" s="230"/>
      <c r="C24" s="230" t="s">
        <v>70</v>
      </c>
      <c r="D24" s="230"/>
      <c r="E24" s="230"/>
      <c r="F24" s="230"/>
      <c r="G24" s="230"/>
      <c r="H24" s="230"/>
      <c r="I24" s="231">
        <f>SUM(I25:I26)</f>
        <v>531.804</v>
      </c>
      <c r="J24" s="231">
        <f>SUM(J25:J26)</f>
        <v>382.863</v>
      </c>
      <c r="K24" s="231">
        <f>+I24-J24</f>
        <v>148.94099999999997</v>
      </c>
      <c r="L24" s="231"/>
      <c r="M24" s="231">
        <f>SUM(M25:M26)</f>
        <v>265.475</v>
      </c>
      <c r="N24" s="231">
        <f>SUM(N25:N26)</f>
        <v>387.07599999999996</v>
      </c>
      <c r="O24" s="231">
        <f>+M24-N24</f>
        <v>-121.60099999999994</v>
      </c>
      <c r="P24" s="231"/>
      <c r="Q24" s="231">
        <f>SUM(Q25:Q26)</f>
        <v>318.01500000000004</v>
      </c>
      <c r="R24" s="231">
        <f>SUM(R25:R26)</f>
        <v>441.915</v>
      </c>
      <c r="S24" s="231">
        <f>+Q24-R24</f>
        <v>-123.89999999999998</v>
      </c>
      <c r="T24" s="231"/>
      <c r="U24" s="231">
        <f>SUM(U25:U26)</f>
        <v>488.456</v>
      </c>
      <c r="V24" s="231">
        <f>SUM(V25:V26)</f>
        <v>415.828</v>
      </c>
      <c r="W24" s="231">
        <f>+U24-V24</f>
        <v>72.62800000000004</v>
      </c>
      <c r="X24" s="231"/>
      <c r="Y24" s="231">
        <f>I24+M24+Q24+U24</f>
        <v>1603.75</v>
      </c>
      <c r="Z24" s="231">
        <f>J24+N24+R24+V24</f>
        <v>1627.682</v>
      </c>
      <c r="AA24" s="231">
        <f>+Y24-Z24</f>
        <v>-23.932000000000016</v>
      </c>
      <c r="AB24" s="231"/>
      <c r="AC24" s="231"/>
      <c r="AD24" s="231"/>
    </row>
    <row r="25" spans="1:30" s="192" customFormat="1" ht="12.75">
      <c r="A25" s="191"/>
      <c r="B25" s="191"/>
      <c r="C25" s="191"/>
      <c r="D25" s="170" t="s">
        <v>216</v>
      </c>
      <c r="E25" s="191"/>
      <c r="F25" s="191"/>
      <c r="G25" s="191"/>
      <c r="H25" s="242"/>
      <c r="I25" s="158">
        <v>109.4216216241075</v>
      </c>
      <c r="J25" s="158">
        <v>81.17931105592146</v>
      </c>
      <c r="K25" s="243">
        <f>+I25-J25</f>
        <v>28.242310568186042</v>
      </c>
      <c r="L25" s="243"/>
      <c r="M25" s="158">
        <v>92.08150690362007</v>
      </c>
      <c r="N25" s="158">
        <v>164.30162731137085</v>
      </c>
      <c r="O25" s="243">
        <f>+M25-N25</f>
        <v>-72.22012040775078</v>
      </c>
      <c r="P25" s="243"/>
      <c r="Q25" s="158">
        <v>127.6731440114905</v>
      </c>
      <c r="R25" s="158">
        <v>108.87907834048514</v>
      </c>
      <c r="S25" s="243">
        <f>+Q25-R25</f>
        <v>18.79406567100537</v>
      </c>
      <c r="T25" s="243"/>
      <c r="U25" s="158">
        <v>183.44232379668466</v>
      </c>
      <c r="V25" s="158">
        <v>161.98123654498244</v>
      </c>
      <c r="W25" s="243">
        <f>+U25-V25</f>
        <v>21.461087251702224</v>
      </c>
      <c r="X25" s="170"/>
      <c r="Y25" s="170">
        <f>SUM(I25,M25,Q25,U25)</f>
        <v>512.6185963359028</v>
      </c>
      <c r="Z25" s="170">
        <f>SUM(J25,N25,R25,V25)</f>
        <v>516.3412532527599</v>
      </c>
      <c r="AA25" s="170">
        <f>+Y25-Z25</f>
        <v>-3.7226569168570904</v>
      </c>
      <c r="AB25" s="170"/>
      <c r="AC25" s="170"/>
      <c r="AD25" s="170"/>
    </row>
    <row r="26" spans="1:30" s="192" customFormat="1" ht="12.75">
      <c r="A26" s="191"/>
      <c r="B26" s="191"/>
      <c r="C26" s="191"/>
      <c r="D26" s="170" t="s">
        <v>71</v>
      </c>
      <c r="E26" s="191"/>
      <c r="F26" s="191"/>
      <c r="G26" s="191"/>
      <c r="H26" s="242"/>
      <c r="I26" s="158">
        <v>422.3823783758925</v>
      </c>
      <c r="J26" s="158">
        <v>301.68368894407854</v>
      </c>
      <c r="K26" s="243">
        <f>+I26-J26</f>
        <v>120.69868943181393</v>
      </c>
      <c r="L26" s="243"/>
      <c r="M26" s="158">
        <v>173.39349309637996</v>
      </c>
      <c r="N26" s="158">
        <v>222.77437268862911</v>
      </c>
      <c r="O26" s="243">
        <f>+M26-N26</f>
        <v>-49.38087959224916</v>
      </c>
      <c r="P26" s="243"/>
      <c r="Q26" s="158">
        <v>190.34185598850954</v>
      </c>
      <c r="R26" s="158">
        <v>333.0359216595149</v>
      </c>
      <c r="S26" s="243">
        <f>+Q26-R26</f>
        <v>-142.69406567100535</v>
      </c>
      <c r="T26" s="243"/>
      <c r="U26" s="158">
        <v>305.01367620331536</v>
      </c>
      <c r="V26" s="158">
        <v>253.84676345501754</v>
      </c>
      <c r="W26" s="243">
        <f>+U26-V26</f>
        <v>51.16691274829782</v>
      </c>
      <c r="X26" s="170"/>
      <c r="Y26" s="170">
        <f>SUM(I26,M26,Q26,U26)</f>
        <v>1091.1314036640974</v>
      </c>
      <c r="Z26" s="170">
        <f>SUM(J26,N26,R26,V26)</f>
        <v>1111.34074674724</v>
      </c>
      <c r="AA26" s="170">
        <f>+Y26-Z26</f>
        <v>-20.209343083142585</v>
      </c>
      <c r="AB26" s="170"/>
      <c r="AC26" s="170"/>
      <c r="AD26" s="170"/>
    </row>
    <row r="27" spans="3:30" ht="12.75">
      <c r="C27" s="155"/>
      <c r="D27" s="155"/>
      <c r="E27" s="155"/>
      <c r="F27" s="155"/>
      <c r="I27" s="158"/>
      <c r="J27" s="158"/>
      <c r="K27" s="158"/>
      <c r="L27" s="158"/>
      <c r="M27" s="158"/>
      <c r="N27" s="158"/>
      <c r="O27" s="158"/>
      <c r="P27" s="158"/>
      <c r="Q27" s="170"/>
      <c r="R27" s="170"/>
      <c r="S27" s="170"/>
      <c r="T27" s="170"/>
      <c r="U27" s="170"/>
      <c r="V27" s="170"/>
      <c r="W27" s="170"/>
      <c r="X27" s="158"/>
      <c r="Y27" s="158"/>
      <c r="Z27" s="158"/>
      <c r="AA27" s="158"/>
      <c r="AB27" s="158"/>
      <c r="AC27" s="158"/>
      <c r="AD27" s="158"/>
    </row>
    <row r="28" spans="1:30" s="232" customFormat="1" ht="12.75">
      <c r="A28" s="230"/>
      <c r="B28" s="230"/>
      <c r="C28" s="233" t="s">
        <v>72</v>
      </c>
      <c r="D28" s="234"/>
      <c r="E28" s="169"/>
      <c r="F28" s="169"/>
      <c r="G28" s="230"/>
      <c r="H28" s="230"/>
      <c r="I28" s="231">
        <f>SUM(I29:I35,I39:I40)</f>
        <v>527.6450343904262</v>
      </c>
      <c r="J28" s="231">
        <f>SUM(J29:J35,J39:J40)</f>
        <v>782.8877540931377</v>
      </c>
      <c r="K28" s="231">
        <f aca="true" t="shared" si="8" ref="K28:K40">+I28-J28</f>
        <v>-255.2427197027115</v>
      </c>
      <c r="L28" s="231"/>
      <c r="M28" s="231">
        <f>SUM(M29:M35,M39:M40)</f>
        <v>520.2054805523132</v>
      </c>
      <c r="N28" s="231">
        <f>SUM(N29:N35,N39:N40)</f>
        <v>790.4585409668691</v>
      </c>
      <c r="O28" s="231">
        <f>+M28-N28</f>
        <v>-270.2530604145559</v>
      </c>
      <c r="P28" s="231"/>
      <c r="Q28" s="231">
        <f>SUM(Q29:Q35,Q39:Q40)</f>
        <v>532.6443415798838</v>
      </c>
      <c r="R28" s="231">
        <f>SUM(R29:R35,R39:R40)</f>
        <v>863.5339154316634</v>
      </c>
      <c r="S28" s="231">
        <f>+Q28-R28</f>
        <v>-330.8895738517797</v>
      </c>
      <c r="T28" s="231"/>
      <c r="U28" s="231">
        <f>SUM(U29:U35,U39:U40)</f>
        <v>676.2251095258897</v>
      </c>
      <c r="V28" s="231">
        <f>SUM(V29:V35,V39:V40)</f>
        <v>1121.2411906090163</v>
      </c>
      <c r="W28" s="231">
        <f>+U28-V28</f>
        <v>-445.01608108312655</v>
      </c>
      <c r="X28" s="231"/>
      <c r="Y28" s="231">
        <f>SUM(Y29:Y35,Y39:Y40)</f>
        <v>2256.7199660485126</v>
      </c>
      <c r="Z28" s="231">
        <f>SUM(Z29:Z35,Z39:Z40)</f>
        <v>3558.121401100686</v>
      </c>
      <c r="AA28" s="231">
        <f>+Y28-Z28</f>
        <v>-1301.4014350521734</v>
      </c>
      <c r="AB28" s="231"/>
      <c r="AC28" s="231"/>
      <c r="AD28" s="231"/>
    </row>
    <row r="29" spans="3:30" ht="12.75">
      <c r="C29" s="235"/>
      <c r="D29" s="236" t="s">
        <v>139</v>
      </c>
      <c r="E29" s="155"/>
      <c r="F29" s="155"/>
      <c r="I29" s="158">
        <v>35.563836624007266</v>
      </c>
      <c r="J29" s="158">
        <v>36.99121237771271</v>
      </c>
      <c r="K29" s="158">
        <f t="shared" si="8"/>
        <v>-1.427375753705448</v>
      </c>
      <c r="L29" s="158"/>
      <c r="M29" s="158">
        <v>37.89173052375473</v>
      </c>
      <c r="N29" s="158">
        <v>45.46203241798034</v>
      </c>
      <c r="O29" s="158">
        <f aca="true" t="shared" si="9" ref="O29:O40">+M29-N29</f>
        <v>-7.570301894225608</v>
      </c>
      <c r="P29" s="158"/>
      <c r="Q29" s="158">
        <v>37.68012274598243</v>
      </c>
      <c r="R29" s="158">
        <v>37.97111687041351</v>
      </c>
      <c r="S29" s="170">
        <f aca="true" t="shared" si="10" ref="S29:S40">+Q29-R29</f>
        <v>-0.2909941244310801</v>
      </c>
      <c r="T29" s="170"/>
      <c r="U29" s="158">
        <v>42.29663932061261</v>
      </c>
      <c r="V29" s="158">
        <v>40.25789346339757</v>
      </c>
      <c r="W29" s="170">
        <f aca="true" t="shared" si="11" ref="W29:W40">+U29-V29</f>
        <v>2.0387458572150408</v>
      </c>
      <c r="X29" s="158"/>
      <c r="Y29" s="158">
        <f aca="true" t="shared" si="12" ref="Y29:Y40">SUM(I29,M29,Q29,U29)</f>
        <v>153.43232921435703</v>
      </c>
      <c r="Z29" s="158">
        <f aca="true" t="shared" si="13" ref="Z29:Z40">SUM(J29,N29,R29,V29)</f>
        <v>160.68225512950414</v>
      </c>
      <c r="AA29" s="158">
        <f aca="true" t="shared" si="14" ref="AA29:AA40">+Y29-Z29</f>
        <v>-7.2499259151471165</v>
      </c>
      <c r="AB29" s="158"/>
      <c r="AC29" s="158"/>
      <c r="AD29" s="158"/>
    </row>
    <row r="30" spans="3:30" ht="12.75">
      <c r="C30" s="235"/>
      <c r="D30" s="236" t="s">
        <v>73</v>
      </c>
      <c r="E30" s="155"/>
      <c r="F30" s="155"/>
      <c r="I30" s="158">
        <v>0</v>
      </c>
      <c r="J30" s="158">
        <v>0</v>
      </c>
      <c r="K30" s="158">
        <f t="shared" si="8"/>
        <v>0</v>
      </c>
      <c r="L30" s="158"/>
      <c r="M30" s="158">
        <v>0</v>
      </c>
      <c r="N30" s="158">
        <v>0</v>
      </c>
      <c r="O30" s="158">
        <f t="shared" si="9"/>
        <v>0</v>
      </c>
      <c r="P30" s="158"/>
      <c r="Q30" s="158">
        <v>0</v>
      </c>
      <c r="R30" s="158">
        <v>0</v>
      </c>
      <c r="S30" s="170">
        <f t="shared" si="10"/>
        <v>0</v>
      </c>
      <c r="T30" s="170"/>
      <c r="U30" s="158">
        <v>0</v>
      </c>
      <c r="V30" s="158">
        <v>0</v>
      </c>
      <c r="W30" s="170">
        <f t="shared" si="11"/>
        <v>0</v>
      </c>
      <c r="X30" s="158"/>
      <c r="Y30" s="158">
        <f t="shared" si="12"/>
        <v>0</v>
      </c>
      <c r="Z30" s="158">
        <f t="shared" si="13"/>
        <v>0</v>
      </c>
      <c r="AA30" s="158">
        <f t="shared" si="14"/>
        <v>0</v>
      </c>
      <c r="AB30" s="158"/>
      <c r="AC30" s="158"/>
      <c r="AD30" s="158"/>
    </row>
    <row r="31" spans="3:30" ht="12.75">
      <c r="C31" s="235"/>
      <c r="D31" s="236" t="s">
        <v>74</v>
      </c>
      <c r="E31" s="155"/>
      <c r="F31" s="155"/>
      <c r="I31" s="158">
        <v>49.420638202707494</v>
      </c>
      <c r="J31" s="158">
        <v>138.87409207072807</v>
      </c>
      <c r="K31" s="158">
        <f t="shared" si="8"/>
        <v>-89.45345386802057</v>
      </c>
      <c r="L31" s="158"/>
      <c r="M31" s="158">
        <v>55.07423081590318</v>
      </c>
      <c r="N31" s="158">
        <v>159.23446557933843</v>
      </c>
      <c r="O31" s="158">
        <f t="shared" si="9"/>
        <v>-104.16023476343526</v>
      </c>
      <c r="P31" s="158"/>
      <c r="Q31" s="158">
        <v>69.06417001073837</v>
      </c>
      <c r="R31" s="158">
        <v>263.4315096457905</v>
      </c>
      <c r="S31" s="170">
        <f t="shared" si="10"/>
        <v>-194.36733963505216</v>
      </c>
      <c r="T31" s="170"/>
      <c r="U31" s="158">
        <v>59.0179952226472</v>
      </c>
      <c r="V31" s="158">
        <v>324.614479008297</v>
      </c>
      <c r="W31" s="170">
        <f t="shared" si="11"/>
        <v>-265.5964837856498</v>
      </c>
      <c r="X31" s="158"/>
      <c r="Y31" s="158">
        <f t="shared" si="12"/>
        <v>232.57703425199622</v>
      </c>
      <c r="Z31" s="158">
        <f t="shared" si="13"/>
        <v>886.1545463041539</v>
      </c>
      <c r="AA31" s="158">
        <f t="shared" si="14"/>
        <v>-653.5775120521577</v>
      </c>
      <c r="AB31" s="158"/>
      <c r="AC31" s="158"/>
      <c r="AD31" s="158"/>
    </row>
    <row r="32" spans="3:30" ht="12.75">
      <c r="C32" s="235"/>
      <c r="D32" s="236" t="s">
        <v>140</v>
      </c>
      <c r="E32" s="155"/>
      <c r="F32" s="155"/>
      <c r="I32" s="158">
        <v>7.870203733333335</v>
      </c>
      <c r="J32" s="158">
        <v>130.53993615681534</v>
      </c>
      <c r="K32" s="158">
        <f t="shared" si="8"/>
        <v>-122.669732423482</v>
      </c>
      <c r="L32" s="158"/>
      <c r="M32" s="158">
        <v>13.595943314061639</v>
      </c>
      <c r="N32" s="158">
        <v>132.73208662398625</v>
      </c>
      <c r="O32" s="158">
        <f t="shared" si="9"/>
        <v>-119.1361433099246</v>
      </c>
      <c r="P32" s="158"/>
      <c r="Q32" s="158">
        <v>11.363756799999999</v>
      </c>
      <c r="R32" s="158">
        <v>122.33107114356736</v>
      </c>
      <c r="S32" s="170">
        <f t="shared" si="10"/>
        <v>-110.96731434356735</v>
      </c>
      <c r="T32" s="170"/>
      <c r="U32" s="158">
        <v>9.001979166666667</v>
      </c>
      <c r="V32" s="158">
        <v>145.31141936801322</v>
      </c>
      <c r="W32" s="170">
        <f t="shared" si="11"/>
        <v>-136.30944020134655</v>
      </c>
      <c r="X32" s="158"/>
      <c r="Y32" s="158">
        <f t="shared" si="12"/>
        <v>41.83188301406164</v>
      </c>
      <c r="Z32" s="158">
        <f t="shared" si="13"/>
        <v>530.9145132923823</v>
      </c>
      <c r="AA32" s="158">
        <f t="shared" si="14"/>
        <v>-489.0826302783206</v>
      </c>
      <c r="AB32" s="158"/>
      <c r="AC32" s="158"/>
      <c r="AD32" s="158"/>
    </row>
    <row r="33" spans="3:30" ht="12.75">
      <c r="C33" s="235"/>
      <c r="D33" s="236" t="s">
        <v>217</v>
      </c>
      <c r="E33" s="155"/>
      <c r="F33" s="155"/>
      <c r="I33" s="158">
        <v>14.366293598743898</v>
      </c>
      <c r="J33" s="158">
        <v>17.750964977777784</v>
      </c>
      <c r="K33" s="158">
        <f t="shared" si="8"/>
        <v>-3.384671379033886</v>
      </c>
      <c r="L33" s="158"/>
      <c r="M33" s="158">
        <v>16.029954962406016</v>
      </c>
      <c r="N33" s="158">
        <v>13.248602494929942</v>
      </c>
      <c r="O33" s="158">
        <f t="shared" si="9"/>
        <v>2.781352467476074</v>
      </c>
      <c r="P33" s="158"/>
      <c r="Q33" s="158">
        <v>17.794346382872167</v>
      </c>
      <c r="R33" s="158">
        <v>16.908369519700152</v>
      </c>
      <c r="S33" s="170">
        <f t="shared" si="10"/>
        <v>0.8859768631720151</v>
      </c>
      <c r="T33" s="170"/>
      <c r="U33" s="158">
        <v>35.44527547059135</v>
      </c>
      <c r="V33" s="158">
        <v>17.298854470465287</v>
      </c>
      <c r="W33" s="170">
        <f t="shared" si="11"/>
        <v>18.14642100012606</v>
      </c>
      <c r="X33" s="158"/>
      <c r="Y33" s="158">
        <f t="shared" si="12"/>
        <v>83.63587041461344</v>
      </c>
      <c r="Z33" s="158">
        <f t="shared" si="13"/>
        <v>65.20679146287316</v>
      </c>
      <c r="AA33" s="158">
        <f t="shared" si="14"/>
        <v>18.42907895174028</v>
      </c>
      <c r="AB33" s="158"/>
      <c r="AC33" s="158"/>
      <c r="AD33" s="158"/>
    </row>
    <row r="34" spans="3:30" ht="12.75">
      <c r="C34" s="235"/>
      <c r="D34" s="236" t="s">
        <v>75</v>
      </c>
      <c r="E34" s="155"/>
      <c r="F34" s="155"/>
      <c r="I34" s="158">
        <v>15.495827858364938</v>
      </c>
      <c r="J34" s="158">
        <v>111.14587372011766</v>
      </c>
      <c r="K34" s="158">
        <f t="shared" si="8"/>
        <v>-95.65004586175273</v>
      </c>
      <c r="L34" s="158"/>
      <c r="M34" s="158">
        <v>15.608636934344997</v>
      </c>
      <c r="N34" s="158">
        <v>79.37369134569857</v>
      </c>
      <c r="O34" s="158">
        <f t="shared" si="9"/>
        <v>-63.765054411353574</v>
      </c>
      <c r="P34" s="158"/>
      <c r="Q34" s="158">
        <v>15.139099225382878</v>
      </c>
      <c r="R34" s="158">
        <v>114.65378740806106</v>
      </c>
      <c r="S34" s="170">
        <f t="shared" si="10"/>
        <v>-99.51468818267819</v>
      </c>
      <c r="T34" s="170"/>
      <c r="U34" s="158">
        <v>12.917559507728022</v>
      </c>
      <c r="V34" s="158">
        <v>155.33812113696249</v>
      </c>
      <c r="W34" s="170">
        <f t="shared" si="11"/>
        <v>-142.42056162923447</v>
      </c>
      <c r="X34" s="158"/>
      <c r="Y34" s="158">
        <f t="shared" si="12"/>
        <v>59.161123525820834</v>
      </c>
      <c r="Z34" s="158">
        <f t="shared" si="13"/>
        <v>460.51147361083974</v>
      </c>
      <c r="AA34" s="158">
        <f t="shared" si="14"/>
        <v>-401.35035008501893</v>
      </c>
      <c r="AB34" s="158"/>
      <c r="AC34" s="158"/>
      <c r="AD34" s="158"/>
    </row>
    <row r="35" spans="3:30" ht="12.75">
      <c r="C35" s="235"/>
      <c r="D35" s="236" t="s">
        <v>76</v>
      </c>
      <c r="E35" s="155"/>
      <c r="F35" s="155"/>
      <c r="I35" s="158">
        <v>356.7464236045637</v>
      </c>
      <c r="J35" s="158">
        <v>288.2373415815574</v>
      </c>
      <c r="K35" s="158">
        <f t="shared" si="8"/>
        <v>68.50908202300627</v>
      </c>
      <c r="L35" s="158"/>
      <c r="M35" s="158">
        <v>332.74344987196355</v>
      </c>
      <c r="N35" s="158">
        <v>294.6910697081753</v>
      </c>
      <c r="O35" s="158">
        <f t="shared" si="9"/>
        <v>38.05238016378826</v>
      </c>
      <c r="P35" s="158"/>
      <c r="Q35" s="158">
        <v>335.06908525260394</v>
      </c>
      <c r="R35" s="158">
        <v>232.02795632574856</v>
      </c>
      <c r="S35" s="170">
        <f t="shared" si="10"/>
        <v>103.04112892685538</v>
      </c>
      <c r="T35" s="170"/>
      <c r="U35" s="158">
        <v>474.10368099091534</v>
      </c>
      <c r="V35" s="158">
        <v>358.1019602283113</v>
      </c>
      <c r="W35" s="170">
        <f t="shared" si="11"/>
        <v>116.00172076260401</v>
      </c>
      <c r="X35" s="158"/>
      <c r="Y35" s="158">
        <f t="shared" si="12"/>
        <v>1498.6626397200464</v>
      </c>
      <c r="Z35" s="158">
        <f t="shared" si="13"/>
        <v>1173.0583278437925</v>
      </c>
      <c r="AA35" s="158">
        <f t="shared" si="14"/>
        <v>325.60431187625386</v>
      </c>
      <c r="AB35" s="158"/>
      <c r="AC35" s="158"/>
      <c r="AD35" s="158"/>
    </row>
    <row r="36" spans="3:30" ht="12.75">
      <c r="C36" s="235"/>
      <c r="D36" s="236"/>
      <c r="E36" s="155" t="s">
        <v>714</v>
      </c>
      <c r="F36" s="155"/>
      <c r="I36" s="158">
        <v>127.59185617127442</v>
      </c>
      <c r="J36" s="158">
        <v>131.6</v>
      </c>
      <c r="K36" s="158">
        <f>+I36-J36</f>
        <v>-4.008143828725579</v>
      </c>
      <c r="L36" s="158"/>
      <c r="M36" s="158">
        <v>121.88256666666666</v>
      </c>
      <c r="N36" s="158">
        <v>104.7</v>
      </c>
      <c r="O36" s="158">
        <f>+M36-N36</f>
        <v>17.18256666666666</v>
      </c>
      <c r="P36" s="158"/>
      <c r="Q36" s="158">
        <v>137.6192</v>
      </c>
      <c r="R36" s="158">
        <v>64.4</v>
      </c>
      <c r="S36" s="170">
        <f>+Q36-R36</f>
        <v>73.2192</v>
      </c>
      <c r="T36" s="170"/>
      <c r="U36" s="158">
        <v>178.2524982156281</v>
      </c>
      <c r="V36" s="158">
        <v>90.50538598489594</v>
      </c>
      <c r="W36" s="170">
        <f>+U36-V36</f>
        <v>87.74711223073216</v>
      </c>
      <c r="X36" s="158"/>
      <c r="Y36" s="158">
        <f>SUM(I36,M36,Q36,U36)</f>
        <v>565.3461210535692</v>
      </c>
      <c r="Z36" s="158">
        <f aca="true" t="shared" si="15" ref="Y36:Z38">SUM(J36,N36,R36,V36)</f>
        <v>391.205385984896</v>
      </c>
      <c r="AA36" s="158">
        <f>+Y36-Z36</f>
        <v>174.14073506867317</v>
      </c>
      <c r="AB36" s="158"/>
      <c r="AC36" s="158"/>
      <c r="AD36" s="158"/>
    </row>
    <row r="37" spans="3:30" ht="12.75">
      <c r="C37" s="235"/>
      <c r="D37" s="236"/>
      <c r="E37" s="155" t="s">
        <v>715</v>
      </c>
      <c r="F37" s="155"/>
      <c r="I37" s="158">
        <v>58.205690000000004</v>
      </c>
      <c r="J37" s="158">
        <v>31.865287000000002</v>
      </c>
      <c r="K37" s="158">
        <f>+I37-J37</f>
        <v>26.340403000000002</v>
      </c>
      <c r="L37" s="158"/>
      <c r="M37" s="158">
        <v>70.425186</v>
      </c>
      <c r="N37" s="158">
        <v>45.56501499999999</v>
      </c>
      <c r="O37" s="158">
        <f>+M37-N37</f>
        <v>24.86017100000001</v>
      </c>
      <c r="P37" s="158"/>
      <c r="Q37" s="158">
        <v>56.703496</v>
      </c>
      <c r="R37" s="158">
        <v>47.616724000000005</v>
      </c>
      <c r="S37" s="170">
        <f>+Q37-R37</f>
        <v>9.086771999999996</v>
      </c>
      <c r="T37" s="170"/>
      <c r="U37" s="158">
        <v>72.193679</v>
      </c>
      <c r="V37" s="158">
        <v>45.420489</v>
      </c>
      <c r="W37" s="170">
        <f>+U37-V37</f>
        <v>26.77319</v>
      </c>
      <c r="X37" s="158"/>
      <c r="Y37" s="158">
        <f t="shared" si="15"/>
        <v>257.528051</v>
      </c>
      <c r="Z37" s="158">
        <f t="shared" si="15"/>
        <v>170.467515</v>
      </c>
      <c r="AA37" s="158">
        <f>+Y37-Z37</f>
        <v>87.06053600000001</v>
      </c>
      <c r="AB37" s="158"/>
      <c r="AC37" s="158"/>
      <c r="AD37" s="158"/>
    </row>
    <row r="38" spans="3:30" ht="12.75">
      <c r="C38" s="235"/>
      <c r="D38" s="236"/>
      <c r="E38" s="155" t="s">
        <v>716</v>
      </c>
      <c r="F38" s="155"/>
      <c r="I38" s="158">
        <v>170.9488774332893</v>
      </c>
      <c r="J38" s="158">
        <v>124.77205458155741</v>
      </c>
      <c r="K38" s="158">
        <f>+I38-J38</f>
        <v>46.1768228517319</v>
      </c>
      <c r="L38" s="158"/>
      <c r="M38" s="158">
        <v>140.43569720529692</v>
      </c>
      <c r="N38" s="158">
        <v>144.42605470817531</v>
      </c>
      <c r="O38" s="158">
        <f>+M38-N38</f>
        <v>-3.990357502878396</v>
      </c>
      <c r="P38" s="158"/>
      <c r="Q38" s="158">
        <v>140.74638925260396</v>
      </c>
      <c r="R38" s="158">
        <v>120.01123232574855</v>
      </c>
      <c r="S38" s="170">
        <f>+Q38-R38</f>
        <v>20.73515692685541</v>
      </c>
      <c r="T38" s="170"/>
      <c r="U38" s="158">
        <v>223.65750377528724</v>
      </c>
      <c r="V38" s="158">
        <v>222.1760852434154</v>
      </c>
      <c r="W38" s="170">
        <f>+U38-V38</f>
        <v>1.4814185318718387</v>
      </c>
      <c r="X38" s="158"/>
      <c r="Y38" s="158">
        <f t="shared" si="15"/>
        <v>675.7884676664773</v>
      </c>
      <c r="Z38" s="158">
        <f t="shared" si="15"/>
        <v>611.3854268588966</v>
      </c>
      <c r="AA38" s="158">
        <f>+Y38-Z38</f>
        <v>64.40304080758074</v>
      </c>
      <c r="AB38" s="158"/>
      <c r="AC38" s="158"/>
      <c r="AD38" s="158"/>
    </row>
    <row r="39" spans="3:30" ht="12.75">
      <c r="C39" s="235"/>
      <c r="D39" s="236" t="s">
        <v>77</v>
      </c>
      <c r="E39" s="155"/>
      <c r="F39" s="155"/>
      <c r="I39" s="158">
        <v>22.151571917718105</v>
      </c>
      <c r="J39" s="158">
        <v>7.894941644596159</v>
      </c>
      <c r="K39" s="158">
        <f t="shared" si="8"/>
        <v>14.256630273121946</v>
      </c>
      <c r="L39" s="158"/>
      <c r="M39" s="158">
        <v>19.685813311219395</v>
      </c>
      <c r="N39" s="158">
        <v>7.508989435715414</v>
      </c>
      <c r="O39" s="158">
        <f t="shared" si="9"/>
        <v>12.176823875503981</v>
      </c>
      <c r="P39" s="158"/>
      <c r="Q39" s="158">
        <v>23.812054024027347</v>
      </c>
      <c r="R39" s="158">
        <v>8.577571935954408</v>
      </c>
      <c r="S39" s="170">
        <f t="shared" si="10"/>
        <v>15.234482088072939</v>
      </c>
      <c r="T39" s="170"/>
      <c r="U39" s="158">
        <v>16.204672883019573</v>
      </c>
      <c r="V39" s="158">
        <v>27.040632367909005</v>
      </c>
      <c r="W39" s="170">
        <f t="shared" si="11"/>
        <v>-10.835959484889433</v>
      </c>
      <c r="X39" s="158"/>
      <c r="Y39" s="158">
        <f t="shared" si="12"/>
        <v>81.85411213598441</v>
      </c>
      <c r="Z39" s="158">
        <f t="shared" si="13"/>
        <v>51.02213538417499</v>
      </c>
      <c r="AA39" s="158">
        <f t="shared" si="14"/>
        <v>30.83197675180942</v>
      </c>
      <c r="AB39" s="158"/>
      <c r="AC39" s="158"/>
      <c r="AD39" s="158"/>
    </row>
    <row r="40" spans="3:30" ht="12.75">
      <c r="C40" s="235"/>
      <c r="D40" s="236" t="s">
        <v>78</v>
      </c>
      <c r="E40" s="155"/>
      <c r="F40" s="155"/>
      <c r="I40" s="158">
        <v>26.030238850987434</v>
      </c>
      <c r="J40" s="158">
        <v>51.45339156383253</v>
      </c>
      <c r="K40" s="158">
        <f t="shared" si="8"/>
        <v>-25.4231527128451</v>
      </c>
      <c r="L40" s="158"/>
      <c r="M40" s="158">
        <v>29.575720818659683</v>
      </c>
      <c r="N40" s="158">
        <v>58.207603361044754</v>
      </c>
      <c r="O40" s="158">
        <f t="shared" si="9"/>
        <v>-28.63188254238507</v>
      </c>
      <c r="P40" s="158"/>
      <c r="Q40" s="158">
        <v>22.721707138276575</v>
      </c>
      <c r="R40" s="158">
        <v>67.632532582428</v>
      </c>
      <c r="S40" s="170">
        <f t="shared" si="10"/>
        <v>-44.91082544415143</v>
      </c>
      <c r="T40" s="170"/>
      <c r="U40" s="158">
        <v>27.237306963708864</v>
      </c>
      <c r="V40" s="158">
        <v>53.27783056566046</v>
      </c>
      <c r="W40" s="170">
        <f t="shared" si="11"/>
        <v>-26.040523601951595</v>
      </c>
      <c r="X40" s="158"/>
      <c r="Y40" s="158">
        <f t="shared" si="12"/>
        <v>105.56497377163255</v>
      </c>
      <c r="Z40" s="158">
        <f t="shared" si="13"/>
        <v>230.57135807296572</v>
      </c>
      <c r="AA40" s="158">
        <f t="shared" si="14"/>
        <v>-125.00638430133317</v>
      </c>
      <c r="AB40" s="158"/>
      <c r="AC40" s="158"/>
      <c r="AD40" s="158"/>
    </row>
    <row r="41" spans="3:30" ht="12.75">
      <c r="C41" s="235"/>
      <c r="D41" s="236"/>
      <c r="E41" s="155"/>
      <c r="F41" s="155"/>
      <c r="I41" s="158"/>
      <c r="J41" s="158"/>
      <c r="K41" s="158"/>
      <c r="L41" s="158"/>
      <c r="M41" s="158"/>
      <c r="N41" s="158"/>
      <c r="O41" s="158"/>
      <c r="P41" s="158"/>
      <c r="Q41" s="170"/>
      <c r="R41" s="170"/>
      <c r="S41" s="170"/>
      <c r="T41" s="170"/>
      <c r="U41" s="170"/>
      <c r="V41" s="170"/>
      <c r="W41" s="170"/>
      <c r="X41" s="158"/>
      <c r="Y41" s="158"/>
      <c r="Z41" s="158"/>
      <c r="AA41" s="158"/>
      <c r="AB41" s="158"/>
      <c r="AC41" s="158"/>
      <c r="AD41" s="158"/>
    </row>
    <row r="42" spans="3:30" ht="12.75">
      <c r="C42" s="155"/>
      <c r="D42" s="237" t="s">
        <v>55</v>
      </c>
      <c r="E42" s="163"/>
      <c r="F42" s="163"/>
      <c r="G42" s="189"/>
      <c r="H42" s="189"/>
      <c r="I42" s="178">
        <f>I28+I24+I10</f>
        <v>2335.153370322976</v>
      </c>
      <c r="J42" s="178">
        <f>J28+J24+J10</f>
        <v>2489.7703655534874</v>
      </c>
      <c r="K42" s="178">
        <f>K28+K24+K10</f>
        <v>-154.61699523051146</v>
      </c>
      <c r="L42" s="178"/>
      <c r="M42" s="178">
        <f>M28+M24+M10</f>
        <v>1965.1407594992043</v>
      </c>
      <c r="N42" s="178">
        <f>N28+N24+N10</f>
        <v>2371.406874186869</v>
      </c>
      <c r="O42" s="178">
        <f>O28+O24+O10</f>
        <v>-406.2661146876649</v>
      </c>
      <c r="P42" s="178"/>
      <c r="Q42" s="244">
        <f>Q28+Q24+Q10</f>
        <v>1914.3478605805487</v>
      </c>
      <c r="R42" s="244">
        <f>R28+R24+R10</f>
        <v>2420.610096508033</v>
      </c>
      <c r="S42" s="244">
        <f>S28+S24+S10</f>
        <v>-506.26223592748477</v>
      </c>
      <c r="T42" s="244"/>
      <c r="U42" s="244">
        <f>U28+U24+U10</f>
        <v>2419.393818017127</v>
      </c>
      <c r="V42" s="244">
        <f>V28+V24+V10</f>
        <v>2796.2314093236273</v>
      </c>
      <c r="W42" s="244">
        <f>W28+W24+W10</f>
        <v>-376.8375913064999</v>
      </c>
      <c r="X42" s="178"/>
      <c r="Y42" s="178">
        <f>Y28+Y24+Y10</f>
        <v>8634.035808419856</v>
      </c>
      <c r="Z42" s="178">
        <f>Z28+Z24+Z10</f>
        <v>10078.018745572015</v>
      </c>
      <c r="AA42" s="178">
        <f>AA28+AA24+AA10</f>
        <v>-1443.9829371521598</v>
      </c>
      <c r="AB42" s="178"/>
      <c r="AC42" s="158"/>
      <c r="AD42" s="158"/>
    </row>
    <row r="43" spans="9:30" ht="12.75">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9:30" ht="12.75">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9:30" ht="12.75">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9:30" ht="12.75">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9:30" ht="12.75">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9:30" ht="12.75">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9:30" ht="12.75">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9:30" ht="12.75">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9:30" ht="12.75">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9:30" ht="12.75">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9:30" ht="12.75">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9:30" ht="12.75">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9:30" ht="12.75">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9:30" ht="12.75">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9:30" ht="12.75">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9:30" ht="12.75">
      <c r="I58" s="158"/>
      <c r="J58" s="158"/>
      <c r="K58" s="158"/>
      <c r="L58" s="158"/>
      <c r="M58" s="158"/>
      <c r="N58" s="158"/>
      <c r="O58" s="158"/>
      <c r="P58" s="158"/>
      <c r="Q58" s="158"/>
      <c r="R58" s="158"/>
      <c r="S58" s="158"/>
      <c r="T58" s="158"/>
      <c r="U58" s="158"/>
      <c r="V58" s="158"/>
      <c r="W58" s="158"/>
      <c r="X58" s="158"/>
      <c r="Y58" s="158"/>
      <c r="Z58" s="158"/>
      <c r="AA58" s="158"/>
      <c r="AB58" s="158"/>
      <c r="AC58" s="158"/>
      <c r="AD58" s="158"/>
    </row>
  </sheetData>
  <sheetProtection/>
  <mergeCells count="9">
    <mergeCell ref="B1:Z1"/>
    <mergeCell ref="B2:Z2"/>
    <mergeCell ref="I6:W6"/>
    <mergeCell ref="Y6:AA6"/>
    <mergeCell ref="I5:AA5"/>
    <mergeCell ref="I7:K7"/>
    <mergeCell ref="M7:O7"/>
    <mergeCell ref="Q7:S7"/>
    <mergeCell ref="U7:W7"/>
  </mergeCells>
  <printOptions horizontalCentered="1"/>
  <pageMargins left="0.17" right="0.16" top="0.41" bottom="1" header="0" footer="0"/>
  <pageSetup fitToHeight="0" fitToWidth="0"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María Isabel Méndez F.</cp:lastModifiedBy>
  <cp:lastPrinted>2011-03-21T21:05:51Z</cp:lastPrinted>
  <dcterms:created xsi:type="dcterms:W3CDTF">2002-06-04T19:14:13Z</dcterms:created>
  <dcterms:modified xsi:type="dcterms:W3CDTF">2011-03-22T22:30:56Z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